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omments7.xml" ContentType="application/vnd.openxmlformats-officedocument.spreadsheetml.comments+xml"/>
  <Override PartName="/xl/namedSheetViews/namedSheetView1.xml" ContentType="application/vnd.ms-excel.namedsheetview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8321" documentId="8_{78C34441-216D-4C2D-AAA3-718125ADDEA7}" xr6:coauthVersionLast="47" xr6:coauthVersionMax="47" xr10:uidLastSave="{5BCAEB3C-6002-466B-9860-4F504DF08F08}"/>
  <bookViews>
    <workbookView xWindow="-120" yWindow="-120" windowWidth="29040" windowHeight="15840" tabRatio="636" activeTab="6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PARAMETERS" sheetId="260" r:id="rId8"/>
    <sheet name="GEN SWITCHING LOGS" sheetId="88" r:id="rId9"/>
    <sheet name="ACTION LOGS" sheetId="89" r:id="rId10"/>
    <sheet name="BILLING" sheetId="79" r:id="rId11"/>
    <sheet name="EOD REPORT" sheetId="253" r:id="rId12"/>
    <sheet name="EOD REPORT_v1" sheetId="102" state="hidden" r:id="rId13"/>
    <sheet name="EOD REPORT_v2" sheetId="251" state="hidden" r:id="rId14"/>
    <sheet name="AGG DEMAND" sheetId="112" state="hidden" r:id="rId15"/>
    <sheet name="RunDown Time" sheetId="105" state="hidden" r:id="rId16"/>
  </sheets>
  <functionGroups builtInGroupCount="19"/>
  <definedNames>
    <definedName name="_9_2" localSheetId="7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9" hidden="1">'ACTION LOGS'!$A$1:$I$29</definedName>
    <definedName name="_xlnm._FilterDatabase" localSheetId="8" hidden="1">'GEN SWITCHING LOGS'!$A$1:$L$1319</definedName>
    <definedName name="_xlnm._FilterDatabase" localSheetId="7" hidden="1">PARAMETERS!$A$1:$CB$28</definedName>
    <definedName name="_xlnm._FilterDatabase" localSheetId="15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</definedNames>
  <calcPr calcId="191028" calcCompleted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44" i="260" l="1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8" i="453"/>
  <c r="V128" i="453"/>
  <c r="U128" i="453"/>
  <c r="T128" i="453"/>
  <c r="W127" i="453"/>
  <c r="V127" i="453"/>
  <c r="U127" i="453"/>
  <c r="T127" i="453"/>
  <c r="U68" i="453"/>
  <c r="U70" i="453"/>
  <c r="U19" i="453"/>
  <c r="U20" i="453"/>
  <c r="U21" i="453"/>
  <c r="U22" i="453"/>
  <c r="U23" i="453"/>
  <c r="U25" i="453"/>
  <c r="U26" i="453"/>
  <c r="U27" i="453"/>
  <c r="U28" i="453"/>
  <c r="U29" i="453"/>
  <c r="U30" i="453"/>
  <c r="U31" i="453"/>
  <c r="U32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8" i="453"/>
  <c r="R128" i="453"/>
  <c r="Q128" i="453"/>
  <c r="P128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8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8" i="453"/>
  <c r="N127" i="453"/>
  <c r="F232" i="88"/>
  <c r="M135" i="453"/>
  <c r="M134" i="453"/>
  <c r="M131" i="453"/>
  <c r="M130" i="453"/>
  <c r="M129" i="453"/>
  <c r="M128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AC128" i="452"/>
  <c r="AB128" i="452"/>
  <c r="AA128" i="452"/>
  <c r="Z128" i="452"/>
  <c r="M136" i="452"/>
  <c r="L136" i="452"/>
  <c r="K136" i="452"/>
  <c r="J136" i="452"/>
  <c r="G128" i="452"/>
  <c r="F128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L136" i="451" s="1"/>
  <c r="K128" i="451"/>
  <c r="K136" i="451" s="1"/>
  <c r="J128" i="451"/>
  <c r="J136" i="451" s="1"/>
  <c r="I128" i="451"/>
  <c r="H128" i="451"/>
  <c r="G128" i="451"/>
  <c r="F128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M136" i="450" s="1"/>
  <c r="L128" i="450"/>
  <c r="L136" i="450" s="1"/>
  <c r="K128" i="450"/>
  <c r="K136" i="450" s="1"/>
  <c r="J128" i="450"/>
  <c r="J136" i="450" s="1"/>
  <c r="I128" i="450"/>
  <c r="H128" i="450"/>
  <c r="G128" i="450"/>
  <c r="F128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8" i="449"/>
  <c r="AB128" i="449"/>
  <c r="AA128" i="449"/>
  <c r="Z128" i="449"/>
  <c r="Y128" i="449"/>
  <c r="X128" i="449"/>
  <c r="W128" i="449"/>
  <c r="V128" i="449"/>
  <c r="U128" i="449"/>
  <c r="T128" i="449"/>
  <c r="S128" i="449"/>
  <c r="R128" i="449"/>
  <c r="Q128" i="449"/>
  <c r="P128" i="449"/>
  <c r="O128" i="449"/>
  <c r="N128" i="449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L128" i="453"/>
  <c r="K128" i="453"/>
  <c r="J128" i="453"/>
  <c r="I128" i="453"/>
  <c r="H128" i="453"/>
  <c r="G128" i="453"/>
  <c r="F128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B109" i="453"/>
  <c r="AA109" i="453"/>
  <c r="Z109" i="453"/>
  <c r="Y109" i="453"/>
  <c r="X109" i="453"/>
  <c r="AA107" i="453"/>
  <c r="Y107" i="453"/>
  <c r="X107" i="453"/>
  <c r="W107" i="453"/>
  <c r="AC106" i="453"/>
  <c r="AB106" i="453"/>
  <c r="AA106" i="453"/>
  <c r="J106" i="453"/>
  <c r="G106" i="453"/>
  <c r="Z104" i="453"/>
  <c r="W104" i="453"/>
  <c r="Q101" i="453"/>
  <c r="AC97" i="453"/>
  <c r="AB97" i="453"/>
  <c r="AA97" i="453"/>
  <c r="Z97" i="453"/>
  <c r="Y97" i="453"/>
  <c r="X97" i="453"/>
  <c r="W97" i="453"/>
  <c r="P97" i="453"/>
  <c r="G97" i="453"/>
  <c r="E89" i="453"/>
  <c r="D89" i="453"/>
  <c r="C89" i="453"/>
  <c r="B89" i="453"/>
  <c r="AC86" i="453"/>
  <c r="AB86" i="453"/>
  <c r="AA86" i="453"/>
  <c r="Z86" i="453"/>
  <c r="Y86" i="453"/>
  <c r="X86" i="453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W71" i="453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G89" i="453"/>
  <c r="AC66" i="453"/>
  <c r="AB66" i="453"/>
  <c r="AA66" i="453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Y50" i="453"/>
  <c r="Y104" i="453" s="1"/>
  <c r="X50" i="453"/>
  <c r="X104" i="453" s="1"/>
  <c r="W50" i="453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B17" i="453"/>
  <c r="AA17" i="453"/>
  <c r="Z17" i="453"/>
  <c r="Y17" i="453"/>
  <c r="X17" i="453"/>
  <c r="W17" i="453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86673213-9DD2-487C-A1F6-15FCA4DA11A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AA481AF-F6EA-4592-8CB3-510D5C0F217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85F8417-AB54-4AA5-9FAF-DE403ED7FC7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614ED34-4294-4338-82EC-8606CE1333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7C334A3-8E34-48F2-80B1-0B26382FCE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C446F80C-D0EB-4EEF-A0FB-291AB99DB5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A649285F-2804-47F7-8E6B-C7B494E0066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27982B6-14A9-4536-8AA3-496727217E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FDB3ABAF-8C56-4C00-9FD6-E0A4C17CFCF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A4801F2-2C4E-49E6-BA0E-8E89813521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9B4EF3E2-1593-49B6-8446-339B52227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67E1B7F-6802-4C17-A8E1-E27CB8A6E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110E6B4-2C8B-4BFE-AC60-236CEADA33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72AF839-6ABC-4B9A-8D05-C6612C43B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E297E76-7E06-47DD-9294-2543684AB2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27F0868-26FB-4CC1-9124-9ED83DAFDD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A8C7134E-0570-4FC7-9513-74A26D46AB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759A652C-66A5-4701-A8A5-17FFD4478FD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BF76060-6FEA-4E58-A115-76264837A1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91331-4826-4FEC-A623-A1D12B042A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95CBB07-1333-40D1-B26F-490AE096A3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85F9A4DF-103E-497B-8917-01A8FB05CFB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3C40DE28-8832-4AB5-85A6-F5906F98CF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34BE3A0-D044-4EE2-AD44-580DF7D1FA9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62DC7B7-063B-4F71-B67A-CF659BC9E7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5EF18AD-FFBC-45C8-B499-C034AB2C987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FE883664-A295-477C-8C5B-C52477D60F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6DC091E-7BC4-4690-8CCD-7E977F380F2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6EB360B-65DC-4090-ADA3-8CEF8EE44CE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70B23F9-082E-4A65-B28D-E01739EC9D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949AA3C-643B-4DDF-A945-5F032A42CD3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D72988DB-F3EB-45DD-AB26-E5452470E5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033EDBC-F49C-4574-B0DE-FA7937987A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495376E-596E-40D2-81A4-9F8B6B0948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32D3977-20E6-4EC3-9AFC-5E5A477FB7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2241DF1-0193-46DA-A562-794992CB175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09972F3B-F1B3-4940-B8C5-3C51A615F6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746BF89-D36A-421C-BD99-2AFEFDCE66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81F4327B-34CE-469B-9C0B-3E897FD84F3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CE1611D-CD0B-47A2-86B8-6A565C9557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FEDAF701-87F8-4574-AF9C-C995E8BF34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0A966DD-03C4-43AE-98E5-3F028DE749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F20216D8-D421-4E0C-B57D-40CEF06688D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01DC7AAC-0B08-4F2D-88C1-D414D3218B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C20A2EE9-5684-4093-AF24-D5F2CE6C9E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B0687686-C840-41D1-A9AC-798FFAFAB9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D486CE0-D649-41A8-824C-001D461589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BE015C55-88DF-4489-B452-6C1BCF71B7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E32BEBF3-EEDE-4377-926A-93ED8A739E7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7CAB5F4-BA51-49AC-AD63-65203CD8A2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340C0D4-EEA3-4F3C-BA21-213B9C5FAB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4583141-1893-42EB-AF6D-CFB484ED11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BB77187F-EA48-4591-9C34-1785A8690B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555D3A39-D0FB-400E-A432-49C62DBED5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343D99-ED4D-4E09-A8DA-6FAFB26210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9E9C3DE0-3563-4479-9712-149BB688B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7B176AC1-9300-4475-95EF-5304E4B3E2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A33B074B-8D3A-4B07-B266-368B0C7990F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4521D02D-DD8F-4F73-AFF9-D6F8DE2AD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D42A779E-BD2C-480E-B790-7906C9DF56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00D3FBC-79A3-45D1-8303-FFFA748F060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9A5D2AC0-D6F4-4665-815D-E0705A4530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40D51E95-4F46-4920-942F-022E9B6AF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45FDB491-73B0-4113-B86B-C63339BE391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B5D31581-5541-4B29-94F1-16DF44AB3C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26569862-C3C3-4190-B6C8-82278EE92B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F1FDC765-CF2B-46E4-B645-DFCF42DA8A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5CEC407-6009-42B3-8458-69961CC66E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CE3909B4-90AB-4504-A87B-2C9CBE9189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3E70562B-DC08-4637-912E-8621E994E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A170B2A6-9045-4DAD-8399-A6295B75CB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9884E21D-6E91-4C0F-A590-858E2DC8CE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A710E3A-A483-4B24-807E-133ABA07F5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1033D9F4-9109-4C07-A8DB-7FA3A6F479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2201500-852E-4CF9-93EC-D8A453E17F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25A00DD-B767-4E75-9379-2E359F05D7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318D1B4-C0D6-4E0C-8012-34501A3916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2F16EF3A-4484-40D6-93E7-D56A8A763A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02464D6E-D980-4208-8A8C-686436DB4E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5709A23-DCDD-493E-B70F-9D57851A3F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E02DC53-9D39-4E38-8C29-AA1EE01248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7230A6E-14EA-4C81-90D1-B4C769C7124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7ED87FD-24D3-4BFD-9D1D-69C53C9751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7FF4E75-DFD3-470E-8F0F-A04AC661085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7753FCE0-E7C6-4166-960B-E77EB3E4668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BE7AF016-953E-4C61-8B15-565A3D6D8D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E03F820-B49D-4908-9695-DF6B1D8FA26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31A031D-E9AB-4A77-88E4-C4D02B1EC4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<sst xmlns="http://schemas.openxmlformats.org/spreadsheetml/2006/main" count="15777" uniqueCount="1233">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</sst>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SupportingPropertyBagStructure" Target="richData/rdsupportingpropertybag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Array" Target="richData/rdarray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56.638000000000005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microsoft.com/office/2019/04/relationships/namedSheetView" Target="../namedSheetViews/namedSheetView1.x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0</v>
      </c>
      <c r="T8" s="252" cm="1">
        <f t="array" aca="1" ref="T8" ca="1">INDIRECT("'"&amp;$A8&amp;"'!"&amp; "W" &amp; $B8)</f>
        <v>0</v>
      </c>
      <c r="U8" s="252" cm="1">
        <f t="array" aca="1" ref="U8" ca="1">INDIRECT("'"&amp;$A8&amp;"'!"&amp; "X" &amp; $B8)</f>
        <v>0</v>
      </c>
      <c r="V8" s="252" cm="1">
        <f t="array" aca="1" ref="V8" ca="1">INDIRECT("'"&amp;$A8&amp;"'!"&amp; "Y" &amp; $B8)</f>
        <v>0</v>
      </c>
      <c r="W8" s="252" cm="1">
        <f t="array" aca="1" ref="W8" ca="1">INDIRECT("'"&amp;$A8&amp;"'!"&amp; "Z" &amp; $B8)</f>
        <v>0</v>
      </c>
      <c r="X8" s="252" cm="1">
        <f t="array" aca="1" ref="X8" ca="1">INDIRECT("'"&amp;$A8&amp;"'!"&amp; "AA" &amp; $B8)</f>
        <v>0</v>
      </c>
      <c r="Y8" s="252" cm="1">
        <f t="array" aca="1" ref="Y8" ca="1">INDIRECT("'"&amp;$A8&amp;"'!"&amp; "AB" &amp; $B8)</f>
        <v>0</v>
      </c>
      <c r="Z8" s="252" cm="1">
        <f t="array" aca="1" ref="Z8" ca="1">INDIRECT("'"&amp;$A8&amp;"'!"&amp; "AC" &amp; $B8)</f>
        <v>0</v>
      </c>
    </row>
    <row r="9" spans="1:27" x14ac:dyDescent="0.25">
      <c r="A9" s="71">
        <v>7</v>
      </c>
      <c r="B9" s="71">
        <v>120</v>
      </c>
      <c r="C9" s="252" t="e" cm="1">
        <f t="array" aca="1" ref="C9" ca="1">INDIRECT("'"&amp;$A9&amp;"'!"&amp; "F" &amp; $B9)</f>
        <v>#REF!</v>
      </c>
      <c r="D9" s="252" t="e" cm="1">
        <f t="array" aca="1" ref="D9" ca="1">INDIRECT("'"&amp;$A9&amp;"'!"&amp; "g" &amp; $B9)</f>
        <v>#REF!</v>
      </c>
      <c r="E9" s="252" t="e" cm="1">
        <f t="array" aca="1" ref="E9" ca="1">INDIRECT("'"&amp;$A9&amp;"'!"&amp; "H" &amp; $B9)</f>
        <v>#REF!</v>
      </c>
      <c r="F9" s="252" t="e" cm="1">
        <f t="array" aca="1" ref="F9" ca="1">INDIRECT("'"&amp;$A9&amp;"'!"&amp; "I" &amp; $B9)</f>
        <v>#REF!</v>
      </c>
      <c r="G9" s="252" t="e" cm="1">
        <f t="array" aca="1" ref="G9" ca="1">INDIRECT("'"&amp;$A9&amp;"'!"&amp; "J" &amp; $B9)</f>
        <v>#REF!</v>
      </c>
      <c r="H9" s="252" t="e" cm="1">
        <f t="array" aca="1" ref="H9" ca="1">INDIRECT("'"&amp;$A9&amp;"'!"&amp; "K" &amp; $B9)</f>
        <v>#REF!</v>
      </c>
      <c r="I9" s="252" t="e" cm="1">
        <f t="array" aca="1" ref="I9" ca="1">INDIRECT("'"&amp;$A9&amp;"'!"&amp; "L" &amp; $B9)</f>
        <v>#REF!</v>
      </c>
      <c r="J9" s="252" t="e" cm="1">
        <f t="array" aca="1" ref="J9" ca="1">INDIRECT("'"&amp;$A9&amp;"'!"&amp; "M" &amp; $B9)</f>
        <v>#REF!</v>
      </c>
      <c r="K9" s="252" t="e" cm="1">
        <f t="array" aca="1" ref="K9" ca="1">INDIRECT("'"&amp;$A9&amp;"'!"&amp; "N" &amp; $B9)</f>
        <v>#REF!</v>
      </c>
      <c r="L9" s="252" t="e" cm="1">
        <f t="array" aca="1" ref="L9" ca="1">INDIRECT("'"&amp;$A9&amp;"'!"&amp; "O" &amp; $B9)</f>
        <v>#REF!</v>
      </c>
      <c r="M9" s="252" t="e" cm="1">
        <f t="array" aca="1" ref="M9" ca="1">INDIRECT("'"&amp;$A9&amp;"'!"&amp; "P" &amp; $B9)</f>
        <v>#REF!</v>
      </c>
      <c r="N9" s="252" t="e" cm="1">
        <f t="array" aca="1" ref="N9" ca="1">INDIRECT("'"&amp;$A9&amp;"'!"&amp; "Q" &amp; $B9)</f>
        <v>#REF!</v>
      </c>
      <c r="O9" s="252" t="e" cm="1">
        <f t="array" aca="1" ref="O9" ca="1">INDIRECT("'"&amp;$A9&amp;"'!"&amp; "R" &amp; $B9)</f>
        <v>#REF!</v>
      </c>
      <c r="P9" s="252" t="e" cm="1">
        <f t="array" aca="1" ref="P9" ca="1">INDIRECT("'"&amp;$A9&amp;"'!"&amp; "S" &amp; $B9)</f>
        <v>#REF!</v>
      </c>
      <c r="Q9" s="252" t="e" cm="1">
        <f t="array" aca="1" ref="Q9" ca="1">INDIRECT("'"&amp;$A9&amp;"'!"&amp; "T" &amp; $B9)</f>
        <v>#REF!</v>
      </c>
      <c r="R9" s="252" t="e" cm="1">
        <f t="array" aca="1" ref="R9" ca="1">INDIRECT("'"&amp;$A9&amp;"'!"&amp; "U" &amp; $B9)</f>
        <v>#REF!</v>
      </c>
      <c r="S9" s="252" t="e" cm="1">
        <f t="array" aca="1" ref="S9" ca="1">INDIRECT("'"&amp;$A9&amp;"'!"&amp; "V" &amp; $B9)</f>
        <v>#REF!</v>
      </c>
      <c r="T9" s="252" t="e" cm="1">
        <f t="array" aca="1" ref="T9" ca="1">INDIRECT("'"&amp;$A9&amp;"'!"&amp; "W" &amp; $B9)</f>
        <v>#REF!</v>
      </c>
      <c r="U9" s="252" t="e" cm="1">
        <f t="array" aca="1" ref="U9" ca="1">INDIRECT("'"&amp;$A9&amp;"'!"&amp; "X" &amp; $B9)</f>
        <v>#REF!</v>
      </c>
      <c r="V9" s="252" t="e" cm="1">
        <f t="array" aca="1" ref="V9" ca="1">INDIRECT("'"&amp;$A9&amp;"'!"&amp; "Y" &amp; $B9)</f>
        <v>#REF!</v>
      </c>
      <c r="W9" s="252" t="e" cm="1">
        <f t="array" aca="1" ref="W9" ca="1">INDIRECT("'"&amp;$A9&amp;"'!"&amp; "Z" &amp; $B9)</f>
        <v>#REF!</v>
      </c>
      <c r="X9" s="252" t="e" cm="1">
        <f t="array" aca="1" ref="X9" ca="1">INDIRECT("'"&amp;$A9&amp;"'!"&amp; "AA" &amp; $B9)</f>
        <v>#REF!</v>
      </c>
      <c r="Y9" s="252" t="e" cm="1">
        <f t="array" aca="1" ref="Y9" ca="1">INDIRECT("'"&amp;$A9&amp;"'!"&amp; "AB" &amp; $B9)</f>
        <v>#REF!</v>
      </c>
      <c r="Z9" s="252" t="e" cm="1">
        <f t="array" aca="1" ref="Z9" ca="1">INDIRECT("'"&amp;$A9&amp;"'!"&amp; "AC" &amp; $B9)</f>
        <v>#REF!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56.638000000000005</v>
      </c>
      <c r="S40" s="252" cm="1">
        <f t="array" aca="1" ref="S40" ca="1">INDIRECT("'"&amp;$A40&amp;"'!"&amp; "V" &amp; $B40)</f>
        <v>0</v>
      </c>
      <c r="T40" s="252" cm="1">
        <f t="array" aca="1" ref="T40" ca="1">INDIRECT("'"&amp;$A40&amp;"'!"&amp; "W" &amp; $B40)</f>
        <v>0</v>
      </c>
      <c r="U40" s="252" cm="1">
        <f t="array" aca="1" ref="U40" ca="1">INDIRECT("'"&amp;$A40&amp;"'!"&amp; "X" &amp; $B40)</f>
        <v>0</v>
      </c>
      <c r="V40" s="252" cm="1">
        <f t="array" aca="1" ref="V40" ca="1">INDIRECT("'"&amp;$A40&amp;"'!"&amp; "Y" &amp; $B40)</f>
        <v>0</v>
      </c>
      <c r="W40" s="252" cm="1">
        <f t="array" aca="1" ref="W40" ca="1">INDIRECT("'"&amp;$A40&amp;"'!"&amp; "Z" &amp; $B40)</f>
        <v>0</v>
      </c>
      <c r="X40" s="252" cm="1">
        <f t="array" aca="1" ref="X40" ca="1">INDIRECT("'"&amp;$A40&amp;"'!"&amp; "AA" &amp; $B40)</f>
        <v>0</v>
      </c>
      <c r="Y40" s="252" cm="1">
        <f t="array" aca="1" ref="Y40" ca="1">INDIRECT("'"&amp;$A40&amp;"'!"&amp; "AB" &amp; $B40)</f>
        <v>0</v>
      </c>
      <c r="Z40" s="252" cm="1">
        <f t="array" aca="1" ref="Z40" ca="1">INDIRECT("'"&amp;$A40&amp;"'!"&amp; "AC" &amp; $B40)</f>
        <v>0</v>
      </c>
    </row>
    <row r="41" spans="1:26" x14ac:dyDescent="0.25">
      <c r="A41" s="71">
        <v>7</v>
      </c>
      <c r="B41" s="71">
        <v>117</v>
      </c>
      <c r="C41" s="252" t="e" cm="1">
        <f t="array" aca="1" ref="C41" ca="1">INDIRECT("'"&amp;$A41&amp;"'!"&amp; "F" &amp; $B41)</f>
        <v>#REF!</v>
      </c>
      <c r="D41" s="252" t="e" cm="1">
        <f t="array" aca="1" ref="D41" ca="1">INDIRECT("'"&amp;$A41&amp;"'!"&amp; "g" &amp; $B41)</f>
        <v>#REF!</v>
      </c>
      <c r="E41" s="252" t="e" cm="1">
        <f t="array" aca="1" ref="E41" ca="1">INDIRECT("'"&amp;$A41&amp;"'!"&amp; "H" &amp; $B41)</f>
        <v>#REF!</v>
      </c>
      <c r="F41" s="252" t="e" cm="1">
        <f t="array" aca="1" ref="F41" ca="1">INDIRECT("'"&amp;$A41&amp;"'!"&amp; "I" &amp; $B41)</f>
        <v>#REF!</v>
      </c>
      <c r="G41" s="252" t="e" cm="1">
        <f t="array" aca="1" ref="G41" ca="1">INDIRECT("'"&amp;$A41&amp;"'!"&amp; "J" &amp; $B41)</f>
        <v>#REF!</v>
      </c>
      <c r="H41" s="252" t="e" cm="1">
        <f t="array" aca="1" ref="H41" ca="1">INDIRECT("'"&amp;$A41&amp;"'!"&amp; "K" &amp; $B41)</f>
        <v>#REF!</v>
      </c>
      <c r="I41" s="252" t="e" cm="1">
        <f t="array" aca="1" ref="I41" ca="1">INDIRECT("'"&amp;$A41&amp;"'!"&amp; "L" &amp; $B41)</f>
        <v>#REF!</v>
      </c>
      <c r="J41" s="252" t="e" cm="1">
        <f t="array" aca="1" ref="J41" ca="1">INDIRECT("'"&amp;$A41&amp;"'!"&amp; "M" &amp; $B41)</f>
        <v>#REF!</v>
      </c>
      <c r="K41" s="252" t="e" cm="1">
        <f t="array" aca="1" ref="K41" ca="1">INDIRECT("'"&amp;$A41&amp;"'!"&amp; "N" &amp; $B41)</f>
        <v>#REF!</v>
      </c>
      <c r="L41" s="252" t="e" cm="1">
        <f t="array" aca="1" ref="L41" ca="1">INDIRECT("'"&amp;$A41&amp;"'!"&amp; "O" &amp; $B41)</f>
        <v>#REF!</v>
      </c>
      <c r="M41" s="252" t="e" cm="1">
        <f t="array" aca="1" ref="M41" ca="1">INDIRECT("'"&amp;$A41&amp;"'!"&amp; "P" &amp; $B41)</f>
        <v>#REF!</v>
      </c>
      <c r="N41" s="252" t="e" cm="1">
        <f t="array" aca="1" ref="N41" ca="1">INDIRECT("'"&amp;$A41&amp;"'!"&amp; "Q" &amp; $B41)</f>
        <v>#REF!</v>
      </c>
      <c r="O41" s="252" t="e" cm="1">
        <f t="array" aca="1" ref="O41" ca="1">INDIRECT("'"&amp;$A41&amp;"'!"&amp; "R" &amp; $B41)</f>
        <v>#REF!</v>
      </c>
      <c r="P41" s="252" t="e" cm="1">
        <f t="array" aca="1" ref="P41" ca="1">INDIRECT("'"&amp;$A41&amp;"'!"&amp; "S" &amp; $B41)</f>
        <v>#REF!</v>
      </c>
      <c r="Q41" s="252" t="e" cm="1">
        <f t="array" aca="1" ref="Q41" ca="1">INDIRECT("'"&amp;$A41&amp;"'!"&amp; "T" &amp; $B41)</f>
        <v>#REF!</v>
      </c>
      <c r="R41" s="252" t="e" cm="1">
        <f t="array" aca="1" ref="R41" ca="1">INDIRECT("'"&amp;$A41&amp;"'!"&amp; "U" &amp; $B41)</f>
        <v>#REF!</v>
      </c>
      <c r="S41" s="252" t="e" cm="1">
        <f t="array" aca="1" ref="S41" ca="1">INDIRECT("'"&amp;$A41&amp;"'!"&amp; "V" &amp; $B41)</f>
        <v>#REF!</v>
      </c>
      <c r="T41" s="252" t="e" cm="1">
        <f t="array" aca="1" ref="T41" ca="1">INDIRECT("'"&amp;$A41&amp;"'!"&amp; "W" &amp; $B41)</f>
        <v>#REF!</v>
      </c>
      <c r="U41" s="252" t="e" cm="1">
        <f t="array" aca="1" ref="U41" ca="1">INDIRECT("'"&amp;$A41&amp;"'!"&amp; "X" &amp; $B41)</f>
        <v>#REF!</v>
      </c>
      <c r="V41" s="252" t="e" cm="1">
        <f t="array" aca="1" ref="V41" ca="1">INDIRECT("'"&amp;$A41&amp;"'!"&amp; "Y" &amp; $B41)</f>
        <v>#REF!</v>
      </c>
      <c r="W41" s="252" t="e" cm="1">
        <f t="array" aca="1" ref="W41" ca="1">INDIRECT("'"&amp;$A41&amp;"'!"&amp; "Z" &amp; $B41)</f>
        <v>#REF!</v>
      </c>
      <c r="X41" s="252" t="e" cm="1">
        <f t="array" aca="1" ref="X41" ca="1">INDIRECT("'"&amp;$A41&amp;"'!"&amp; "AA" &amp; $B41)</f>
        <v>#REF!</v>
      </c>
      <c r="Y41" s="252" t="e" cm="1">
        <f t="array" aca="1" ref="Y41" ca="1">INDIRECT("'"&amp;$A41&amp;"'!"&amp; "AB" &amp; $B41)</f>
        <v>#REF!</v>
      </c>
      <c r="Z41" s="252" t="e" cm="1">
        <f t="array" aca="1" ref="Z41" ca="1">INDIRECT("'"&amp;$A41&amp;"'!"&amp; "AC" &amp; $B41)</f>
        <v>#REF!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95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494" priority="74" operator="equal">
      <formula>"PMS"</formula>
    </cfRule>
    <cfRule type="cellIs" dxfId="1493" priority="75" operator="equal">
      <formula>"CMS"</formula>
    </cfRule>
    <cfRule type="cellIs" dxfId="1492" priority="76" operator="greaterThan">
      <formula>0</formula>
    </cfRule>
  </conditionalFormatting>
  <conditionalFormatting sqref="F138:AC138">
    <cfRule type="cellIs" dxfId="1491" priority="73" operator="greaterThan">
      <formula>60.3</formula>
    </cfRule>
  </conditionalFormatting>
  <conditionalFormatting sqref="F136:AC136">
    <cfRule type="cellIs" dxfId="1490" priority="72" operator="greaterThan">
      <formula>60.3</formula>
    </cfRule>
  </conditionalFormatting>
  <conditionalFormatting sqref="F137:AC137">
    <cfRule type="cellIs" dxfId="1489" priority="71" operator="greaterThan">
      <formula>60.3</formula>
    </cfRule>
  </conditionalFormatting>
  <conditionalFormatting sqref="G85:H85">
    <cfRule type="cellIs" dxfId="1488" priority="67" operator="equal">
      <formula>"PMS"</formula>
    </cfRule>
    <cfRule type="cellIs" dxfId="1487" priority="68" operator="equal">
      <formula>"CMS"</formula>
    </cfRule>
    <cfRule type="cellIs" dxfId="1486" priority="69" operator="greaterThan">
      <formula>0</formula>
    </cfRule>
  </conditionalFormatting>
  <conditionalFormatting sqref="G85:H85 F62:F64 V55:W65">
    <cfRule type="cellIs" dxfId="1485" priority="70" operator="lessThanOrEqual">
      <formula>0</formula>
    </cfRule>
  </conditionalFormatting>
  <conditionalFormatting sqref="AC62:AC64">
    <cfRule type="cellIs" dxfId="1484" priority="63" operator="equal">
      <formula>"PMS"</formula>
    </cfRule>
    <cfRule type="cellIs" dxfId="1483" priority="64" operator="equal">
      <formula>"CMS"</formula>
    </cfRule>
    <cfRule type="cellIs" dxfId="1482" priority="65" operator="greaterThan">
      <formula>0</formula>
    </cfRule>
  </conditionalFormatting>
  <conditionalFormatting sqref="AC62:AC64">
    <cfRule type="cellIs" dxfId="1481" priority="66" operator="lessThanOrEqual">
      <formula>0</formula>
    </cfRule>
  </conditionalFormatting>
  <conditionalFormatting sqref="G55:N55">
    <cfRule type="cellIs" dxfId="1480" priority="59" operator="equal">
      <formula>"PMS"</formula>
    </cfRule>
    <cfRule type="cellIs" dxfId="1479" priority="60" operator="equal">
      <formula>"CMS"</formula>
    </cfRule>
    <cfRule type="cellIs" dxfId="1478" priority="61" operator="greaterThan">
      <formula>0</formula>
    </cfRule>
  </conditionalFormatting>
  <conditionalFormatting sqref="G55:N55">
    <cfRule type="cellIs" dxfId="1477" priority="62" operator="lessThanOrEqual">
      <formula>0</formula>
    </cfRule>
  </conditionalFormatting>
  <conditionalFormatting sqref="G49:AC49 G52:AC53 G43:AC46 G84:AC85 G68:AC70 G13:AC16 G55:U65 X55:AC65">
    <cfRule type="cellIs" dxfId="1476" priority="55" operator="lessThanOrEqual">
      <formula>0</formula>
    </cfRule>
  </conditionalFormatting>
  <conditionalFormatting sqref="G49:AC49 G43:AC46 G84:AC85 F19:AC32 G68:AC70 G13:AC16 F52:AC65">
    <cfRule type="cellIs" dxfId="1475" priority="52" operator="equal">
      <formula>"CMS"</formula>
    </cfRule>
    <cfRule type="cellIs" dxfId="1474" priority="53" operator="equal">
      <formula>"PMS"</formula>
    </cfRule>
    <cfRule type="cellIs" dxfId="1473" priority="54" operator="greaterThan">
      <formula>0</formula>
    </cfRule>
  </conditionalFormatting>
  <conditionalFormatting sqref="G54:AC54">
    <cfRule type="cellIs" dxfId="1472" priority="48" operator="equal">
      <formula>"PMS"</formula>
    </cfRule>
    <cfRule type="cellIs" dxfId="1471" priority="49" operator="equal">
      <formula>"CMS"</formula>
    </cfRule>
    <cfRule type="cellIs" dxfId="1470" priority="50" operator="greaterThan">
      <formula>0</formula>
    </cfRule>
  </conditionalFormatting>
  <conditionalFormatting sqref="G54:AC54">
    <cfRule type="cellIs" dxfId="1469" priority="51" operator="lessThanOrEqual">
      <formula>0</formula>
    </cfRule>
  </conditionalFormatting>
  <conditionalFormatting sqref="G54:AC54">
    <cfRule type="cellIs" dxfId="1468" priority="47" operator="lessThanOrEqual">
      <formula>0</formula>
    </cfRule>
  </conditionalFormatting>
  <conditionalFormatting sqref="G54:T54">
    <cfRule type="cellIs" dxfId="1467" priority="44" operator="equal">
      <formula>"PMS"</formula>
    </cfRule>
    <cfRule type="cellIs" dxfId="1466" priority="45" operator="equal">
      <formula>"CMS"</formula>
    </cfRule>
    <cfRule type="cellIs" dxfId="1465" priority="46" operator="greaterThan">
      <formula>0</formula>
    </cfRule>
  </conditionalFormatting>
  <conditionalFormatting sqref="G54:T54">
    <cfRule type="cellIs" dxfId="1464" priority="43" operator="lessThanOrEqual">
      <formula>0</formula>
    </cfRule>
  </conditionalFormatting>
  <conditionalFormatting sqref="L60">
    <cfRule type="cellIs" dxfId="1463" priority="39" operator="equal">
      <formula>"PMS"</formula>
    </cfRule>
    <cfRule type="cellIs" dxfId="1462" priority="40" operator="equal">
      <formula>"CMS"</formula>
    </cfRule>
    <cfRule type="cellIs" dxfId="1461" priority="41" operator="greaterThan">
      <formula>0</formula>
    </cfRule>
  </conditionalFormatting>
  <conditionalFormatting sqref="L60">
    <cfRule type="cellIs" dxfId="1460" priority="42" operator="lessThanOrEqual">
      <formula>0</formula>
    </cfRule>
  </conditionalFormatting>
  <conditionalFormatting sqref="F49 F84:F85 F43:F46 F13:F16 F68:F70">
    <cfRule type="cellIs" dxfId="1459" priority="20" operator="equal">
      <formula>"PMS"</formula>
    </cfRule>
    <cfRule type="cellIs" dxfId="1458" priority="21" operator="equal">
      <formula>"CMS"</formula>
    </cfRule>
    <cfRule type="cellIs" dxfId="1457" priority="22" operator="greaterThan">
      <formula>0</formula>
    </cfRule>
  </conditionalFormatting>
  <conditionalFormatting sqref="F49 F52:F53 F55:F65 F84:F85 F43:F46 F13:F16 F68:F70">
    <cfRule type="cellIs" dxfId="1456" priority="15" operator="lessThanOrEqual">
      <formula>0</formula>
    </cfRule>
  </conditionalFormatting>
  <conditionalFormatting sqref="F49 F84:F85 F43:F46 F13:F16 F68:F70">
    <cfRule type="cellIs" dxfId="1455" priority="12" operator="equal">
      <formula>"CMS"</formula>
    </cfRule>
    <cfRule type="cellIs" dxfId="1454" priority="13" operator="equal">
      <formula>"PMS"</formula>
    </cfRule>
    <cfRule type="cellIs" dxfId="1453" priority="14" operator="greaterThan">
      <formula>0</formula>
    </cfRule>
  </conditionalFormatting>
  <conditionalFormatting sqref="F54">
    <cfRule type="cellIs" dxfId="1452" priority="8" operator="equal">
      <formula>"PMS"</formula>
    </cfRule>
    <cfRule type="cellIs" dxfId="1451" priority="9" operator="equal">
      <formula>"CMS"</formula>
    </cfRule>
    <cfRule type="cellIs" dxfId="1450" priority="10" operator="greaterThan">
      <formula>0</formula>
    </cfRule>
  </conditionalFormatting>
  <conditionalFormatting sqref="F54">
    <cfRule type="cellIs" dxfId="1449" priority="11" operator="lessThanOrEqual">
      <formula>0</formula>
    </cfRule>
  </conditionalFormatting>
  <conditionalFormatting sqref="F54">
    <cfRule type="cellIs" dxfId="1448" priority="7" operator="lessThanOrEqual">
      <formula>0</formula>
    </cfRule>
  </conditionalFormatting>
  <conditionalFormatting sqref="F19:AC32">
    <cfRule type="cellIs" dxfId="1447" priority="6" operator="lessThanOrEqual">
      <formula>0</formula>
    </cfRule>
  </conditionalFormatting>
  <conditionalFormatting sqref="AC65">
    <cfRule type="cellIs" dxfId="1446" priority="2" operator="equal">
      <formula>"PMS"</formula>
    </cfRule>
    <cfRule type="cellIs" dxfId="1445" priority="3" operator="equal">
      <formula>"CMS"</formula>
    </cfRule>
    <cfRule type="cellIs" dxfId="1444" priority="4" operator="greaterThan">
      <formula>0</formula>
    </cfRule>
  </conditionalFormatting>
  <conditionalFormatting sqref="AC65">
    <cfRule type="cellIs" dxfId="1443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N127" sqref="N127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 t="shared" ref="N128:AC128" si="31">13-COUNTIF(N19:N32,"=CMS")-COUNTIF(N19:N32,"=PMS")</f>
        <v>13</v>
      </c>
      <c r="O128" s="516">
        <f t="shared" si="31"/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2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441" priority="72" operator="equal">
      <formula>"PMS"</formula>
    </cfRule>
    <cfRule type="cellIs" dxfId="1440" priority="73" operator="equal">
      <formula>"CMS"</formula>
    </cfRule>
    <cfRule type="cellIs" dxfId="1439" priority="74" operator="greaterThan">
      <formula>0</formula>
    </cfRule>
  </conditionalFormatting>
  <conditionalFormatting sqref="F138:AC138">
    <cfRule type="cellIs" dxfId="1438" priority="71" operator="greaterThan">
      <formula>60.3</formula>
    </cfRule>
  </conditionalFormatting>
  <conditionalFormatting sqref="F136:M136">
    <cfRule type="cellIs" dxfId="1437" priority="70" operator="greaterThan">
      <formula>60.3</formula>
    </cfRule>
  </conditionalFormatting>
  <conditionalFormatting sqref="F137:AC137">
    <cfRule type="cellIs" dxfId="1436" priority="69" operator="greaterThan">
      <formula>60.3</formula>
    </cfRule>
  </conditionalFormatting>
  <conditionalFormatting sqref="G85:H85">
    <cfRule type="cellIs" dxfId="1435" priority="65" operator="equal">
      <formula>"PMS"</formula>
    </cfRule>
    <cfRule type="cellIs" dxfId="1434" priority="66" operator="equal">
      <formula>"CMS"</formula>
    </cfRule>
    <cfRule type="cellIs" dxfId="1433" priority="67" operator="greaterThan">
      <formula>0</formula>
    </cfRule>
  </conditionalFormatting>
  <conditionalFormatting sqref="G85:H85 V55:W65">
    <cfRule type="cellIs" dxfId="1432" priority="68" operator="lessThanOrEqual">
      <formula>0</formula>
    </cfRule>
  </conditionalFormatting>
  <conditionalFormatting sqref="AC62:AC64">
    <cfRule type="cellIs" dxfId="1431" priority="61" operator="equal">
      <formula>"PMS"</formula>
    </cfRule>
    <cfRule type="cellIs" dxfId="1430" priority="62" operator="equal">
      <formula>"CMS"</formula>
    </cfRule>
    <cfRule type="cellIs" dxfId="1429" priority="63" operator="greaterThan">
      <formula>0</formula>
    </cfRule>
  </conditionalFormatting>
  <conditionalFormatting sqref="AC62:AC64">
    <cfRule type="cellIs" dxfId="1428" priority="64" operator="lessThanOrEqual">
      <formula>0</formula>
    </cfRule>
  </conditionalFormatting>
  <conditionalFormatting sqref="G55:N55">
    <cfRule type="cellIs" dxfId="1427" priority="57" operator="equal">
      <formula>"PMS"</formula>
    </cfRule>
    <cfRule type="cellIs" dxfId="1426" priority="58" operator="equal">
      <formula>"CMS"</formula>
    </cfRule>
    <cfRule type="cellIs" dxfId="1425" priority="59" operator="greaterThan">
      <formula>0</formula>
    </cfRule>
  </conditionalFormatting>
  <conditionalFormatting sqref="G55:N55">
    <cfRule type="cellIs" dxfId="1424" priority="60" operator="lessThanOrEqual">
      <formula>0</formula>
    </cfRule>
  </conditionalFormatting>
  <conditionalFormatting sqref="G49:AC49 G52:AC53 G13:AC16 G55:U65 V56:V57 V61:V65 G43:AC46 X55:AC65 G84:AC85 G68:AC70">
    <cfRule type="cellIs" dxfId="1423" priority="56" operator="lessThanOrEqual">
      <formula>0</formula>
    </cfRule>
  </conditionalFormatting>
  <conditionalFormatting sqref="G49:AC49 G13:AC16 G43:AC46 G52:AC65 G84:AC85 G68:AC70 G19:AC32">
    <cfRule type="cellIs" dxfId="1422" priority="53" operator="equal">
      <formula>"CMS"</formula>
    </cfRule>
    <cfRule type="cellIs" dxfId="1421" priority="54" operator="equal">
      <formula>"PMS"</formula>
    </cfRule>
    <cfRule type="cellIs" dxfId="1420" priority="55" operator="greaterThan">
      <formula>0</formula>
    </cfRule>
  </conditionalFormatting>
  <conditionalFormatting sqref="G54:AC54">
    <cfRule type="cellIs" dxfId="1419" priority="49" operator="equal">
      <formula>"PMS"</formula>
    </cfRule>
    <cfRule type="cellIs" dxfId="1418" priority="50" operator="equal">
      <formula>"CMS"</formula>
    </cfRule>
    <cfRule type="cellIs" dxfId="1417" priority="51" operator="greaterThan">
      <formula>0</formula>
    </cfRule>
  </conditionalFormatting>
  <conditionalFormatting sqref="G54:AC54">
    <cfRule type="cellIs" dxfId="1416" priority="52" operator="lessThanOrEqual">
      <formula>0</formula>
    </cfRule>
  </conditionalFormatting>
  <conditionalFormatting sqref="G54:AC54">
    <cfRule type="cellIs" dxfId="1415" priority="48" operator="lessThanOrEqual">
      <formula>0</formula>
    </cfRule>
  </conditionalFormatting>
  <conditionalFormatting sqref="G54:T54">
    <cfRule type="cellIs" dxfId="1414" priority="45" operator="equal">
      <formula>"PMS"</formula>
    </cfRule>
    <cfRule type="cellIs" dxfId="1413" priority="46" operator="equal">
      <formula>"CMS"</formula>
    </cfRule>
    <cfRule type="cellIs" dxfId="1412" priority="47" operator="greaterThan">
      <formula>0</formula>
    </cfRule>
  </conditionalFormatting>
  <conditionalFormatting sqref="G54:T54">
    <cfRule type="cellIs" dxfId="1411" priority="44" operator="lessThanOrEqual">
      <formula>0</formula>
    </cfRule>
  </conditionalFormatting>
  <conditionalFormatting sqref="L60">
    <cfRule type="cellIs" dxfId="1410" priority="40" operator="equal">
      <formula>"PMS"</formula>
    </cfRule>
    <cfRule type="cellIs" dxfId="1409" priority="41" operator="equal">
      <formula>"CMS"</formula>
    </cfRule>
    <cfRule type="cellIs" dxfId="1408" priority="42" operator="greaterThan">
      <formula>0</formula>
    </cfRule>
  </conditionalFormatting>
  <conditionalFormatting sqref="L60">
    <cfRule type="cellIs" dxfId="1407" priority="43" operator="lessThanOrEqual">
      <formula>0</formula>
    </cfRule>
  </conditionalFormatting>
  <conditionalFormatting sqref="G19:AC32">
    <cfRule type="cellIs" dxfId="1406" priority="27" operator="lessThanOrEqual">
      <formula>0</formula>
    </cfRule>
  </conditionalFormatting>
  <conditionalFormatting sqref="AC65">
    <cfRule type="cellIs" dxfId="1405" priority="23" operator="equal">
      <formula>"PMS"</formula>
    </cfRule>
    <cfRule type="cellIs" dxfId="1404" priority="24" operator="equal">
      <formula>"CMS"</formula>
    </cfRule>
    <cfRule type="cellIs" dxfId="1403" priority="25" operator="greaterThan">
      <formula>0</formula>
    </cfRule>
  </conditionalFormatting>
  <conditionalFormatting sqref="AC65">
    <cfRule type="cellIs" dxfId="1402" priority="26" operator="lessThanOrEqual">
      <formula>0</formula>
    </cfRule>
  </conditionalFormatting>
  <conditionalFormatting sqref="F49 F43:F46 F84:F85 F19:F32 F68:F70 F13:F16 F55:F65">
    <cfRule type="cellIs" dxfId="1401" priority="20" operator="equal">
      <formula>"PMS"</formula>
    </cfRule>
    <cfRule type="cellIs" dxfId="1400" priority="21" operator="equal">
      <formula>"CMS"</formula>
    </cfRule>
    <cfRule type="cellIs" dxfId="1399" priority="22" operator="greaterThan">
      <formula>0</formula>
    </cfRule>
  </conditionalFormatting>
  <conditionalFormatting sqref="F62:F64">
    <cfRule type="cellIs" dxfId="1398" priority="16" operator="equal">
      <formula>"PMS"</formula>
    </cfRule>
    <cfRule type="cellIs" dxfId="1397" priority="17" operator="equal">
      <formula>"CMS"</formula>
    </cfRule>
    <cfRule type="cellIs" dxfId="1396" priority="18" operator="greaterThan">
      <formula>0</formula>
    </cfRule>
  </conditionalFormatting>
  <conditionalFormatting sqref="F62:F64">
    <cfRule type="cellIs" dxfId="1395" priority="19" operator="lessThanOrEqual">
      <formula>0</formula>
    </cfRule>
  </conditionalFormatting>
  <conditionalFormatting sqref="F49 F52:F53 F43:F46 F84:F85 F68:F70 F13:F16 F55:F65">
    <cfRule type="cellIs" dxfId="1394" priority="15" operator="lessThanOrEqual">
      <formula>0</formula>
    </cfRule>
  </conditionalFormatting>
  <conditionalFormatting sqref="F49 F43:F46 F84:F85 F19:F32 F68:F70 F13:F16 F52:F65">
    <cfRule type="cellIs" dxfId="1393" priority="12" operator="equal">
      <formula>"CMS"</formula>
    </cfRule>
    <cfRule type="cellIs" dxfId="1392" priority="13" operator="equal">
      <formula>"PMS"</formula>
    </cfRule>
    <cfRule type="cellIs" dxfId="1391" priority="14" operator="greaterThan">
      <formula>0</formula>
    </cfRule>
  </conditionalFormatting>
  <conditionalFormatting sqref="F54">
    <cfRule type="cellIs" dxfId="1390" priority="8" operator="equal">
      <formula>"PMS"</formula>
    </cfRule>
    <cfRule type="cellIs" dxfId="1389" priority="9" operator="equal">
      <formula>"CMS"</formula>
    </cfRule>
    <cfRule type="cellIs" dxfId="1388" priority="10" operator="greaterThan">
      <formula>0</formula>
    </cfRule>
  </conditionalFormatting>
  <conditionalFormatting sqref="F54">
    <cfRule type="cellIs" dxfId="1387" priority="11" operator="lessThanOrEqual">
      <formula>0</formula>
    </cfRule>
  </conditionalFormatting>
  <conditionalFormatting sqref="F54">
    <cfRule type="cellIs" dxfId="1386" priority="7" operator="lessThanOrEqual">
      <formula>0</formula>
    </cfRule>
  </conditionalFormatting>
  <conditionalFormatting sqref="F19:F32">
    <cfRule type="cellIs" dxfId="1385" priority="6" operator="lessThanOrEqual">
      <formula>0</formula>
    </cfRule>
  </conditionalFormatting>
  <conditionalFormatting sqref="F65">
    <cfRule type="cellIs" dxfId="1384" priority="2" operator="equal">
      <formula>"PMS"</formula>
    </cfRule>
    <cfRule type="cellIs" dxfId="1383" priority="3" operator="equal">
      <formula>"CMS"</formula>
    </cfRule>
    <cfRule type="cellIs" dxfId="1382" priority="4" operator="greaterThan">
      <formula>0</formula>
    </cfRule>
  </conditionalFormatting>
  <conditionalFormatting sqref="F65">
    <cfRule type="cellIs" dxfId="1381" priority="5" operator="lessThanOrEqual">
      <formula>0</formula>
    </cfRule>
  </conditionalFormatting>
  <conditionalFormatting sqref="N136:AC136">
    <cfRule type="cellIs" dxfId="138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F127" sqref="F127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0">13-COUNTIF(F19:F32,"=CMS")-COUNTIF(F19:F32,"=PMS")</f>
        <v>13</v>
      </c>
      <c r="G128" s="516">
        <f t="shared" si="50"/>
        <v>13</v>
      </c>
      <c r="H128" s="516">
        <f t="shared" si="50"/>
        <v>13</v>
      </c>
      <c r="I128" s="516">
        <f t="shared" si="50"/>
        <v>13</v>
      </c>
      <c r="J128" s="516">
        <f t="shared" si="50"/>
        <v>13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12.8</v>
      </c>
      <c r="I136" s="517">
        <f t="shared" si="86"/>
        <v>12.8</v>
      </c>
      <c r="J136" s="517">
        <f t="shared" si="86"/>
        <v>12.8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79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378" priority="88" operator="equal">
      <formula>"PMS"</formula>
    </cfRule>
    <cfRule type="cellIs" dxfId="1377" priority="89" operator="equal">
      <formula>"CMS"</formula>
    </cfRule>
    <cfRule type="cellIs" dxfId="1376" priority="90" operator="greaterThan">
      <formula>0</formula>
    </cfRule>
  </conditionalFormatting>
  <conditionalFormatting sqref="F138:AC138">
    <cfRule type="cellIs" dxfId="1375" priority="87" operator="greaterThan">
      <formula>60.3</formula>
    </cfRule>
  </conditionalFormatting>
  <conditionalFormatting sqref="F137:AC137">
    <cfRule type="cellIs" dxfId="1374" priority="85" operator="greaterThan">
      <formula>60.3</formula>
    </cfRule>
  </conditionalFormatting>
  <conditionalFormatting sqref="G85:I85">
    <cfRule type="cellIs" dxfId="1373" priority="81" operator="equal">
      <formula>"PMS"</formula>
    </cfRule>
    <cfRule type="cellIs" dxfId="1372" priority="82" operator="equal">
      <formula>"CMS"</formula>
    </cfRule>
    <cfRule type="cellIs" dxfId="1371" priority="83" operator="greaterThan">
      <formula>0</formula>
    </cfRule>
  </conditionalFormatting>
  <conditionalFormatting sqref="G85:I85 V55:W65">
    <cfRule type="cellIs" dxfId="1370" priority="84" operator="lessThanOrEqual">
      <formula>0</formula>
    </cfRule>
  </conditionalFormatting>
  <conditionalFormatting sqref="AC62:AC64">
    <cfRule type="cellIs" dxfId="1369" priority="77" operator="equal">
      <formula>"PMS"</formula>
    </cfRule>
    <cfRule type="cellIs" dxfId="1368" priority="78" operator="equal">
      <formula>"CMS"</formula>
    </cfRule>
    <cfRule type="cellIs" dxfId="1367" priority="79" operator="greaterThan">
      <formula>0</formula>
    </cfRule>
  </conditionalFormatting>
  <conditionalFormatting sqref="AC62:AC64">
    <cfRule type="cellIs" dxfId="1366" priority="80" operator="lessThanOrEqual">
      <formula>0</formula>
    </cfRule>
  </conditionalFormatting>
  <conditionalFormatting sqref="G55:N55">
    <cfRule type="cellIs" dxfId="1365" priority="73" operator="equal">
      <formula>"PMS"</formula>
    </cfRule>
    <cfRule type="cellIs" dxfId="1364" priority="74" operator="equal">
      <formula>"CMS"</formula>
    </cfRule>
    <cfRule type="cellIs" dxfId="1363" priority="75" operator="greaterThan">
      <formula>0</formula>
    </cfRule>
  </conditionalFormatting>
  <conditionalFormatting sqref="G55:N55">
    <cfRule type="cellIs" dxfId="1362" priority="76" operator="lessThanOrEqual">
      <formula>0</formula>
    </cfRule>
  </conditionalFormatting>
  <conditionalFormatting sqref="G49:AC49 G52:AC53 X55:AC65 G43:AC46 G55:U65 V56:V57 V61:V65 G84:AC85 G13:AC16 G68:AC70">
    <cfRule type="cellIs" dxfId="1361" priority="72" operator="lessThanOrEqual">
      <formula>0</formula>
    </cfRule>
  </conditionalFormatting>
  <conditionalFormatting sqref="G49:AC49 G43:AC46 G52:AC65 G84:AC85 G13:AC16 G68:AC70 G19:AC32">
    <cfRule type="cellIs" dxfId="1360" priority="69" operator="equal">
      <formula>"CMS"</formula>
    </cfRule>
    <cfRule type="cellIs" dxfId="1359" priority="70" operator="equal">
      <formula>"PMS"</formula>
    </cfRule>
    <cfRule type="cellIs" dxfId="1358" priority="71" operator="greaterThan">
      <formula>0</formula>
    </cfRule>
  </conditionalFormatting>
  <conditionalFormatting sqref="G54:AC54">
    <cfRule type="cellIs" dxfId="1357" priority="65" operator="equal">
      <formula>"PMS"</formula>
    </cfRule>
    <cfRule type="cellIs" dxfId="1356" priority="66" operator="equal">
      <formula>"CMS"</formula>
    </cfRule>
    <cfRule type="cellIs" dxfId="1355" priority="67" operator="greaterThan">
      <formula>0</formula>
    </cfRule>
  </conditionalFormatting>
  <conditionalFormatting sqref="G54:AC54">
    <cfRule type="cellIs" dxfId="1354" priority="68" operator="lessThanOrEqual">
      <formula>0</formula>
    </cfRule>
  </conditionalFormatting>
  <conditionalFormatting sqref="G54:AC54">
    <cfRule type="cellIs" dxfId="1353" priority="64" operator="lessThanOrEqual">
      <formula>0</formula>
    </cfRule>
  </conditionalFormatting>
  <conditionalFormatting sqref="G54:T54">
    <cfRule type="cellIs" dxfId="1352" priority="61" operator="equal">
      <formula>"PMS"</formula>
    </cfRule>
    <cfRule type="cellIs" dxfId="1351" priority="62" operator="equal">
      <formula>"CMS"</formula>
    </cfRule>
    <cfRule type="cellIs" dxfId="1350" priority="63" operator="greaterThan">
      <formula>0</formula>
    </cfRule>
  </conditionalFormatting>
  <conditionalFormatting sqref="G54:T54">
    <cfRule type="cellIs" dxfId="1349" priority="60" operator="lessThanOrEqual">
      <formula>0</formula>
    </cfRule>
  </conditionalFormatting>
  <conditionalFormatting sqref="L60">
    <cfRule type="cellIs" dxfId="1348" priority="56" operator="equal">
      <formula>"PMS"</formula>
    </cfRule>
    <cfRule type="cellIs" dxfId="1347" priority="57" operator="equal">
      <formula>"CMS"</formula>
    </cfRule>
    <cfRule type="cellIs" dxfId="1346" priority="58" operator="greaterThan">
      <formula>0</formula>
    </cfRule>
  </conditionalFormatting>
  <conditionalFormatting sqref="L60">
    <cfRule type="cellIs" dxfId="1345" priority="59" operator="lessThanOrEqual">
      <formula>0</formula>
    </cfRule>
  </conditionalFormatting>
  <conditionalFormatting sqref="G19:AC32">
    <cfRule type="cellIs" dxfId="1344" priority="55" operator="lessThanOrEqual">
      <formula>0</formula>
    </cfRule>
  </conditionalFormatting>
  <conditionalFormatting sqref="AC65">
    <cfRule type="cellIs" dxfId="1343" priority="51" operator="equal">
      <formula>"PMS"</formula>
    </cfRule>
    <cfRule type="cellIs" dxfId="1342" priority="52" operator="equal">
      <formula>"CMS"</formula>
    </cfRule>
    <cfRule type="cellIs" dxfId="1341" priority="53" operator="greaterThan">
      <formula>0</formula>
    </cfRule>
  </conditionalFormatting>
  <conditionalFormatting sqref="AC65">
    <cfRule type="cellIs" dxfId="1340" priority="54" operator="lessThanOrEqual">
      <formula>0</formula>
    </cfRule>
  </conditionalFormatting>
  <conditionalFormatting sqref="F49 F13:F16 F43:F46 F55:F65 F84:F85 F68:F70 F19:F32">
    <cfRule type="cellIs" dxfId="1339" priority="27" operator="equal">
      <formula>"PMS"</formula>
    </cfRule>
    <cfRule type="cellIs" dxfId="1338" priority="28" operator="equal">
      <formula>"CMS"</formula>
    </cfRule>
    <cfRule type="cellIs" dxfId="1337" priority="29" operator="greaterThan">
      <formula>0</formula>
    </cfRule>
  </conditionalFormatting>
  <conditionalFormatting sqref="F62:F64">
    <cfRule type="cellIs" dxfId="1336" priority="23" operator="equal">
      <formula>"PMS"</formula>
    </cfRule>
    <cfRule type="cellIs" dxfId="1335" priority="24" operator="equal">
      <formula>"CMS"</formula>
    </cfRule>
    <cfRule type="cellIs" dxfId="1334" priority="25" operator="greaterThan">
      <formula>0</formula>
    </cfRule>
  </conditionalFormatting>
  <conditionalFormatting sqref="F62:F64">
    <cfRule type="cellIs" dxfId="1333" priority="26" operator="lessThanOrEqual">
      <formula>0</formula>
    </cfRule>
  </conditionalFormatting>
  <conditionalFormatting sqref="F49 F52:F53 F13:F16 F43:F46 F55:F65 F84:F85 F68:F70">
    <cfRule type="cellIs" dxfId="1332" priority="22" operator="lessThanOrEqual">
      <formula>0</formula>
    </cfRule>
  </conditionalFormatting>
  <conditionalFormatting sqref="F49 F13:F16 F43:F46 F52:F65 F84:F85 F68:F70 F19:F32">
    <cfRule type="cellIs" dxfId="1331" priority="19" operator="equal">
      <formula>"CMS"</formula>
    </cfRule>
    <cfRule type="cellIs" dxfId="1330" priority="20" operator="equal">
      <formula>"PMS"</formula>
    </cfRule>
    <cfRule type="cellIs" dxfId="1329" priority="21" operator="greaterThan">
      <formula>0</formula>
    </cfRule>
  </conditionalFormatting>
  <conditionalFormatting sqref="F54">
    <cfRule type="cellIs" dxfId="1328" priority="15" operator="equal">
      <formula>"PMS"</formula>
    </cfRule>
    <cfRule type="cellIs" dxfId="1327" priority="16" operator="equal">
      <formula>"CMS"</formula>
    </cfRule>
    <cfRule type="cellIs" dxfId="1326" priority="17" operator="greaterThan">
      <formula>0</formula>
    </cfRule>
  </conditionalFormatting>
  <conditionalFormatting sqref="F54">
    <cfRule type="cellIs" dxfId="1325" priority="18" operator="lessThanOrEqual">
      <formula>0</formula>
    </cfRule>
  </conditionalFormatting>
  <conditionalFormatting sqref="F54">
    <cfRule type="cellIs" dxfId="1324" priority="14" operator="lessThanOrEqual">
      <formula>0</formula>
    </cfRule>
  </conditionalFormatting>
  <conditionalFormatting sqref="F19:F32">
    <cfRule type="cellIs" dxfId="1323" priority="13" operator="lessThanOrEqual">
      <formula>0</formula>
    </cfRule>
  </conditionalFormatting>
  <conditionalFormatting sqref="F65">
    <cfRule type="cellIs" dxfId="1322" priority="9" operator="equal">
      <formula>"PMS"</formula>
    </cfRule>
    <cfRule type="cellIs" dxfId="1321" priority="10" operator="equal">
      <formula>"CMS"</formula>
    </cfRule>
    <cfRule type="cellIs" dxfId="1320" priority="11" operator="greaterThan">
      <formula>0</formula>
    </cfRule>
  </conditionalFormatting>
  <conditionalFormatting sqref="F65">
    <cfRule type="cellIs" dxfId="1319" priority="12" operator="lessThanOrEqual">
      <formula>0</formula>
    </cfRule>
  </conditionalFormatting>
  <conditionalFormatting sqref="F136:AC136">
    <cfRule type="cellIs" dxfId="131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F127" sqref="F127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947</v>
      </c>
      <c r="U121" s="403" t="s">
        <v>947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4">13-COUNTIF(F19:F32,"=CMS")-COUNTIF(F19:F32,"=PMS")</f>
        <v>13</v>
      </c>
      <c r="G128" s="516">
        <f t="shared" si="54"/>
        <v>13</v>
      </c>
      <c r="H128" s="516">
        <f t="shared" si="54"/>
        <v>13</v>
      </c>
      <c r="I128" s="516">
        <f t="shared" si="54"/>
        <v>13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12.8</v>
      </c>
      <c r="I136" s="517">
        <f t="shared" si="99"/>
        <v>12.8</v>
      </c>
      <c r="J136" s="517">
        <f t="shared" si="99"/>
        <v>12.8</v>
      </c>
      <c r="K136" s="517">
        <f t="shared" si="99"/>
        <v>12.8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17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316" priority="95" operator="equal">
      <formula>"PMS"</formula>
    </cfRule>
    <cfRule type="cellIs" dxfId="1315" priority="96" operator="equal">
      <formula>"CMS"</formula>
    </cfRule>
    <cfRule type="cellIs" dxfId="1314" priority="97" operator="greaterThan">
      <formula>0</formula>
    </cfRule>
  </conditionalFormatting>
  <conditionalFormatting sqref="F138:AC138">
    <cfRule type="cellIs" dxfId="1313" priority="94" operator="greaterThan">
      <formula>60.3</formula>
    </cfRule>
  </conditionalFormatting>
  <conditionalFormatting sqref="F137:AC137">
    <cfRule type="cellIs" dxfId="1312" priority="92" operator="greaterThan">
      <formula>60.3</formula>
    </cfRule>
  </conditionalFormatting>
  <conditionalFormatting sqref="G85:I85">
    <cfRule type="cellIs" dxfId="1311" priority="88" operator="equal">
      <formula>"PMS"</formula>
    </cfRule>
    <cfRule type="cellIs" dxfId="1310" priority="89" operator="equal">
      <formula>"CMS"</formula>
    </cfRule>
    <cfRule type="cellIs" dxfId="1309" priority="90" operator="greaterThan">
      <formula>0</formula>
    </cfRule>
  </conditionalFormatting>
  <conditionalFormatting sqref="G85:I85 V55:W65">
    <cfRule type="cellIs" dxfId="1308" priority="91" operator="lessThanOrEqual">
      <formula>0</formula>
    </cfRule>
  </conditionalFormatting>
  <conditionalFormatting sqref="AC62:AC64">
    <cfRule type="cellIs" dxfId="1307" priority="84" operator="equal">
      <formula>"PMS"</formula>
    </cfRule>
    <cfRule type="cellIs" dxfId="1306" priority="85" operator="equal">
      <formula>"CMS"</formula>
    </cfRule>
    <cfRule type="cellIs" dxfId="1305" priority="86" operator="greaterThan">
      <formula>0</formula>
    </cfRule>
  </conditionalFormatting>
  <conditionalFormatting sqref="AC62:AC64">
    <cfRule type="cellIs" dxfId="1304" priority="87" operator="lessThanOrEqual">
      <formula>0</formula>
    </cfRule>
  </conditionalFormatting>
  <conditionalFormatting sqref="G55:N55">
    <cfRule type="cellIs" dxfId="1303" priority="80" operator="equal">
      <formula>"PMS"</formula>
    </cfRule>
    <cfRule type="cellIs" dxfId="1302" priority="81" operator="equal">
      <formula>"CMS"</formula>
    </cfRule>
    <cfRule type="cellIs" dxfId="1301" priority="82" operator="greaterThan">
      <formula>0</formula>
    </cfRule>
  </conditionalFormatting>
  <conditionalFormatting sqref="G55:N55">
    <cfRule type="cellIs" dxfId="1300" priority="83" operator="lessThanOrEqual">
      <formula>0</formula>
    </cfRule>
  </conditionalFormatting>
  <conditionalFormatting sqref="G49:AC49 G52:AC53 X55:AC65 V56:V57 V61:V65 G13:AC16 G84:AC85 G43:AC46 G55:U65 G68:AC70">
    <cfRule type="cellIs" dxfId="1299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298" priority="76" operator="equal">
      <formula>"CMS"</formula>
    </cfRule>
    <cfRule type="cellIs" dxfId="1297" priority="77" operator="equal">
      <formula>"PMS"</formula>
    </cfRule>
    <cfRule type="cellIs" dxfId="1296" priority="78" operator="greaterThan">
      <formula>0</formula>
    </cfRule>
  </conditionalFormatting>
  <conditionalFormatting sqref="G54:AC54">
    <cfRule type="cellIs" dxfId="1295" priority="72" operator="equal">
      <formula>"PMS"</formula>
    </cfRule>
    <cfRule type="cellIs" dxfId="1294" priority="73" operator="equal">
      <formula>"CMS"</formula>
    </cfRule>
    <cfRule type="cellIs" dxfId="1293" priority="74" operator="greaterThan">
      <formula>0</formula>
    </cfRule>
  </conditionalFormatting>
  <conditionalFormatting sqref="G54:AC54">
    <cfRule type="cellIs" dxfId="1292" priority="75" operator="lessThanOrEqual">
      <formula>0</formula>
    </cfRule>
  </conditionalFormatting>
  <conditionalFormatting sqref="G54:AC54">
    <cfRule type="cellIs" dxfId="1291" priority="71" operator="lessThanOrEqual">
      <formula>0</formula>
    </cfRule>
  </conditionalFormatting>
  <conditionalFormatting sqref="G54:T54">
    <cfRule type="cellIs" dxfId="1290" priority="68" operator="equal">
      <formula>"PMS"</formula>
    </cfRule>
    <cfRule type="cellIs" dxfId="1289" priority="69" operator="equal">
      <formula>"CMS"</formula>
    </cfRule>
    <cfRule type="cellIs" dxfId="1288" priority="70" operator="greaterThan">
      <formula>0</formula>
    </cfRule>
  </conditionalFormatting>
  <conditionalFormatting sqref="G54:T54">
    <cfRule type="cellIs" dxfId="1287" priority="67" operator="lessThanOrEqual">
      <formula>0</formula>
    </cfRule>
  </conditionalFormatting>
  <conditionalFormatting sqref="L60">
    <cfRule type="cellIs" dxfId="1286" priority="63" operator="equal">
      <formula>"PMS"</formula>
    </cfRule>
    <cfRule type="cellIs" dxfId="1285" priority="64" operator="equal">
      <formula>"CMS"</formula>
    </cfRule>
    <cfRule type="cellIs" dxfId="1284" priority="65" operator="greaterThan">
      <formula>0</formula>
    </cfRule>
  </conditionalFormatting>
  <conditionalFormatting sqref="L60">
    <cfRule type="cellIs" dxfId="1283" priority="66" operator="lessThanOrEqual">
      <formula>0</formula>
    </cfRule>
  </conditionalFormatting>
  <conditionalFormatting sqref="G20:K20 G19 G21:G23 I21:K23 I19:V19 L20:V23 W19:AC23 G24:AC32">
    <cfRule type="cellIs" dxfId="1282" priority="62" operator="lessThanOrEqual">
      <formula>0</formula>
    </cfRule>
  </conditionalFormatting>
  <conditionalFormatting sqref="AC65">
    <cfRule type="cellIs" dxfId="1281" priority="58" operator="equal">
      <formula>"PMS"</formula>
    </cfRule>
    <cfRule type="cellIs" dxfId="1280" priority="59" operator="equal">
      <formula>"CMS"</formula>
    </cfRule>
    <cfRule type="cellIs" dxfId="1279" priority="60" operator="greaterThan">
      <formula>0</formula>
    </cfRule>
  </conditionalFormatting>
  <conditionalFormatting sqref="AC65">
    <cfRule type="cellIs" dxfId="1278" priority="61" operator="lessThanOrEqual">
      <formula>0</formula>
    </cfRule>
  </conditionalFormatting>
  <conditionalFormatting sqref="F49 F43:F46 F55:F65 F84:F85 F13:F16 F68:F70 F19:F32">
    <cfRule type="cellIs" dxfId="1277" priority="34" operator="equal">
      <formula>"PMS"</formula>
    </cfRule>
    <cfRule type="cellIs" dxfId="1276" priority="35" operator="equal">
      <formula>"CMS"</formula>
    </cfRule>
    <cfRule type="cellIs" dxfId="1275" priority="36" operator="greaterThan">
      <formula>0</formula>
    </cfRule>
  </conditionalFormatting>
  <conditionalFormatting sqref="F62:F64">
    <cfRule type="cellIs" dxfId="1274" priority="30" operator="equal">
      <formula>"PMS"</formula>
    </cfRule>
    <cfRule type="cellIs" dxfId="1273" priority="31" operator="equal">
      <formula>"CMS"</formula>
    </cfRule>
    <cfRule type="cellIs" dxfId="1272" priority="32" operator="greaterThan">
      <formula>0</formula>
    </cfRule>
  </conditionalFormatting>
  <conditionalFormatting sqref="F62:F64">
    <cfRule type="cellIs" dxfId="1271" priority="33" operator="lessThanOrEqual">
      <formula>0</formula>
    </cfRule>
  </conditionalFormatting>
  <conditionalFormatting sqref="F49 F52:F53 F55:F65 F43:F46 F84:F85 F13:F16 F68:F70">
    <cfRule type="cellIs" dxfId="1270" priority="29" operator="lessThanOrEqual">
      <formula>0</formula>
    </cfRule>
  </conditionalFormatting>
  <conditionalFormatting sqref="F49 F43:F46 F52:F65 F84:F85 F13:F16 F68:F70 F19:F32">
    <cfRule type="cellIs" dxfId="1269" priority="26" operator="equal">
      <formula>"CMS"</formula>
    </cfRule>
    <cfRule type="cellIs" dxfId="1268" priority="27" operator="equal">
      <formula>"PMS"</formula>
    </cfRule>
    <cfRule type="cellIs" dxfId="1267" priority="28" operator="greaterThan">
      <formula>0</formula>
    </cfRule>
  </conditionalFormatting>
  <conditionalFormatting sqref="F54">
    <cfRule type="cellIs" dxfId="1266" priority="22" operator="equal">
      <formula>"PMS"</formula>
    </cfRule>
    <cfRule type="cellIs" dxfId="1265" priority="23" operator="equal">
      <formula>"CMS"</formula>
    </cfRule>
    <cfRule type="cellIs" dxfId="1264" priority="24" operator="greaterThan">
      <formula>0</formula>
    </cfRule>
  </conditionalFormatting>
  <conditionalFormatting sqref="F54">
    <cfRule type="cellIs" dxfId="1263" priority="25" operator="lessThanOrEqual">
      <formula>0</formula>
    </cfRule>
  </conditionalFormatting>
  <conditionalFormatting sqref="F54">
    <cfRule type="cellIs" dxfId="1262" priority="21" operator="lessThanOrEqual">
      <formula>0</formula>
    </cfRule>
  </conditionalFormatting>
  <conditionalFormatting sqref="F19:F32">
    <cfRule type="cellIs" dxfId="1261" priority="20" operator="lessThanOrEqual">
      <formula>0</formula>
    </cfRule>
  </conditionalFormatting>
  <conditionalFormatting sqref="F65">
    <cfRule type="cellIs" dxfId="1260" priority="16" operator="equal">
      <formula>"PMS"</formula>
    </cfRule>
    <cfRule type="cellIs" dxfId="1259" priority="17" operator="equal">
      <formula>"CMS"</formula>
    </cfRule>
    <cfRule type="cellIs" dxfId="1258" priority="18" operator="greaterThan">
      <formula>0</formula>
    </cfRule>
  </conditionalFormatting>
  <conditionalFormatting sqref="F65">
    <cfRule type="cellIs" dxfId="1257" priority="19" operator="lessThanOrEqual">
      <formula>0</formula>
    </cfRule>
  </conditionalFormatting>
  <conditionalFormatting sqref="H19">
    <cfRule type="cellIs" dxfId="1256" priority="13" operator="equal">
      <formula>"PMS"</formula>
    </cfRule>
    <cfRule type="cellIs" dxfId="1255" priority="14" operator="equal">
      <formula>"CMS"</formula>
    </cfRule>
    <cfRule type="cellIs" dxfId="1254" priority="15" operator="greaterThan">
      <formula>0</formula>
    </cfRule>
  </conditionalFormatting>
  <conditionalFormatting sqref="H19">
    <cfRule type="cellIs" dxfId="1253" priority="10" operator="equal">
      <formula>"CMS"</formula>
    </cfRule>
    <cfRule type="cellIs" dxfId="1252" priority="11" operator="equal">
      <formula>"PMS"</formula>
    </cfRule>
    <cfRule type="cellIs" dxfId="1251" priority="12" operator="greaterThan">
      <formula>0</formula>
    </cfRule>
  </conditionalFormatting>
  <conditionalFormatting sqref="H19">
    <cfRule type="cellIs" dxfId="1250" priority="9" operator="lessThanOrEqual">
      <formula>0</formula>
    </cfRule>
  </conditionalFormatting>
  <conditionalFormatting sqref="H21:H23">
    <cfRule type="cellIs" dxfId="1249" priority="6" operator="equal">
      <formula>"PMS"</formula>
    </cfRule>
    <cfRule type="cellIs" dxfId="1248" priority="7" operator="equal">
      <formula>"CMS"</formula>
    </cfRule>
    <cfRule type="cellIs" dxfId="1247" priority="8" operator="greaterThan">
      <formula>0</formula>
    </cfRule>
  </conditionalFormatting>
  <conditionalFormatting sqref="H21:H23">
    <cfRule type="cellIs" dxfId="1246" priority="3" operator="equal">
      <formula>"CMS"</formula>
    </cfRule>
    <cfRule type="cellIs" dxfId="1245" priority="4" operator="equal">
      <formula>"PMS"</formula>
    </cfRule>
    <cfRule type="cellIs" dxfId="1244" priority="5" operator="greaterThan">
      <formula>0</formula>
    </cfRule>
  </conditionalFormatting>
  <conditionalFormatting sqref="H21:H23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28" sqref="J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>13-COUNTIF(G19:G32,"=CMS")-COUNTIF(G19:G32,"=PMS")</f>
        <v>13</v>
      </c>
      <c r="H128" s="516">
        <v>14</v>
      </c>
      <c r="I128" s="516">
        <v>14</v>
      </c>
      <c r="J128" s="516">
        <v>14</v>
      </c>
      <c r="K128" s="516">
        <v>14</v>
      </c>
      <c r="L128" s="516">
        <v>14</v>
      </c>
      <c r="M128" s="516">
        <v>14</v>
      </c>
      <c r="N128" s="516">
        <v>14</v>
      </c>
      <c r="O128" s="516">
        <v>14</v>
      </c>
      <c r="P128" s="516">
        <v>14</v>
      </c>
      <c r="Q128" s="516">
        <v>14</v>
      </c>
      <c r="R128" s="516">
        <v>14</v>
      </c>
      <c r="S128" s="516">
        <v>14</v>
      </c>
      <c r="T128" s="516">
        <v>14</v>
      </c>
      <c r="U128" s="516">
        <v>14</v>
      </c>
      <c r="V128" s="516">
        <v>14</v>
      </c>
      <c r="W128" s="516">
        <v>14</v>
      </c>
      <c r="X128" s="516">
        <v>14</v>
      </c>
      <c r="Y128" s="516">
        <v>14</v>
      </c>
      <c r="Z128" s="516">
        <f>13-COUNTIF(Z19:Z32,"=CMS")-COUNTIF(Z19:Z32,"=PMS")</f>
        <v>13</v>
      </c>
      <c r="AA128" s="516">
        <f>13-COUNTIF(AA19:AA32,"=CMS")-COUNTIF(AA19:AA32,"=PMS")</f>
        <v>13</v>
      </c>
      <c r="AB128" s="516">
        <f>13-COUNTIF(AB19:AB32,"=CMS")-COUNTIF(AB19:AB32,"=PMS")</f>
        <v>13</v>
      </c>
      <c r="AC128" s="516">
        <f>13-COUNTIF(AC19:AC32,"=CMS")-COUNTIF(AC19:AC32,"=PMS")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240" priority="127" operator="equal">
      <formula>"PMS"</formula>
    </cfRule>
    <cfRule type="cellIs" dxfId="1239" priority="128" operator="equal">
      <formula>"CMS"</formula>
    </cfRule>
    <cfRule type="cellIs" dxfId="1238" priority="129" operator="greaterThan">
      <formula>0</formula>
    </cfRule>
  </conditionalFormatting>
  <conditionalFormatting sqref="F138:AC138">
    <cfRule type="cellIs" dxfId="1237" priority="126" operator="greaterThan">
      <formula>60.3</formula>
    </cfRule>
  </conditionalFormatting>
  <conditionalFormatting sqref="F137:AC137">
    <cfRule type="cellIs" dxfId="1236" priority="124" operator="greaterThan">
      <formula>60.3</formula>
    </cfRule>
  </conditionalFormatting>
  <conditionalFormatting sqref="G85:I85">
    <cfRule type="cellIs" dxfId="1235" priority="120" operator="equal">
      <formula>"PMS"</formula>
    </cfRule>
    <cfRule type="cellIs" dxfId="1234" priority="121" operator="equal">
      <formula>"CMS"</formula>
    </cfRule>
    <cfRule type="cellIs" dxfId="1233" priority="122" operator="greaterThan">
      <formula>0</formula>
    </cfRule>
  </conditionalFormatting>
  <conditionalFormatting sqref="G85:I85 V55:W65">
    <cfRule type="cellIs" dxfId="1232" priority="123" operator="lessThanOrEqual">
      <formula>0</formula>
    </cfRule>
  </conditionalFormatting>
  <conditionalFormatting sqref="AC62:AC64">
    <cfRule type="cellIs" dxfId="1231" priority="116" operator="equal">
      <formula>"PMS"</formula>
    </cfRule>
    <cfRule type="cellIs" dxfId="1230" priority="117" operator="equal">
      <formula>"CMS"</formula>
    </cfRule>
    <cfRule type="cellIs" dxfId="1229" priority="118" operator="greaterThan">
      <formula>0</formula>
    </cfRule>
  </conditionalFormatting>
  <conditionalFormatting sqref="AC62:AC64">
    <cfRule type="cellIs" dxfId="1228" priority="119" operator="lessThanOrEqual">
      <formula>0</formula>
    </cfRule>
  </conditionalFormatting>
  <conditionalFormatting sqref="G55:N55">
    <cfRule type="cellIs" dxfId="1227" priority="112" operator="equal">
      <formula>"PMS"</formula>
    </cfRule>
    <cfRule type="cellIs" dxfId="1226" priority="113" operator="equal">
      <formula>"CMS"</formula>
    </cfRule>
    <cfRule type="cellIs" dxfId="1225" priority="114" operator="greaterThan">
      <formula>0</formula>
    </cfRule>
  </conditionalFormatting>
  <conditionalFormatting sqref="G55:N55">
    <cfRule type="cellIs" dxfId="1224" priority="115" operator="lessThanOrEqual">
      <formula>0</formula>
    </cfRule>
  </conditionalFormatting>
  <conditionalFormatting sqref="G49:AC49 G52:AC53 V56:V57 V61:V65 G43:AC46 G13:AC16 G55:U65 G84:AC85 X55:AC65 G68:AC70">
    <cfRule type="cellIs" dxfId="1223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222" priority="108" operator="equal">
      <formula>"CMS"</formula>
    </cfRule>
    <cfRule type="cellIs" dxfId="1221" priority="109" operator="equal">
      <formula>"PMS"</formula>
    </cfRule>
    <cfRule type="cellIs" dxfId="1220" priority="110" operator="greaterThan">
      <formula>0</formula>
    </cfRule>
  </conditionalFormatting>
  <conditionalFormatting sqref="G54:AC54">
    <cfRule type="cellIs" dxfId="1219" priority="104" operator="equal">
      <formula>"PMS"</formula>
    </cfRule>
    <cfRule type="cellIs" dxfId="1218" priority="105" operator="equal">
      <formula>"CMS"</formula>
    </cfRule>
    <cfRule type="cellIs" dxfId="1217" priority="106" operator="greaterThan">
      <formula>0</formula>
    </cfRule>
  </conditionalFormatting>
  <conditionalFormatting sqref="G54:AC54">
    <cfRule type="cellIs" dxfId="1216" priority="107" operator="lessThanOrEqual">
      <formula>0</formula>
    </cfRule>
  </conditionalFormatting>
  <conditionalFormatting sqref="G54:AC54">
    <cfRule type="cellIs" dxfId="1215" priority="103" operator="lessThanOrEqual">
      <formula>0</formula>
    </cfRule>
  </conditionalFormatting>
  <conditionalFormatting sqref="G54:T54">
    <cfRule type="cellIs" dxfId="1214" priority="100" operator="equal">
      <formula>"PMS"</formula>
    </cfRule>
    <cfRule type="cellIs" dxfId="1213" priority="101" operator="equal">
      <formula>"CMS"</formula>
    </cfRule>
    <cfRule type="cellIs" dxfId="1212" priority="102" operator="greaterThan">
      <formula>0</formula>
    </cfRule>
  </conditionalFormatting>
  <conditionalFormatting sqref="G54:T54">
    <cfRule type="cellIs" dxfId="1211" priority="99" operator="lessThanOrEqual">
      <formula>0</formula>
    </cfRule>
  </conditionalFormatting>
  <conditionalFormatting sqref="L60">
    <cfRule type="cellIs" dxfId="1210" priority="95" operator="equal">
      <formula>"PMS"</formula>
    </cfRule>
    <cfRule type="cellIs" dxfId="1209" priority="96" operator="equal">
      <formula>"CMS"</formula>
    </cfRule>
    <cfRule type="cellIs" dxfId="1208" priority="97" operator="greaterThan">
      <formula>0</formula>
    </cfRule>
  </conditionalFormatting>
  <conditionalFormatting sqref="L60">
    <cfRule type="cellIs" dxfId="1207" priority="98" operator="lessThanOrEqual">
      <formula>0</formula>
    </cfRule>
  </conditionalFormatting>
  <conditionalFormatting sqref="G19:G23 G24:N24 G25 I25:M25 I19:AC19 G26:M26 N25:N26 G27:N32 I20:N23 O20:AC32">
    <cfRule type="cellIs" dxfId="1206" priority="94" operator="lessThanOrEqual">
      <formula>0</formula>
    </cfRule>
  </conditionalFormatting>
  <conditionalFormatting sqref="AC65">
    <cfRule type="cellIs" dxfId="1205" priority="90" operator="equal">
      <formula>"PMS"</formula>
    </cfRule>
    <cfRule type="cellIs" dxfId="1204" priority="91" operator="equal">
      <formula>"CMS"</formula>
    </cfRule>
    <cfRule type="cellIs" dxfId="1203" priority="92" operator="greaterThan">
      <formula>0</formula>
    </cfRule>
  </conditionalFormatting>
  <conditionalFormatting sqref="AC65">
    <cfRule type="cellIs" dxfId="1202" priority="93" operator="lessThanOrEqual">
      <formula>0</formula>
    </cfRule>
  </conditionalFormatting>
  <conditionalFormatting sqref="F49 F55:F65 F13:F16 F84:F85 F43:F46 F19:F32 F68:F70">
    <cfRule type="cellIs" dxfId="1201" priority="52" operator="equal">
      <formula>"PMS"</formula>
    </cfRule>
    <cfRule type="cellIs" dxfId="1200" priority="53" operator="equal">
      <formula>"CMS"</formula>
    </cfRule>
    <cfRule type="cellIs" dxfId="1199" priority="54" operator="greaterThan">
      <formula>0</formula>
    </cfRule>
  </conditionalFormatting>
  <conditionalFormatting sqref="F62:F64">
    <cfRule type="cellIs" dxfId="1198" priority="48" operator="equal">
      <formula>"PMS"</formula>
    </cfRule>
    <cfRule type="cellIs" dxfId="1197" priority="49" operator="equal">
      <formula>"CMS"</formula>
    </cfRule>
    <cfRule type="cellIs" dxfId="1196" priority="50" operator="greaterThan">
      <formula>0</formula>
    </cfRule>
  </conditionalFormatting>
  <conditionalFormatting sqref="F62:F64">
    <cfRule type="cellIs" dxfId="1195" priority="51" operator="lessThanOrEqual">
      <formula>0</formula>
    </cfRule>
  </conditionalFormatting>
  <conditionalFormatting sqref="F49 F52:F53 F55:F65 F13:F16 F84:F85 F43:F46 F68:F70">
    <cfRule type="cellIs" dxfId="1194" priority="47" operator="lessThanOrEqual">
      <formula>0</formula>
    </cfRule>
  </conditionalFormatting>
  <conditionalFormatting sqref="F49 F13:F16 F84:F85 F43:F46 F52:F65 F19:F32 F68:F70">
    <cfRule type="cellIs" dxfId="1193" priority="44" operator="equal">
      <formula>"CMS"</formula>
    </cfRule>
    <cfRule type="cellIs" dxfId="1192" priority="45" operator="equal">
      <formula>"PMS"</formula>
    </cfRule>
    <cfRule type="cellIs" dxfId="1191" priority="46" operator="greaterThan">
      <formula>0</formula>
    </cfRule>
  </conditionalFormatting>
  <conditionalFormatting sqref="F54">
    <cfRule type="cellIs" dxfId="1190" priority="40" operator="equal">
      <formula>"PMS"</formula>
    </cfRule>
    <cfRule type="cellIs" dxfId="1189" priority="41" operator="equal">
      <formula>"CMS"</formula>
    </cfRule>
    <cfRule type="cellIs" dxfId="1188" priority="42" operator="greaterThan">
      <formula>0</formula>
    </cfRule>
  </conditionalFormatting>
  <conditionalFormatting sqref="F54">
    <cfRule type="cellIs" dxfId="1187" priority="43" operator="lessThanOrEqual">
      <formula>0</formula>
    </cfRule>
  </conditionalFormatting>
  <conditionalFormatting sqref="F54">
    <cfRule type="cellIs" dxfId="1186" priority="39" operator="lessThanOrEqual">
      <formula>0</formula>
    </cfRule>
  </conditionalFormatting>
  <conditionalFormatting sqref="F19:F32">
    <cfRule type="cellIs" dxfId="1185" priority="38" operator="lessThanOrEqual">
      <formula>0</formula>
    </cfRule>
  </conditionalFormatting>
  <conditionalFormatting sqref="F65">
    <cfRule type="cellIs" dxfId="1184" priority="34" operator="equal">
      <formula>"PMS"</formula>
    </cfRule>
    <cfRule type="cellIs" dxfId="1183" priority="35" operator="equal">
      <formula>"CMS"</formula>
    </cfRule>
    <cfRule type="cellIs" dxfId="1182" priority="36" operator="greaterThan">
      <formula>0</formula>
    </cfRule>
  </conditionalFormatting>
  <conditionalFormatting sqref="F65">
    <cfRule type="cellIs" dxfId="1181" priority="37" operator="lessThanOrEqual">
      <formula>0</formula>
    </cfRule>
  </conditionalFormatting>
  <conditionalFormatting sqref="H19:H23">
    <cfRule type="cellIs" dxfId="1180" priority="31" operator="equal">
      <formula>"PMS"</formula>
    </cfRule>
    <cfRule type="cellIs" dxfId="1179" priority="32" operator="equal">
      <formula>"CMS"</formula>
    </cfRule>
    <cfRule type="cellIs" dxfId="1178" priority="33" operator="greaterThan">
      <formula>0</formula>
    </cfRule>
  </conditionalFormatting>
  <conditionalFormatting sqref="H19:H23">
    <cfRule type="cellIs" dxfId="1177" priority="28" operator="equal">
      <formula>"CMS"</formula>
    </cfRule>
    <cfRule type="cellIs" dxfId="1176" priority="29" operator="equal">
      <formula>"PMS"</formula>
    </cfRule>
    <cfRule type="cellIs" dxfId="1175" priority="30" operator="greaterThan">
      <formula>0</formula>
    </cfRule>
  </conditionalFormatting>
  <conditionalFormatting sqref="H19:H23">
    <cfRule type="cellIs" dxfId="1174" priority="27" operator="lessThanOrEqual">
      <formula>0</formula>
    </cfRule>
  </conditionalFormatting>
  <conditionalFormatting sqref="H25">
    <cfRule type="cellIs" dxfId="1173" priority="17" operator="equal">
      <formula>"PMS"</formula>
    </cfRule>
    <cfRule type="cellIs" dxfId="1172" priority="18" operator="equal">
      <formula>"CMS"</formula>
    </cfRule>
    <cfRule type="cellIs" dxfId="1171" priority="19" operator="greaterThan">
      <formula>0</formula>
    </cfRule>
  </conditionalFormatting>
  <conditionalFormatting sqref="H25">
    <cfRule type="cellIs" dxfId="1170" priority="14" operator="equal">
      <formula>"CMS"</formula>
    </cfRule>
    <cfRule type="cellIs" dxfId="1169" priority="15" operator="equal">
      <formula>"PMS"</formula>
    </cfRule>
    <cfRule type="cellIs" dxfId="1168" priority="16" operator="greaterThan">
      <formula>0</formula>
    </cfRule>
  </conditionalFormatting>
  <conditionalFormatting sqref="H25">
    <cfRule type="cellIs" dxfId="1167" priority="13" operator="lessThanOrEqual">
      <formula>0</formula>
    </cfRule>
  </conditionalFormatting>
  <conditionalFormatting sqref="M44">
    <cfRule type="cellIs" dxfId="1166" priority="12" operator="lessThanOrEqual">
      <formula>0</formula>
    </cfRule>
  </conditionalFormatting>
  <conditionalFormatting sqref="N44">
    <cfRule type="cellIs" dxfId="1165" priority="11" operator="lessThanOrEqual">
      <formula>0</formula>
    </cfRule>
  </conditionalFormatting>
  <conditionalFormatting sqref="Q55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Q55">
    <cfRule type="cellIs" dxfId="1161" priority="10" operator="lessThanOrEqual">
      <formula>0</formula>
    </cfRule>
  </conditionalFormatting>
  <conditionalFormatting sqref="Q55">
    <cfRule type="cellIs" dxfId="1160" priority="6" operator="lessThanOrEqual">
      <formula>0</formula>
    </cfRule>
  </conditionalFormatting>
  <conditionalFormatting sqref="Q55">
    <cfRule type="cellIs" dxfId="1159" priority="3" operator="equal">
      <formula>"PMS"</formula>
    </cfRule>
    <cfRule type="cellIs" dxfId="1158" priority="4" operator="equal">
      <formula>"CMS"</formula>
    </cfRule>
    <cfRule type="cellIs" dxfId="1157" priority="5" operator="greaterThan">
      <formula>0</formula>
    </cfRule>
  </conditionalFormatting>
  <conditionalFormatting sqref="Q55">
    <cfRule type="cellIs" dxfId="1156" priority="2" operator="lessThanOrEqual">
      <formula>0</formula>
    </cfRule>
  </conditionalFormatting>
  <conditionalFormatting sqref="F136:AC136">
    <cfRule type="cellIs" dxfId="115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tabSelected="1"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U114" sqref="U1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6.5</v>
      </c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6.5</v>
      </c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12.808/13</f>
        <v>0.98523076923076924</v>
      </c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>12.808/13</f>
        <v>0.98523076923076924</v>
      </c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>12.808/13</f>
        <v>0.98523076923076924</v>
      </c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>12.808/13</f>
        <v>0.98523076923076924</v>
      </c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>12.808/13</f>
        <v>0.98523076923076924</v>
      </c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6">12.81/13</f>
        <v>0.98538461538461541</v>
      </c>
      <c r="R25" s="273">
        <f>12.83/13</f>
        <v>0.9869230769230769</v>
      </c>
      <c r="S25" s="275">
        <f t="shared" ref="S25:S32" si="7">12.816/13</f>
        <v>0.98584615384615393</v>
      </c>
      <c r="T25" s="275">
        <f t="shared" ref="T25:T32" si="8">12.808/13</f>
        <v>0.98523076923076924</v>
      </c>
      <c r="U25" s="275">
        <f>12.808/13</f>
        <v>0.98523076923076924</v>
      </c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6"/>
        <v>0.98538461538461541</v>
      </c>
      <c r="R26" s="273">
        <f>12.83/13</f>
        <v>0.9869230769230769</v>
      </c>
      <c r="S26" s="275">
        <f t="shared" si="7"/>
        <v>0.98584615384615393</v>
      </c>
      <c r="T26" s="275">
        <f t="shared" si="8"/>
        <v>0.98523076923076924</v>
      </c>
      <c r="U26" s="275">
        <f>12.808/13</f>
        <v>0.98523076923076924</v>
      </c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6"/>
        <v>0.98538461538461541</v>
      </c>
      <c r="R27" s="273">
        <f>12.83/13</f>
        <v>0.9869230769230769</v>
      </c>
      <c r="S27" s="275">
        <f t="shared" si="7"/>
        <v>0.98584615384615393</v>
      </c>
      <c r="T27" s="275">
        <f t="shared" si="8"/>
        <v>0.98523076923076924</v>
      </c>
      <c r="U27" s="275">
        <f>12.808/13</f>
        <v>0.98523076923076924</v>
      </c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6"/>
        <v>0.98538461538461541</v>
      </c>
      <c r="R28" s="273">
        <f>12.83/13</f>
        <v>0.9869230769230769</v>
      </c>
      <c r="S28" s="275">
        <f t="shared" si="7"/>
        <v>0.98584615384615393</v>
      </c>
      <c r="T28" s="275">
        <f t="shared" si="8"/>
        <v>0.98523076923076924</v>
      </c>
      <c r="U28" s="275">
        <f>12.808/13</f>
        <v>0.98523076923076924</v>
      </c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6"/>
        <v>0.98538461538461541</v>
      </c>
      <c r="R29" s="273">
        <f>12.83/13</f>
        <v>0.9869230769230769</v>
      </c>
      <c r="S29" s="275">
        <f t="shared" si="7"/>
        <v>0.98584615384615393</v>
      </c>
      <c r="T29" s="275">
        <f t="shared" si="8"/>
        <v>0.98523076923076924</v>
      </c>
      <c r="U29" s="275">
        <f>12.808/13</f>
        <v>0.98523076923076924</v>
      </c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6"/>
        <v>0.98538461538461541</v>
      </c>
      <c r="R30" s="273">
        <f>12.83/13</f>
        <v>0.9869230769230769</v>
      </c>
      <c r="S30" s="275">
        <f t="shared" si="7"/>
        <v>0.98584615384615393</v>
      </c>
      <c r="T30" s="275">
        <f t="shared" si="8"/>
        <v>0.98523076923076924</v>
      </c>
      <c r="U30" s="275">
        <f>12.808/13</f>
        <v>0.98523076923076924</v>
      </c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6"/>
        <v>0.98538461538461541</v>
      </c>
      <c r="R31" s="273">
        <f>12.83/13</f>
        <v>0.9869230769230769</v>
      </c>
      <c r="S31" s="275">
        <f t="shared" si="7"/>
        <v>0.98584615384615393</v>
      </c>
      <c r="T31" s="275">
        <f t="shared" si="8"/>
        <v>0.98523076923076924</v>
      </c>
      <c r="U31" s="275">
        <f>12.808/13</f>
        <v>0.98523076923076924</v>
      </c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6"/>
        <v>0.98538461538461541</v>
      </c>
      <c r="R32" s="273">
        <v>0.99</v>
      </c>
      <c r="S32" s="275">
        <f t="shared" si="7"/>
        <v>0.98584615384615393</v>
      </c>
      <c r="T32" s="275">
        <f t="shared" si="8"/>
        <v>0.98523076923076924</v>
      </c>
      <c r="U32" s="275">
        <f>12.808/13</f>
        <v>0.98523076923076924</v>
      </c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1.9470000000000001</v>
      </c>
      <c r="G33" s="16">
        <f t="shared" ref="G33:AC33" si="10">SUM(G19:G32)</f>
        <v>0</v>
      </c>
      <c r="H33" s="16">
        <f t="shared" si="10"/>
        <v>0</v>
      </c>
      <c r="I33" s="16">
        <f t="shared" si="10"/>
        <v>0</v>
      </c>
      <c r="J33" s="16">
        <f t="shared" si="10"/>
        <v>0</v>
      </c>
      <c r="K33" s="16">
        <f t="shared" si="10"/>
        <v>0</v>
      </c>
      <c r="L33" s="16">
        <f t="shared" si="10"/>
        <v>0</v>
      </c>
      <c r="M33" s="16">
        <f t="shared" si="10"/>
        <v>0</v>
      </c>
      <c r="N33" s="16">
        <f t="shared" si="10"/>
        <v>0</v>
      </c>
      <c r="O33" s="16">
        <f t="shared" si="10"/>
        <v>5.9340000000000002</v>
      </c>
      <c r="P33" s="16">
        <f t="shared" si="10"/>
        <v>12.83</v>
      </c>
      <c r="Q33" s="16">
        <f t="shared" si="10"/>
        <v>12.810000000000002</v>
      </c>
      <c r="R33" s="16">
        <f t="shared" si="10"/>
        <v>12.833076923076923</v>
      </c>
      <c r="S33" s="16">
        <f t="shared" si="10"/>
        <v>12.816000000000001</v>
      </c>
      <c r="T33" s="16">
        <f t="shared" si="10"/>
        <v>12.808</v>
      </c>
      <c r="U33" s="16">
        <f t="shared" si="10"/>
        <v>12.808</v>
      </c>
      <c r="V33" s="16">
        <f t="shared" si="10"/>
        <v>0</v>
      </c>
      <c r="W33" s="16">
        <f t="shared" si="10"/>
        <v>0</v>
      </c>
      <c r="X33" s="16">
        <f t="shared" si="10"/>
        <v>0</v>
      </c>
      <c r="Y33" s="16">
        <f t="shared" si="10"/>
        <v>0</v>
      </c>
      <c r="Z33" s="16">
        <f t="shared" si="10"/>
        <v>0</v>
      </c>
      <c r="AA33" s="16">
        <f t="shared" si="10"/>
        <v>0</v>
      </c>
      <c r="AB33" s="16">
        <f t="shared" si="10"/>
        <v>0</v>
      </c>
      <c r="AC33" s="16">
        <f t="shared" si="10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1">SUM(C43:C46)</f>
        <v>26.6</v>
      </c>
      <c r="D47" s="16">
        <f t="shared" si="11"/>
        <v>0</v>
      </c>
      <c r="E47" s="16">
        <f t="shared" si="11"/>
        <v>0</v>
      </c>
      <c r="F47" s="16">
        <f t="shared" si="11"/>
        <v>11</v>
      </c>
      <c r="G47" s="16">
        <f t="shared" si="11"/>
        <v>10.5</v>
      </c>
      <c r="H47" s="16">
        <f t="shared" si="11"/>
        <v>8.5</v>
      </c>
      <c r="I47" s="16">
        <f t="shared" si="11"/>
        <v>7.5</v>
      </c>
      <c r="J47" s="16">
        <f t="shared" si="11"/>
        <v>6.5</v>
      </c>
      <c r="K47" s="16">
        <f t="shared" si="11"/>
        <v>6.7</v>
      </c>
      <c r="L47" s="16">
        <f t="shared" si="11"/>
        <v>8.8000000000000007</v>
      </c>
      <c r="M47" s="16">
        <f t="shared" si="11"/>
        <v>8.9</v>
      </c>
      <c r="N47" s="16">
        <f t="shared" si="11"/>
        <v>11</v>
      </c>
      <c r="O47" s="16">
        <f t="shared" si="11"/>
        <v>11.4</v>
      </c>
      <c r="P47" s="16">
        <f t="shared" si="11"/>
        <v>11.5</v>
      </c>
      <c r="Q47" s="16">
        <f t="shared" si="11"/>
        <v>11.6</v>
      </c>
      <c r="R47" s="16">
        <f t="shared" si="11"/>
        <v>11.2</v>
      </c>
      <c r="S47" s="16">
        <f t="shared" si="11"/>
        <v>11.4</v>
      </c>
      <c r="T47" s="16">
        <f t="shared" si="11"/>
        <v>10.8</v>
      </c>
      <c r="U47" s="16">
        <f t="shared" si="11"/>
        <v>11</v>
      </c>
      <c r="V47" s="16">
        <f t="shared" si="11"/>
        <v>0</v>
      </c>
      <c r="W47" s="16">
        <f t="shared" si="11"/>
        <v>0</v>
      </c>
      <c r="X47" s="16">
        <f t="shared" si="11"/>
        <v>0</v>
      </c>
      <c r="Y47" s="16">
        <f t="shared" si="11"/>
        <v>0</v>
      </c>
      <c r="Z47" s="16">
        <f t="shared" si="11"/>
        <v>0</v>
      </c>
      <c r="AA47" s="16">
        <f t="shared" si="11"/>
        <v>0</v>
      </c>
      <c r="AB47" s="16">
        <f t="shared" si="11"/>
        <v>0</v>
      </c>
      <c r="AC47" s="16">
        <f t="shared" si="11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14.22</v>
      </c>
      <c r="V49" s="273"/>
      <c r="W49" s="273"/>
      <c r="X49" s="273"/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16</v>
      </c>
    </row>
    <row r="50" spans="1:35" x14ac:dyDescent="0.25">
      <c r="A50" s="8" t="s">
        <v>21</v>
      </c>
      <c r="B50" s="16">
        <f>B49</f>
        <v>0</v>
      </c>
      <c r="C50" s="16">
        <f t="shared" ref="C50:AC50" si="12">C49</f>
        <v>15</v>
      </c>
      <c r="D50" s="16">
        <f t="shared" si="12"/>
        <v>0</v>
      </c>
      <c r="E50" s="16">
        <f t="shared" si="12"/>
        <v>0</v>
      </c>
      <c r="F50" s="16">
        <f t="shared" si="12"/>
        <v>14.21</v>
      </c>
      <c r="G50" s="16">
        <f t="shared" si="12"/>
        <v>14.25</v>
      </c>
      <c r="H50" s="16">
        <f t="shared" si="12"/>
        <v>14.21</v>
      </c>
      <c r="I50" s="16">
        <f t="shared" si="12"/>
        <v>14.25</v>
      </c>
      <c r="J50" s="16">
        <f t="shared" si="12"/>
        <v>14.28</v>
      </c>
      <c r="K50" s="16">
        <f t="shared" si="12"/>
        <v>14.29</v>
      </c>
      <c r="L50" s="16">
        <f t="shared" si="12"/>
        <v>14.04</v>
      </c>
      <c r="M50" s="16">
        <f t="shared" si="12"/>
        <v>14.23</v>
      </c>
      <c r="N50" s="16">
        <f t="shared" si="12"/>
        <v>14.28</v>
      </c>
      <c r="O50" s="16">
        <f t="shared" si="12"/>
        <v>14.21</v>
      </c>
      <c r="P50" s="16">
        <f t="shared" si="12"/>
        <v>14.19</v>
      </c>
      <c r="Q50" s="16">
        <f t="shared" si="12"/>
        <v>14.23</v>
      </c>
      <c r="R50" s="16">
        <f t="shared" si="12"/>
        <v>14.19</v>
      </c>
      <c r="S50" s="16">
        <f t="shared" si="12"/>
        <v>14.21</v>
      </c>
      <c r="T50" s="16">
        <f t="shared" si="12"/>
        <v>14.22</v>
      </c>
      <c r="U50" s="16">
        <f t="shared" si="12"/>
        <v>14.22</v>
      </c>
      <c r="V50" s="16">
        <f t="shared" si="12"/>
        <v>0</v>
      </c>
      <c r="W50" s="16">
        <f t="shared" si="12"/>
        <v>0</v>
      </c>
      <c r="X50" s="16">
        <f t="shared" si="12"/>
        <v>0</v>
      </c>
      <c r="Y50" s="16">
        <f t="shared" si="12"/>
        <v>0</v>
      </c>
      <c r="Z50" s="16">
        <f t="shared" si="12"/>
        <v>0</v>
      </c>
      <c r="AA50" s="16">
        <f t="shared" si="12"/>
        <v>0</v>
      </c>
      <c r="AB50" s="16">
        <f t="shared" si="12"/>
        <v>0</v>
      </c>
      <c r="AC50" s="16">
        <f t="shared" si="12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13">COUNTIF(F52:AC52,$AJ$8)</f>
        <v>0</v>
      </c>
      <c r="AG52" s="10">
        <f t="shared" ref="AG52:AG65" si="14">COUNTIF(G52:AD52,$AJ$7)</f>
        <v>0</v>
      </c>
      <c r="AH52" s="10">
        <f t="shared" ref="AH52:AH65" si="1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13"/>
        <v>0</v>
      </c>
      <c r="AG53" s="10">
        <f t="shared" si="14"/>
        <v>0</v>
      </c>
      <c r="AH53" s="10">
        <f t="shared" si="1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13"/>
        <v>0</v>
      </c>
      <c r="AG54" s="10">
        <f t="shared" si="14"/>
        <v>0</v>
      </c>
      <c r="AH54" s="10">
        <f t="shared" si="1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3"/>
        <v>0</v>
      </c>
      <c r="AG55" s="10">
        <f t="shared" si="14"/>
        <v>0</v>
      </c>
      <c r="AH55" s="10">
        <f t="shared" si="1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13"/>
        <v>0</v>
      </c>
      <c r="AG56" s="10">
        <f t="shared" si="14"/>
        <v>0</v>
      </c>
      <c r="AH56" s="10">
        <f t="shared" si="1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13"/>
        <v>0</v>
      </c>
      <c r="AG57" s="10">
        <f t="shared" si="14"/>
        <v>0</v>
      </c>
      <c r="AH57" s="10">
        <f t="shared" si="15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3"/>
        <v>0</v>
      </c>
      <c r="AG58" s="10">
        <f t="shared" si="14"/>
        <v>0</v>
      </c>
      <c r="AH58" s="10">
        <f t="shared" si="15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3"/>
        <v>0</v>
      </c>
      <c r="AG60" s="10">
        <f t="shared" si="14"/>
        <v>0</v>
      </c>
      <c r="AH60" s="10">
        <f t="shared" si="15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13"/>
        <v>1</v>
      </c>
      <c r="AG61" s="10">
        <f t="shared" si="14"/>
        <v>1</v>
      </c>
      <c r="AH61" s="10">
        <f t="shared" si="15"/>
        <v>4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13"/>
        <v>2</v>
      </c>
      <c r="AG62" s="10">
        <f t="shared" si="14"/>
        <v>2</v>
      </c>
      <c r="AH62" s="10">
        <f t="shared" si="15"/>
        <v>4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13"/>
        <v>1</v>
      </c>
      <c r="AG63" s="10">
        <f t="shared" si="14"/>
        <v>1</v>
      </c>
      <c r="AH63" s="10">
        <f t="shared" si="15"/>
        <v>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13"/>
        <v>2</v>
      </c>
      <c r="AG64" s="10">
        <f t="shared" si="14"/>
        <v>2</v>
      </c>
      <c r="AH64" s="10">
        <f t="shared" si="15"/>
        <v>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13"/>
        <v>0</v>
      </c>
      <c r="AG65" s="10">
        <f t="shared" si="14"/>
        <v>0</v>
      </c>
      <c r="AH65" s="10">
        <f t="shared" si="15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16">SUM(F52:F65)</f>
        <v>0</v>
      </c>
      <c r="G66" s="16">
        <f t="shared" ref="G66:AC66" si="17">SUM(G52:G65)</f>
        <v>0</v>
      </c>
      <c r="H66" s="16">
        <f t="shared" si="17"/>
        <v>0</v>
      </c>
      <c r="I66" s="16">
        <f t="shared" si="17"/>
        <v>0</v>
      </c>
      <c r="J66" s="16">
        <f t="shared" si="17"/>
        <v>0</v>
      </c>
      <c r="K66" s="16">
        <f t="shared" si="17"/>
        <v>0</v>
      </c>
      <c r="L66" s="16">
        <f t="shared" si="17"/>
        <v>0</v>
      </c>
      <c r="M66" s="16">
        <f t="shared" si="17"/>
        <v>0</v>
      </c>
      <c r="N66" s="16">
        <f t="shared" si="17"/>
        <v>0</v>
      </c>
      <c r="O66" s="16">
        <f t="shared" si="17"/>
        <v>0</v>
      </c>
      <c r="P66" s="16">
        <f t="shared" si="17"/>
        <v>0</v>
      </c>
      <c r="Q66" s="16">
        <f t="shared" si="17"/>
        <v>1.4</v>
      </c>
      <c r="R66" s="16">
        <f t="shared" si="17"/>
        <v>1.4</v>
      </c>
      <c r="S66" s="16">
        <f t="shared" si="17"/>
        <v>0</v>
      </c>
      <c r="T66" s="16">
        <f>SUM(T52:T65)</f>
        <v>2.0999999999999996</v>
      </c>
      <c r="U66" s="16">
        <f t="shared" si="17"/>
        <v>3.5</v>
      </c>
      <c r="V66" s="16">
        <f t="shared" si="17"/>
        <v>0</v>
      </c>
      <c r="W66" s="16">
        <f t="shared" si="17"/>
        <v>0</v>
      </c>
      <c r="X66" s="16">
        <f t="shared" si="17"/>
        <v>0</v>
      </c>
      <c r="Y66" s="16">
        <f t="shared" si="17"/>
        <v>0</v>
      </c>
      <c r="Z66" s="16">
        <f t="shared" si="17"/>
        <v>0</v>
      </c>
      <c r="AA66" s="16">
        <f t="shared" si="17"/>
        <v>0</v>
      </c>
      <c r="AB66" s="16">
        <f t="shared" si="17"/>
        <v>0</v>
      </c>
      <c r="AC66" s="16">
        <f t="shared" si="17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18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1.29/2</f>
        <v>0.64500000000000002</v>
      </c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18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1.29/2</f>
        <v>0.64500000000000002</v>
      </c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9">SUM(C68:C70)</f>
        <v>2.5499999999999998</v>
      </c>
      <c r="D71" s="16">
        <f t="shared" si="19"/>
        <v>0</v>
      </c>
      <c r="E71" s="16">
        <f t="shared" si="19"/>
        <v>0</v>
      </c>
      <c r="F71" s="16">
        <f t="shared" si="19"/>
        <v>1.04</v>
      </c>
      <c r="G71" s="16">
        <f t="shared" si="19"/>
        <v>0.84</v>
      </c>
      <c r="H71" s="16">
        <f t="shared" si="19"/>
        <v>0.8</v>
      </c>
      <c r="I71" s="16">
        <f t="shared" si="19"/>
        <v>0.73</v>
      </c>
      <c r="J71" s="16">
        <f t="shared" si="19"/>
        <v>0.72</v>
      </c>
      <c r="K71" s="16">
        <f t="shared" si="19"/>
        <v>0.74</v>
      </c>
      <c r="L71" s="16">
        <f t="shared" si="19"/>
        <v>0.79</v>
      </c>
      <c r="M71" s="16">
        <f t="shared" si="19"/>
        <v>0.94</v>
      </c>
      <c r="N71" s="16">
        <f t="shared" si="19"/>
        <v>0.98</v>
      </c>
      <c r="O71" s="16">
        <f t="shared" si="19"/>
        <v>1</v>
      </c>
      <c r="P71" s="16">
        <f t="shared" si="19"/>
        <v>1.1599999999999999</v>
      </c>
      <c r="Q71" s="16">
        <f t="shared" si="19"/>
        <v>1.1599999999999999</v>
      </c>
      <c r="R71" s="16">
        <f t="shared" si="19"/>
        <v>1.28</v>
      </c>
      <c r="S71" s="16">
        <f t="shared" si="19"/>
        <v>1.29</v>
      </c>
      <c r="T71" s="16">
        <f t="shared" si="19"/>
        <v>1.29</v>
      </c>
      <c r="U71" s="16">
        <f t="shared" si="19"/>
        <v>1.29</v>
      </c>
      <c r="V71" s="16">
        <f t="shared" si="19"/>
        <v>0</v>
      </c>
      <c r="W71" s="16">
        <f t="shared" si="19"/>
        <v>0</v>
      </c>
      <c r="X71" s="16">
        <f t="shared" si="19"/>
        <v>0</v>
      </c>
      <c r="Y71" s="16">
        <f t="shared" si="19"/>
        <v>0</v>
      </c>
      <c r="Z71" s="16">
        <f t="shared" si="19"/>
        <v>0</v>
      </c>
      <c r="AA71" s="16">
        <f t="shared" si="19"/>
        <v>0</v>
      </c>
      <c r="AB71" s="16">
        <f t="shared" si="19"/>
        <v>0</v>
      </c>
      <c r="AC71" s="16">
        <f t="shared" si="1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0">COUNTIF(F73:AC73,$AF$11)</f>
        <v>0</v>
      </c>
      <c r="AG73" s="10">
        <f t="shared" ref="AG73:AG81" si="21">COUNTIF(G73:AC73,$AG$11)</f>
        <v>0</v>
      </c>
      <c r="AH73" s="10">
        <f t="shared" ref="AH73:AH81" si="2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0"/>
        <v>0</v>
      </c>
      <c r="AG74" s="10">
        <f t="shared" si="21"/>
        <v>0</v>
      </c>
      <c r="AH74" s="10">
        <f t="shared" si="2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0"/>
        <v>0</v>
      </c>
      <c r="AG76" s="10">
        <f t="shared" si="21"/>
        <v>0</v>
      </c>
      <c r="AH76" s="10">
        <f t="shared" si="2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0"/>
        <v>0</v>
      </c>
      <c r="AG77" s="10">
        <f t="shared" si="21"/>
        <v>0</v>
      </c>
      <c r="AH77" s="10">
        <f t="shared" si="2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0"/>
        <v>0</v>
      </c>
      <c r="AG78" s="10">
        <f t="shared" si="21"/>
        <v>0</v>
      </c>
      <c r="AH78" s="10">
        <f t="shared" si="2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0"/>
        <v>0</v>
      </c>
      <c r="AG79" s="10">
        <f t="shared" si="21"/>
        <v>0</v>
      </c>
      <c r="AH79" s="10">
        <f t="shared" si="2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0"/>
        <v>0</v>
      </c>
      <c r="AG80" s="10">
        <f t="shared" si="21"/>
        <v>0</v>
      </c>
      <c r="AH80" s="10">
        <f t="shared" si="2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0"/>
        <v>0</v>
      </c>
      <c r="AG81" s="10">
        <f t="shared" si="21"/>
        <v>0</v>
      </c>
      <c r="AH81" s="10">
        <f t="shared" si="2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0.82</v>
      </c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9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7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3">SUM(C84:C85)</f>
        <v>2</v>
      </c>
      <c r="D86" s="16">
        <f t="shared" si="23"/>
        <v>0</v>
      </c>
      <c r="E86" s="16">
        <f t="shared" si="23"/>
        <v>0</v>
      </c>
      <c r="F86" s="16">
        <f t="shared" si="23"/>
        <v>0.82</v>
      </c>
      <c r="G86" s="16">
        <f t="shared" si="23"/>
        <v>0.74</v>
      </c>
      <c r="H86" s="16">
        <f t="shared" si="23"/>
        <v>0.71</v>
      </c>
      <c r="I86" s="16">
        <f t="shared" si="23"/>
        <v>0.69</v>
      </c>
      <c r="J86" s="16">
        <f t="shared" si="23"/>
        <v>0.67</v>
      </c>
      <c r="K86" s="16">
        <f t="shared" si="23"/>
        <v>0.68</v>
      </c>
      <c r="L86" s="16">
        <f t="shared" si="23"/>
        <v>0.7</v>
      </c>
      <c r="M86" s="16">
        <f t="shared" si="23"/>
        <v>0.69</v>
      </c>
      <c r="N86" s="16">
        <f t="shared" si="23"/>
        <v>0.72</v>
      </c>
      <c r="O86" s="16">
        <f t="shared" si="23"/>
        <v>0.77</v>
      </c>
      <c r="P86" s="16">
        <f t="shared" si="23"/>
        <v>0.8</v>
      </c>
      <c r="Q86" s="16">
        <f t="shared" si="23"/>
        <v>0.83</v>
      </c>
      <c r="R86" s="16">
        <f t="shared" si="23"/>
        <v>0.86</v>
      </c>
      <c r="S86" s="16">
        <f t="shared" si="23"/>
        <v>0.89</v>
      </c>
      <c r="T86" s="16">
        <f t="shared" si="23"/>
        <v>0.82</v>
      </c>
      <c r="U86" s="16">
        <f t="shared" si="23"/>
        <v>0.82</v>
      </c>
      <c r="V86" s="16">
        <f t="shared" si="23"/>
        <v>0</v>
      </c>
      <c r="W86" s="16">
        <f t="shared" si="23"/>
        <v>0</v>
      </c>
      <c r="X86" s="16">
        <f t="shared" si="23"/>
        <v>0</v>
      </c>
      <c r="Y86" s="16">
        <f t="shared" si="23"/>
        <v>0</v>
      </c>
      <c r="Z86" s="16">
        <f t="shared" si="23"/>
        <v>0</v>
      </c>
      <c r="AA86" s="16">
        <f t="shared" si="23"/>
        <v>0</v>
      </c>
      <c r="AB86" s="16">
        <f t="shared" si="23"/>
        <v>0</v>
      </c>
      <c r="AC86" s="16">
        <f t="shared" si="2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24">SUM(F13:F16,F19:F32,F35:F37,F40,F43:F46,F49,F55,F56,F58,F60,F61,F62,F63,F64,F65,F68:F70,F84:F85,F57)</f>
        <v>42.017000000000003</v>
      </c>
      <c r="G89" s="23">
        <f t="shared" ref="G89:N89" si="25">SUM(G13:G16,G19:G32,G35:G37,G40,G43:G46,G49,G55,G56,G58,G60,G61,G62,G63,G64,G65,G68:G70,G84:G85,G57)</f>
        <v>39.530000000000008</v>
      </c>
      <c r="H89" s="23">
        <f t="shared" si="25"/>
        <v>37.22</v>
      </c>
      <c r="I89" s="23">
        <f t="shared" si="25"/>
        <v>35.97</v>
      </c>
      <c r="J89" s="23">
        <f t="shared" si="25"/>
        <v>34.97</v>
      </c>
      <c r="K89" s="23">
        <f t="shared" si="25"/>
        <v>35.209999999999994</v>
      </c>
      <c r="L89" s="23">
        <f t="shared" si="25"/>
        <v>37.730000000000004</v>
      </c>
      <c r="M89" s="23">
        <f t="shared" si="25"/>
        <v>37.759999999999991</v>
      </c>
      <c r="N89" s="23">
        <f t="shared" si="25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26">SUM(P13:P16,P19:P32,P35:P37,P40,P43:P46,P49,P55,P56,P58,P60,P61,P62,P63,P64,P65,P68:P70,P84:P85,P57)</f>
        <v>53.879999999999995</v>
      </c>
      <c r="Q89" s="23">
        <f t="shared" si="26"/>
        <v>55.429999999999993</v>
      </c>
      <c r="R89" s="23">
        <f t="shared" si="26"/>
        <v>54.963076923076926</v>
      </c>
      <c r="S89" s="23">
        <f t="shared" si="26"/>
        <v>54.606000000000009</v>
      </c>
      <c r="T89" s="23">
        <f t="shared" si="26"/>
        <v>55.037999999999997</v>
      </c>
      <c r="U89" s="23">
        <f t="shared" si="26"/>
        <v>56.638000000000005</v>
      </c>
      <c r="V89" s="23">
        <f t="shared" si="26"/>
        <v>0</v>
      </c>
      <c r="W89" s="23">
        <f t="shared" si="26"/>
        <v>0</v>
      </c>
      <c r="X89" s="23">
        <f t="shared" si="26"/>
        <v>0</v>
      </c>
      <c r="Y89" s="23">
        <f t="shared" si="26"/>
        <v>0</v>
      </c>
      <c r="Z89" s="23">
        <f t="shared" si="26"/>
        <v>0</v>
      </c>
      <c r="AA89" s="23">
        <f t="shared" si="26"/>
        <v>0</v>
      </c>
      <c r="AB89" s="23">
        <f t="shared" si="26"/>
        <v>0</v>
      </c>
      <c r="AC89" s="23">
        <f t="shared" si="2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27">F17</f>
        <v>13</v>
      </c>
      <c r="G97" s="58">
        <f t="shared" si="27"/>
        <v>13.2</v>
      </c>
      <c r="H97" s="58">
        <f t="shared" si="27"/>
        <v>13</v>
      </c>
      <c r="I97" s="58">
        <f t="shared" si="27"/>
        <v>12.8</v>
      </c>
      <c r="J97" s="58">
        <f t="shared" si="27"/>
        <v>12.8</v>
      </c>
      <c r="K97" s="58">
        <f t="shared" si="27"/>
        <v>12.8</v>
      </c>
      <c r="L97" s="58">
        <f t="shared" si="27"/>
        <v>13.4</v>
      </c>
      <c r="M97" s="58">
        <f t="shared" si="27"/>
        <v>13</v>
      </c>
      <c r="N97" s="58">
        <f t="shared" si="27"/>
        <v>13.2</v>
      </c>
      <c r="O97" s="58">
        <f t="shared" si="27"/>
        <v>13.4</v>
      </c>
      <c r="P97" s="58">
        <f t="shared" si="27"/>
        <v>13.4</v>
      </c>
      <c r="Q97" s="58">
        <f t="shared" si="27"/>
        <v>13.4</v>
      </c>
      <c r="R97" s="58">
        <f t="shared" si="27"/>
        <v>13.2</v>
      </c>
      <c r="S97" s="58">
        <f t="shared" si="27"/>
        <v>7</v>
      </c>
      <c r="T97" s="58">
        <f t="shared" si="27"/>
        <v>13</v>
      </c>
      <c r="U97" s="58">
        <f t="shared" si="27"/>
        <v>13</v>
      </c>
      <c r="V97" s="58">
        <f t="shared" si="27"/>
        <v>0</v>
      </c>
      <c r="W97" s="58">
        <f t="shared" si="27"/>
        <v>0</v>
      </c>
      <c r="X97" s="58">
        <f t="shared" si="27"/>
        <v>0</v>
      </c>
      <c r="Y97" s="58">
        <f t="shared" si="27"/>
        <v>0</v>
      </c>
      <c r="Z97" s="58">
        <f t="shared" si="27"/>
        <v>0</v>
      </c>
      <c r="AA97" s="58">
        <f t="shared" si="27"/>
        <v>0</v>
      </c>
      <c r="AB97" s="58">
        <f t="shared" si="27"/>
        <v>0</v>
      </c>
      <c r="AC97" s="58">
        <f t="shared" si="2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28">F33</f>
        <v>1.9470000000000001</v>
      </c>
      <c r="G99" s="58">
        <f t="shared" si="28"/>
        <v>0</v>
      </c>
      <c r="H99" s="58">
        <f t="shared" si="28"/>
        <v>0</v>
      </c>
      <c r="I99" s="58">
        <f t="shared" si="28"/>
        <v>0</v>
      </c>
      <c r="J99" s="58">
        <f t="shared" si="28"/>
        <v>0</v>
      </c>
      <c r="K99" s="58">
        <f t="shared" si="28"/>
        <v>0</v>
      </c>
      <c r="L99" s="58">
        <f t="shared" si="28"/>
        <v>0</v>
      </c>
      <c r="M99" s="58">
        <f t="shared" si="28"/>
        <v>0</v>
      </c>
      <c r="N99" s="58">
        <f t="shared" si="28"/>
        <v>0</v>
      </c>
      <c r="O99" s="58">
        <f t="shared" si="28"/>
        <v>5.9340000000000002</v>
      </c>
      <c r="P99" s="58">
        <f t="shared" si="28"/>
        <v>12.83</v>
      </c>
      <c r="Q99" s="58">
        <f t="shared" si="28"/>
        <v>12.810000000000002</v>
      </c>
      <c r="R99" s="58">
        <f t="shared" si="28"/>
        <v>12.833076923076923</v>
      </c>
      <c r="S99" s="58">
        <f t="shared" si="28"/>
        <v>12.816000000000001</v>
      </c>
      <c r="T99" s="58">
        <f t="shared" si="28"/>
        <v>12.808</v>
      </c>
      <c r="U99" s="58">
        <f t="shared" si="28"/>
        <v>12.808</v>
      </c>
      <c r="V99" s="58">
        <f t="shared" si="28"/>
        <v>0</v>
      </c>
      <c r="W99" s="58">
        <f t="shared" si="28"/>
        <v>0</v>
      </c>
      <c r="X99" s="58">
        <f t="shared" si="28"/>
        <v>0</v>
      </c>
      <c r="Y99" s="58">
        <f t="shared" si="28"/>
        <v>0</v>
      </c>
      <c r="Z99" s="58">
        <f t="shared" si="28"/>
        <v>0</v>
      </c>
      <c r="AA99" s="58">
        <f t="shared" si="28"/>
        <v>0</v>
      </c>
      <c r="AB99" s="58">
        <f t="shared" si="28"/>
        <v>0</v>
      </c>
      <c r="AC99" s="58">
        <f t="shared" si="2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9">F47</f>
        <v>11</v>
      </c>
      <c r="G101" s="59">
        <f t="shared" si="29"/>
        <v>10.5</v>
      </c>
      <c r="H101" s="59">
        <f t="shared" si="29"/>
        <v>8.5</v>
      </c>
      <c r="I101" s="59">
        <f t="shared" si="29"/>
        <v>7.5</v>
      </c>
      <c r="J101" s="59">
        <f t="shared" si="29"/>
        <v>6.5</v>
      </c>
      <c r="K101" s="59">
        <f t="shared" si="29"/>
        <v>6.7</v>
      </c>
      <c r="L101" s="59">
        <f t="shared" si="29"/>
        <v>8.8000000000000007</v>
      </c>
      <c r="M101" s="59">
        <f t="shared" si="29"/>
        <v>8.9</v>
      </c>
      <c r="N101" s="59">
        <f t="shared" si="29"/>
        <v>11</v>
      </c>
      <c r="O101" s="59">
        <f t="shared" si="29"/>
        <v>11.4</v>
      </c>
      <c r="P101" s="59">
        <f t="shared" si="29"/>
        <v>11.5</v>
      </c>
      <c r="Q101" s="59">
        <f t="shared" si="29"/>
        <v>11.6</v>
      </c>
      <c r="R101" s="59">
        <f t="shared" si="29"/>
        <v>11.2</v>
      </c>
      <c r="S101" s="59">
        <f t="shared" si="29"/>
        <v>11.4</v>
      </c>
      <c r="T101" s="59">
        <f t="shared" si="29"/>
        <v>10.8</v>
      </c>
      <c r="U101" s="59">
        <f t="shared" si="29"/>
        <v>11</v>
      </c>
      <c r="V101" s="59">
        <f t="shared" si="29"/>
        <v>0</v>
      </c>
      <c r="W101" s="59">
        <f t="shared" si="29"/>
        <v>0</v>
      </c>
      <c r="X101" s="59">
        <f t="shared" si="29"/>
        <v>0</v>
      </c>
      <c r="Y101" s="59">
        <f t="shared" si="29"/>
        <v>0</v>
      </c>
      <c r="Z101" s="59">
        <f t="shared" si="29"/>
        <v>0</v>
      </c>
      <c r="AA101" s="59">
        <f t="shared" si="29"/>
        <v>0</v>
      </c>
      <c r="AB101" s="59">
        <f t="shared" si="29"/>
        <v>0</v>
      </c>
      <c r="AC101" s="59">
        <f t="shared" si="2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0">F50</f>
        <v>14.21</v>
      </c>
      <c r="G104" s="59">
        <f t="shared" si="30"/>
        <v>14.25</v>
      </c>
      <c r="H104" s="59">
        <f t="shared" si="30"/>
        <v>14.21</v>
      </c>
      <c r="I104" s="59">
        <f t="shared" si="30"/>
        <v>14.25</v>
      </c>
      <c r="J104" s="59">
        <f t="shared" si="30"/>
        <v>14.28</v>
      </c>
      <c r="K104" s="59">
        <f t="shared" si="30"/>
        <v>14.29</v>
      </c>
      <c r="L104" s="59">
        <f t="shared" si="30"/>
        <v>14.04</v>
      </c>
      <c r="M104" s="59">
        <f t="shared" si="30"/>
        <v>14.23</v>
      </c>
      <c r="N104" s="59">
        <f t="shared" si="30"/>
        <v>14.28</v>
      </c>
      <c r="O104" s="59">
        <f t="shared" si="30"/>
        <v>14.21</v>
      </c>
      <c r="P104" s="59">
        <f t="shared" si="30"/>
        <v>14.19</v>
      </c>
      <c r="Q104" s="59">
        <f t="shared" si="30"/>
        <v>14.23</v>
      </c>
      <c r="R104" s="59">
        <f t="shared" si="30"/>
        <v>14.19</v>
      </c>
      <c r="S104" s="59">
        <f t="shared" si="30"/>
        <v>14.21</v>
      </c>
      <c r="T104" s="59">
        <f t="shared" si="30"/>
        <v>14.22</v>
      </c>
      <c r="U104" s="59">
        <f t="shared" si="30"/>
        <v>14.22</v>
      </c>
      <c r="V104" s="59">
        <f t="shared" si="30"/>
        <v>0</v>
      </c>
      <c r="W104" s="59">
        <f t="shared" si="30"/>
        <v>0</v>
      </c>
      <c r="X104" s="59">
        <f t="shared" si="30"/>
        <v>0</v>
      </c>
      <c r="Y104" s="59">
        <f t="shared" si="30"/>
        <v>0</v>
      </c>
      <c r="Z104" s="59">
        <f t="shared" si="30"/>
        <v>0</v>
      </c>
      <c r="AA104" s="59">
        <f t="shared" si="30"/>
        <v>0</v>
      </c>
      <c r="AB104" s="59">
        <f t="shared" si="30"/>
        <v>0</v>
      </c>
      <c r="AC104" s="59">
        <f t="shared" si="3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1">G66</f>
        <v>0</v>
      </c>
      <c r="H106" s="58">
        <f t="shared" si="31"/>
        <v>0</v>
      </c>
      <c r="I106" s="58">
        <f t="shared" si="31"/>
        <v>0</v>
      </c>
      <c r="J106" s="58">
        <f t="shared" si="31"/>
        <v>0</v>
      </c>
      <c r="K106" s="58">
        <f t="shared" si="31"/>
        <v>0</v>
      </c>
      <c r="L106" s="58">
        <f t="shared" si="31"/>
        <v>0</v>
      </c>
      <c r="M106" s="58">
        <f t="shared" si="31"/>
        <v>0</v>
      </c>
      <c r="N106" s="58">
        <f t="shared" si="31"/>
        <v>0</v>
      </c>
      <c r="O106" s="58">
        <f t="shared" si="31"/>
        <v>0</v>
      </c>
      <c r="P106" s="58">
        <f t="shared" si="31"/>
        <v>0</v>
      </c>
      <c r="Q106" s="58">
        <f t="shared" si="31"/>
        <v>1.4</v>
      </c>
      <c r="R106" s="58">
        <f t="shared" si="31"/>
        <v>1.4</v>
      </c>
      <c r="S106" s="58">
        <f t="shared" si="31"/>
        <v>0</v>
      </c>
      <c r="T106" s="58">
        <f t="shared" si="31"/>
        <v>2.0999999999999996</v>
      </c>
      <c r="U106" s="58">
        <f t="shared" si="31"/>
        <v>3.5</v>
      </c>
      <c r="V106" s="58">
        <f t="shared" si="31"/>
        <v>0</v>
      </c>
      <c r="W106" s="58">
        <f t="shared" si="31"/>
        <v>0</v>
      </c>
      <c r="X106" s="58">
        <f t="shared" si="31"/>
        <v>0</v>
      </c>
      <c r="Y106" s="58">
        <f t="shared" si="31"/>
        <v>0</v>
      </c>
      <c r="Z106" s="58">
        <f t="shared" si="31"/>
        <v>0</v>
      </c>
      <c r="AA106" s="58">
        <f t="shared" si="31"/>
        <v>0</v>
      </c>
      <c r="AB106" s="58">
        <f t="shared" si="31"/>
        <v>0</v>
      </c>
      <c r="AC106" s="58">
        <f t="shared" si="3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32">G71</f>
        <v>0.84</v>
      </c>
      <c r="H107" s="58">
        <f t="shared" si="32"/>
        <v>0.8</v>
      </c>
      <c r="I107" s="58">
        <f t="shared" si="32"/>
        <v>0.73</v>
      </c>
      <c r="J107" s="58">
        <f t="shared" si="32"/>
        <v>0.72</v>
      </c>
      <c r="K107" s="58">
        <f t="shared" si="32"/>
        <v>0.74</v>
      </c>
      <c r="L107" s="58">
        <f t="shared" si="32"/>
        <v>0.79</v>
      </c>
      <c r="M107" s="58">
        <f t="shared" si="32"/>
        <v>0.94</v>
      </c>
      <c r="N107" s="58">
        <f t="shared" si="32"/>
        <v>0.98</v>
      </c>
      <c r="O107" s="58">
        <f t="shared" si="32"/>
        <v>1</v>
      </c>
      <c r="P107" s="58">
        <f t="shared" si="32"/>
        <v>1.1599999999999999</v>
      </c>
      <c r="Q107" s="58">
        <f t="shared" si="32"/>
        <v>1.1599999999999999</v>
      </c>
      <c r="R107" s="58">
        <f t="shared" si="32"/>
        <v>1.28</v>
      </c>
      <c r="S107" s="58">
        <f t="shared" si="32"/>
        <v>1.29</v>
      </c>
      <c r="T107" s="58">
        <f t="shared" si="32"/>
        <v>1.29</v>
      </c>
      <c r="U107" s="58">
        <f t="shared" si="32"/>
        <v>1.29</v>
      </c>
      <c r="V107" s="58">
        <f t="shared" si="32"/>
        <v>0</v>
      </c>
      <c r="W107" s="58">
        <f t="shared" si="32"/>
        <v>0</v>
      </c>
      <c r="X107" s="58">
        <f t="shared" si="32"/>
        <v>0</v>
      </c>
      <c r="Y107" s="58">
        <f t="shared" si="32"/>
        <v>0</v>
      </c>
      <c r="Z107" s="58">
        <f t="shared" si="32"/>
        <v>0</v>
      </c>
      <c r="AA107" s="58">
        <f t="shared" si="32"/>
        <v>0</v>
      </c>
      <c r="AB107" s="58">
        <f t="shared" si="32"/>
        <v>0</v>
      </c>
      <c r="AC107" s="58">
        <f t="shared" si="3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33">G86</f>
        <v>0.74</v>
      </c>
      <c r="H109" s="58">
        <f t="shared" si="33"/>
        <v>0.71</v>
      </c>
      <c r="I109" s="58">
        <f t="shared" si="33"/>
        <v>0.69</v>
      </c>
      <c r="J109" s="58">
        <f t="shared" si="33"/>
        <v>0.67</v>
      </c>
      <c r="K109" s="58">
        <f t="shared" si="33"/>
        <v>0.68</v>
      </c>
      <c r="L109" s="58">
        <f t="shared" si="33"/>
        <v>0.7</v>
      </c>
      <c r="M109" s="58">
        <f t="shared" si="33"/>
        <v>0.69</v>
      </c>
      <c r="N109" s="58">
        <f t="shared" si="33"/>
        <v>0.72</v>
      </c>
      <c r="O109" s="58">
        <f t="shared" si="33"/>
        <v>0.77</v>
      </c>
      <c r="P109" s="58">
        <f t="shared" si="33"/>
        <v>0.8</v>
      </c>
      <c r="Q109" s="58">
        <f t="shared" si="33"/>
        <v>0.83</v>
      </c>
      <c r="R109" s="58">
        <f t="shared" si="33"/>
        <v>0.86</v>
      </c>
      <c r="S109" s="58">
        <f t="shared" si="33"/>
        <v>0.89</v>
      </c>
      <c r="T109" s="58">
        <f t="shared" si="33"/>
        <v>0.82</v>
      </c>
      <c r="U109" s="58">
        <f t="shared" si="33"/>
        <v>0.82</v>
      </c>
      <c r="V109" s="58">
        <f t="shared" si="33"/>
        <v>0</v>
      </c>
      <c r="W109" s="58">
        <f t="shared" si="33"/>
        <v>0</v>
      </c>
      <c r="X109" s="58">
        <f t="shared" si="33"/>
        <v>0</v>
      </c>
      <c r="Y109" s="58">
        <f t="shared" si="33"/>
        <v>0</v>
      </c>
      <c r="Z109" s="58">
        <f t="shared" si="33"/>
        <v>0</v>
      </c>
      <c r="AA109" s="58">
        <f t="shared" si="33"/>
        <v>0</v>
      </c>
      <c r="AB109" s="58">
        <f t="shared" si="33"/>
        <v>0</v>
      </c>
      <c r="AC109" s="58">
        <f t="shared" si="3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34">SUM(F13:F16,F19:F32,F43:F46,F49,F68:F70,F84:F85,F52,F53,F54,F55,F56,F57,F58,F59,F60,F61,F62,F63,F64,F65)</f>
        <v>42.017000000000003</v>
      </c>
      <c r="G111" s="55">
        <f t="shared" si="34"/>
        <v>39.530000000000008</v>
      </c>
      <c r="H111" s="55">
        <f t="shared" si="34"/>
        <v>37.22</v>
      </c>
      <c r="I111" s="55">
        <f t="shared" si="34"/>
        <v>35.97</v>
      </c>
      <c r="J111" s="55">
        <f t="shared" si="34"/>
        <v>34.97</v>
      </c>
      <c r="K111" s="55">
        <f t="shared" si="34"/>
        <v>35.209999999999994</v>
      </c>
      <c r="L111" s="55">
        <f t="shared" si="34"/>
        <v>37.730000000000004</v>
      </c>
      <c r="M111" s="55">
        <f t="shared" si="34"/>
        <v>37.759999999999991</v>
      </c>
      <c r="N111" s="55">
        <f t="shared" si="34"/>
        <v>40.18</v>
      </c>
      <c r="O111" s="55">
        <f t="shared" si="34"/>
        <v>46.714000000000006</v>
      </c>
      <c r="P111" s="55">
        <f t="shared" si="34"/>
        <v>53.879999999999995</v>
      </c>
      <c r="Q111" s="55">
        <f t="shared" si="34"/>
        <v>55.429999999999993</v>
      </c>
      <c r="R111" s="55">
        <f t="shared" si="34"/>
        <v>54.963076923076926</v>
      </c>
      <c r="S111" s="55">
        <f t="shared" si="34"/>
        <v>54.606000000000009</v>
      </c>
      <c r="T111" s="55">
        <f t="shared" si="34"/>
        <v>55.037999999999997</v>
      </c>
      <c r="U111" s="55">
        <f t="shared" si="34"/>
        <v>56.638000000000005</v>
      </c>
      <c r="V111" s="55">
        <f t="shared" si="34"/>
        <v>0</v>
      </c>
      <c r="W111" s="55">
        <f t="shared" si="34"/>
        <v>0</v>
      </c>
      <c r="X111" s="55">
        <f t="shared" si="34"/>
        <v>0</v>
      </c>
      <c r="Y111" s="55">
        <f t="shared" si="34"/>
        <v>0</v>
      </c>
      <c r="Z111" s="55">
        <f t="shared" si="34"/>
        <v>0</v>
      </c>
      <c r="AA111" s="55">
        <f t="shared" si="34"/>
        <v>0</v>
      </c>
      <c r="AB111" s="55">
        <f t="shared" si="34"/>
        <v>0</v>
      </c>
      <c r="AC111" s="55">
        <f t="shared" si="3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35">SUM(G112:G115)</f>
        <v>0</v>
      </c>
      <c r="H116" s="55">
        <f t="shared" si="35"/>
        <v>0</v>
      </c>
      <c r="I116" s="55">
        <f t="shared" si="35"/>
        <v>0</v>
      </c>
      <c r="J116" s="55">
        <f t="shared" si="35"/>
        <v>0</v>
      </c>
      <c r="K116" s="55">
        <f t="shared" si="35"/>
        <v>0</v>
      </c>
      <c r="L116" s="55">
        <f t="shared" si="35"/>
        <v>0</v>
      </c>
      <c r="M116" s="55">
        <f t="shared" si="35"/>
        <v>0</v>
      </c>
      <c r="N116" s="55">
        <f t="shared" si="35"/>
        <v>0</v>
      </c>
      <c r="O116" s="55">
        <f t="shared" si="35"/>
        <v>0</v>
      </c>
      <c r="P116" s="55">
        <f t="shared" si="35"/>
        <v>0</v>
      </c>
      <c r="Q116" s="55">
        <f t="shared" si="35"/>
        <v>0</v>
      </c>
      <c r="R116" s="55">
        <f t="shared" si="35"/>
        <v>0</v>
      </c>
      <c r="S116" s="55">
        <f t="shared" si="35"/>
        <v>0.85299999999999998</v>
      </c>
      <c r="T116" s="55">
        <f t="shared" si="35"/>
        <v>0</v>
      </c>
      <c r="U116" s="55">
        <f t="shared" si="35"/>
        <v>0</v>
      </c>
      <c r="V116" s="55">
        <f t="shared" si="35"/>
        <v>0</v>
      </c>
      <c r="W116" s="55">
        <f t="shared" si="35"/>
        <v>0</v>
      </c>
      <c r="X116" s="55">
        <f t="shared" si="35"/>
        <v>0</v>
      </c>
      <c r="Y116" s="55">
        <f t="shared" si="35"/>
        <v>0</v>
      </c>
      <c r="Z116" s="55">
        <f t="shared" si="35"/>
        <v>0</v>
      </c>
      <c r="AA116" s="55">
        <f t="shared" si="35"/>
        <v>0</v>
      </c>
      <c r="AB116" s="55">
        <f t="shared" si="35"/>
        <v>0</v>
      </c>
      <c r="AC116" s="55">
        <f t="shared" si="3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36">SUM(G111,G116)</f>
        <v>39.530000000000008</v>
      </c>
      <c r="H117" s="56">
        <f t="shared" si="36"/>
        <v>37.22</v>
      </c>
      <c r="I117" s="56">
        <f t="shared" si="36"/>
        <v>35.97</v>
      </c>
      <c r="J117" s="56">
        <f t="shared" si="36"/>
        <v>34.97</v>
      </c>
      <c r="K117" s="56">
        <f t="shared" si="36"/>
        <v>35.209999999999994</v>
      </c>
      <c r="L117" s="56">
        <f t="shared" si="36"/>
        <v>37.730000000000004</v>
      </c>
      <c r="M117" s="56">
        <f t="shared" si="36"/>
        <v>37.759999999999991</v>
      </c>
      <c r="N117" s="56">
        <f t="shared" si="36"/>
        <v>40.18</v>
      </c>
      <c r="O117" s="56">
        <f t="shared" si="36"/>
        <v>46.714000000000006</v>
      </c>
      <c r="P117" s="56">
        <f t="shared" si="36"/>
        <v>53.879999999999995</v>
      </c>
      <c r="Q117" s="56">
        <f t="shared" si="36"/>
        <v>55.429999999999993</v>
      </c>
      <c r="R117" s="56">
        <f t="shared" si="36"/>
        <v>54.963076923076926</v>
      </c>
      <c r="S117" s="56">
        <f t="shared" si="36"/>
        <v>55.45900000000001</v>
      </c>
      <c r="T117" s="56">
        <f t="shared" si="36"/>
        <v>55.037999999999997</v>
      </c>
      <c r="U117" s="56">
        <f t="shared" si="36"/>
        <v>56.638000000000005</v>
      </c>
      <c r="V117" s="56">
        <f t="shared" si="36"/>
        <v>0</v>
      </c>
      <c r="W117" s="56">
        <f t="shared" si="36"/>
        <v>0</v>
      </c>
      <c r="X117" s="56">
        <f t="shared" si="36"/>
        <v>0</v>
      </c>
      <c r="Y117" s="56">
        <f t="shared" si="36"/>
        <v>0</v>
      </c>
      <c r="Z117" s="56">
        <f t="shared" si="36"/>
        <v>0</v>
      </c>
      <c r="AA117" s="56">
        <f t="shared" si="36"/>
        <v>0</v>
      </c>
      <c r="AB117" s="56">
        <f t="shared" si="36"/>
        <v>0</v>
      </c>
      <c r="AC117" s="56">
        <f t="shared" si="3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37">(7.2*(4-COUNTIF(G13:G16,"=CMS")-COUNTIF(G13:G16,"=PMS")))</f>
        <v>14.4</v>
      </c>
      <c r="H127" s="516">
        <f t="shared" si="37"/>
        <v>14.4</v>
      </c>
      <c r="I127" s="516">
        <f t="shared" si="37"/>
        <v>14.4</v>
      </c>
      <c r="J127" s="516">
        <f t="shared" si="37"/>
        <v>14.4</v>
      </c>
      <c r="K127" s="516">
        <f t="shared" si="37"/>
        <v>14.4</v>
      </c>
      <c r="L127" s="516">
        <f t="shared" si="37"/>
        <v>14.4</v>
      </c>
      <c r="M127" s="516">
        <f t="shared" ref="M127:N127" si="38">(7.2*(4-COUNTIF(M13:M16,"=CMS")-COUNTIF(M13:M16,"=PMS")))</f>
        <v>14.4</v>
      </c>
      <c r="N127" s="516">
        <f t="shared" si="38"/>
        <v>14.4</v>
      </c>
      <c r="O127" s="516">
        <f t="shared" ref="O127:S127" si="39">(7.2*(4-COUNTIF(O13:O16,"=CMS")-COUNTIF(O13:O16,"=PMS")))</f>
        <v>14.4</v>
      </c>
      <c r="P127" s="516">
        <f t="shared" si="39"/>
        <v>14.4</v>
      </c>
      <c r="Q127" s="516">
        <f t="shared" si="39"/>
        <v>14.4</v>
      </c>
      <c r="R127" s="516">
        <f t="shared" si="39"/>
        <v>14.4</v>
      </c>
      <c r="S127" s="516">
        <f t="shared" si="39"/>
        <v>14.4</v>
      </c>
      <c r="T127" s="516">
        <f t="shared" ref="T127:W127" si="40">(7.2*(4-COUNTIF(T13:T16,"=CMS")-COUNTIF(T13:T16,"=PMS")))</f>
        <v>14.4</v>
      </c>
      <c r="U127" s="516">
        <f t="shared" si="40"/>
        <v>14.4</v>
      </c>
      <c r="V127" s="516">
        <f t="shared" si="40"/>
        <v>28.8</v>
      </c>
      <c r="W127" s="516">
        <f t="shared" si="40"/>
        <v>28.8</v>
      </c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 t="shared" ref="G128:L128" si="41">13-COUNTIF(G19:G32,"=CMS")-COUNTIF(G19:G32,"=PMS")</f>
        <v>13</v>
      </c>
      <c r="H128" s="516">
        <f t="shared" si="41"/>
        <v>13</v>
      </c>
      <c r="I128" s="516">
        <f t="shared" si="41"/>
        <v>13</v>
      </c>
      <c r="J128" s="516">
        <f t="shared" si="41"/>
        <v>13</v>
      </c>
      <c r="K128" s="516">
        <f t="shared" si="41"/>
        <v>13</v>
      </c>
      <c r="L128" s="516">
        <f t="shared" si="41"/>
        <v>13</v>
      </c>
      <c r="M128" s="516">
        <f t="shared" ref="M128:N128" si="42">13-COUNTIF(M19:M32,"=CMS")-COUNTIF(M19:M32,"=PMS")</f>
        <v>13</v>
      </c>
      <c r="N128" s="516">
        <f t="shared" si="42"/>
        <v>13</v>
      </c>
      <c r="O128" s="516">
        <f t="shared" ref="O128:S128" si="43">13-COUNTIF(O19:O32,"=CMS")-COUNTIF(O19:O32,"=PMS")</f>
        <v>13</v>
      </c>
      <c r="P128" s="516">
        <f t="shared" si="43"/>
        <v>13</v>
      </c>
      <c r="Q128" s="516">
        <f t="shared" si="43"/>
        <v>13</v>
      </c>
      <c r="R128" s="516">
        <f t="shared" si="43"/>
        <v>13</v>
      </c>
      <c r="S128" s="516">
        <f t="shared" si="43"/>
        <v>13</v>
      </c>
      <c r="T128" s="516">
        <f t="shared" ref="T128:W128" si="44">13-COUNTIF(T19:T32,"=CMS")-COUNTIF(T19:T32,"=PMS")</f>
        <v>13</v>
      </c>
      <c r="U128" s="516">
        <f t="shared" si="44"/>
        <v>13</v>
      </c>
      <c r="V128" s="516">
        <f t="shared" si="44"/>
        <v>13</v>
      </c>
      <c r="W128" s="516">
        <f t="shared" si="44"/>
        <v>13</v>
      </c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45">4.5*(2-COUNTIF(F43:F44,"=CMS")-COUNTIF(F43:F44,"=PMS"))</f>
        <v>9</v>
      </c>
      <c r="G129" s="516">
        <f t="shared" si="45"/>
        <v>9</v>
      </c>
      <c r="H129" s="516">
        <f t="shared" si="45"/>
        <v>9</v>
      </c>
      <c r="I129" s="516">
        <f t="shared" si="45"/>
        <v>9</v>
      </c>
      <c r="J129" s="516">
        <f t="shared" si="45"/>
        <v>9</v>
      </c>
      <c r="K129" s="516">
        <f t="shared" si="45"/>
        <v>9</v>
      </c>
      <c r="L129" s="516">
        <f t="shared" si="45"/>
        <v>9</v>
      </c>
      <c r="M129" s="516">
        <f t="shared" ref="M129:N129" si="46">4.5*(2-COUNTIF(M43:M44,"=CMS")-COUNTIF(M43:M44,"=PMS"))</f>
        <v>9</v>
      </c>
      <c r="N129" s="516">
        <f t="shared" si="46"/>
        <v>9</v>
      </c>
      <c r="O129" s="516">
        <f t="shared" ref="O129:S129" si="47">4.5*(2-COUNTIF(O43:O44,"=CMS")-COUNTIF(O43:O44,"=PMS"))</f>
        <v>9</v>
      </c>
      <c r="P129" s="516">
        <f t="shared" si="47"/>
        <v>9</v>
      </c>
      <c r="Q129" s="516">
        <f t="shared" si="47"/>
        <v>9</v>
      </c>
      <c r="R129" s="516">
        <f t="shared" si="47"/>
        <v>9</v>
      </c>
      <c r="S129" s="516">
        <f t="shared" si="47"/>
        <v>9</v>
      </c>
      <c r="T129" s="516">
        <f t="shared" ref="T129:W129" si="48">4.5*(2-COUNTIF(T43:T44,"=CMS")-COUNTIF(T43:T44,"=PMS"))</f>
        <v>9</v>
      </c>
      <c r="U129" s="516">
        <f t="shared" si="48"/>
        <v>9</v>
      </c>
      <c r="V129" s="516">
        <f t="shared" si="48"/>
        <v>9</v>
      </c>
      <c r="W129" s="516">
        <f t="shared" si="48"/>
        <v>9</v>
      </c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9">8.8*(1-COUNTIF(F45,"=CMS")-COUNTIF(F45,"=PMS"))</f>
        <v>8.8000000000000007</v>
      </c>
      <c r="G130" s="516">
        <f t="shared" si="49"/>
        <v>8.8000000000000007</v>
      </c>
      <c r="H130" s="516">
        <f t="shared" si="49"/>
        <v>8.8000000000000007</v>
      </c>
      <c r="I130" s="516">
        <f t="shared" si="49"/>
        <v>8.8000000000000007</v>
      </c>
      <c r="J130" s="516">
        <f t="shared" si="49"/>
        <v>8.8000000000000007</v>
      </c>
      <c r="K130" s="516">
        <f t="shared" si="49"/>
        <v>8.8000000000000007</v>
      </c>
      <c r="L130" s="516">
        <f t="shared" si="49"/>
        <v>8.8000000000000007</v>
      </c>
      <c r="M130" s="516">
        <f t="shared" ref="M130:N130" si="50">8.8*(1-COUNTIF(M45,"=CMS")-COUNTIF(M45,"=PMS"))</f>
        <v>8.8000000000000007</v>
      </c>
      <c r="N130" s="516">
        <f t="shared" si="50"/>
        <v>8.8000000000000007</v>
      </c>
      <c r="O130" s="516">
        <f t="shared" ref="O130:S130" si="51">8.8*(1-COUNTIF(O45,"=CMS")-COUNTIF(O45,"=PMS"))</f>
        <v>8.8000000000000007</v>
      </c>
      <c r="P130" s="516">
        <f t="shared" si="51"/>
        <v>8.8000000000000007</v>
      </c>
      <c r="Q130" s="516">
        <f t="shared" si="51"/>
        <v>8.8000000000000007</v>
      </c>
      <c r="R130" s="516">
        <f t="shared" si="51"/>
        <v>8.8000000000000007</v>
      </c>
      <c r="S130" s="516">
        <f t="shared" si="51"/>
        <v>8.8000000000000007</v>
      </c>
      <c r="T130" s="516">
        <f t="shared" ref="T130:W130" si="52">8.8*(1-COUNTIF(T45,"=CMS")-COUNTIF(T45,"=PMS"))</f>
        <v>8.8000000000000007</v>
      </c>
      <c r="U130" s="516">
        <f t="shared" si="52"/>
        <v>8.8000000000000007</v>
      </c>
      <c r="V130" s="516">
        <f t="shared" si="52"/>
        <v>8.8000000000000007</v>
      </c>
      <c r="W130" s="516">
        <f t="shared" si="52"/>
        <v>8.8000000000000007</v>
      </c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9"/>
        <v>8.8000000000000007</v>
      </c>
      <c r="G131" s="516">
        <f t="shared" si="49"/>
        <v>8.8000000000000007</v>
      </c>
      <c r="H131" s="516">
        <f t="shared" si="49"/>
        <v>8.8000000000000007</v>
      </c>
      <c r="I131" s="516">
        <f t="shared" si="49"/>
        <v>8.8000000000000007</v>
      </c>
      <c r="J131" s="516">
        <f t="shared" si="49"/>
        <v>8.8000000000000007</v>
      </c>
      <c r="K131" s="516">
        <f t="shared" si="49"/>
        <v>8.8000000000000007</v>
      </c>
      <c r="L131" s="516">
        <f t="shared" si="49"/>
        <v>8.8000000000000007</v>
      </c>
      <c r="M131" s="516">
        <f t="shared" ref="M131:N131" si="53">8.8*(1-COUNTIF(M46,"=CMS")-COUNTIF(M46,"=PMS"))</f>
        <v>8.8000000000000007</v>
      </c>
      <c r="N131" s="516">
        <f t="shared" si="53"/>
        <v>8.8000000000000007</v>
      </c>
      <c r="O131" s="516">
        <f t="shared" ref="O131:S131" si="54">8.8*(1-COUNTIF(O46,"=CMS")-COUNTIF(O46,"=PMS"))</f>
        <v>8.8000000000000007</v>
      </c>
      <c r="P131" s="516">
        <f t="shared" si="54"/>
        <v>8.8000000000000007</v>
      </c>
      <c r="Q131" s="516">
        <f t="shared" si="54"/>
        <v>8.8000000000000007</v>
      </c>
      <c r="R131" s="516">
        <f t="shared" si="54"/>
        <v>8.8000000000000007</v>
      </c>
      <c r="S131" s="516">
        <f t="shared" si="54"/>
        <v>8.8000000000000007</v>
      </c>
      <c r="T131" s="516">
        <f t="shared" ref="T131:W131" si="55">8.8*(1-COUNTIF(T46,"=CMS")-COUNTIF(T46,"=PMS"))</f>
        <v>8.8000000000000007</v>
      </c>
      <c r="U131" s="516">
        <f t="shared" si="55"/>
        <v>8.8000000000000007</v>
      </c>
      <c r="V131" s="516">
        <f t="shared" si="55"/>
        <v>8.8000000000000007</v>
      </c>
      <c r="W131" s="516">
        <f t="shared" si="55"/>
        <v>8.8000000000000007</v>
      </c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56">0.85*(3-COUNTIF(F68:F70,"=CMS"))</f>
        <v>2.5499999999999998</v>
      </c>
      <c r="G134" s="516">
        <f t="shared" si="56"/>
        <v>2.5499999999999998</v>
      </c>
      <c r="H134" s="516">
        <f t="shared" si="56"/>
        <v>2.5499999999999998</v>
      </c>
      <c r="I134" s="516">
        <f t="shared" si="56"/>
        <v>2.5499999999999998</v>
      </c>
      <c r="J134" s="516">
        <f t="shared" si="56"/>
        <v>2.5499999999999998</v>
      </c>
      <c r="K134" s="516">
        <f t="shared" si="56"/>
        <v>2.5499999999999998</v>
      </c>
      <c r="L134" s="516">
        <f t="shared" si="56"/>
        <v>2.5499999999999998</v>
      </c>
      <c r="M134" s="516">
        <f t="shared" ref="M134:N134" si="57">0.85*(3-COUNTIF(M68:M70,"=CMS"))</f>
        <v>2.5499999999999998</v>
      </c>
      <c r="N134" s="516">
        <f t="shared" si="57"/>
        <v>2.5499999999999998</v>
      </c>
      <c r="O134" s="516">
        <f t="shared" ref="O134:S134" si="58">0.85*(3-COUNTIF(O68:O70,"=CMS"))</f>
        <v>2.5499999999999998</v>
      </c>
      <c r="P134" s="516">
        <f t="shared" si="58"/>
        <v>2.5499999999999998</v>
      </c>
      <c r="Q134" s="516">
        <f t="shared" si="58"/>
        <v>2.5499999999999998</v>
      </c>
      <c r="R134" s="516">
        <f t="shared" si="58"/>
        <v>2.5499999999999998</v>
      </c>
      <c r="S134" s="516">
        <f t="shared" si="58"/>
        <v>2.5499999999999998</v>
      </c>
      <c r="T134" s="516">
        <f t="shared" ref="T134:W134" si="59">0.85*(3-COUNTIF(T68:T70,"=CMS"))</f>
        <v>2.5499999999999998</v>
      </c>
      <c r="U134" s="516">
        <f t="shared" si="59"/>
        <v>2.5499999999999998</v>
      </c>
      <c r="V134" s="516">
        <f t="shared" si="59"/>
        <v>2.5499999999999998</v>
      </c>
      <c r="W134" s="516">
        <f t="shared" si="59"/>
        <v>2.5499999999999998</v>
      </c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60">1*(2-COUNTIF(F84:F85,"=CMS"))</f>
        <v>2</v>
      </c>
      <c r="G135" s="516">
        <f t="shared" si="60"/>
        <v>2</v>
      </c>
      <c r="H135" s="516">
        <f t="shared" si="60"/>
        <v>2</v>
      </c>
      <c r="I135" s="516">
        <f t="shared" si="60"/>
        <v>2</v>
      </c>
      <c r="J135" s="516">
        <f t="shared" si="60"/>
        <v>2</v>
      </c>
      <c r="K135" s="516">
        <f t="shared" si="60"/>
        <v>2</v>
      </c>
      <c r="L135" s="516">
        <f t="shared" si="60"/>
        <v>2</v>
      </c>
      <c r="M135" s="516">
        <f t="shared" ref="M135:N135" si="61">1*(2-COUNTIF(M84:M85,"=CMS"))</f>
        <v>2</v>
      </c>
      <c r="N135" s="516">
        <f t="shared" si="61"/>
        <v>2</v>
      </c>
      <c r="O135" s="516">
        <f t="shared" ref="O135:S135" si="62">1*(2-COUNTIF(O84:O85,"=CMS"))</f>
        <v>2</v>
      </c>
      <c r="P135" s="516">
        <f t="shared" si="62"/>
        <v>2</v>
      </c>
      <c r="Q135" s="516">
        <f t="shared" si="62"/>
        <v>2</v>
      </c>
      <c r="R135" s="516">
        <f t="shared" si="62"/>
        <v>2</v>
      </c>
      <c r="S135" s="516">
        <f t="shared" si="62"/>
        <v>2</v>
      </c>
      <c r="T135" s="516">
        <f t="shared" ref="T135:W135" si="63">1*(2-COUNTIF(T84:T85,"=CMS"))</f>
        <v>2</v>
      </c>
      <c r="U135" s="516">
        <f t="shared" si="63"/>
        <v>2</v>
      </c>
      <c r="V135" s="516">
        <f t="shared" si="63"/>
        <v>2</v>
      </c>
      <c r="W135" s="516">
        <f t="shared" si="63"/>
        <v>2</v>
      </c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64">IF(SUM(G127:G128)&gt;33,0,33-SUM(G127:G128))</f>
        <v>5.6000000000000014</v>
      </c>
      <c r="H136" s="517">
        <f t="shared" si="64"/>
        <v>5.6000000000000014</v>
      </c>
      <c r="I136" s="517">
        <f t="shared" si="64"/>
        <v>5.6000000000000014</v>
      </c>
      <c r="J136" s="517">
        <f t="shared" si="64"/>
        <v>5.6000000000000014</v>
      </c>
      <c r="K136" s="517">
        <f t="shared" si="64"/>
        <v>5.6000000000000014</v>
      </c>
      <c r="L136" s="517">
        <f t="shared" si="64"/>
        <v>5.6000000000000014</v>
      </c>
      <c r="M136" s="517">
        <f t="shared" si="64"/>
        <v>5.6000000000000014</v>
      </c>
      <c r="N136" s="517">
        <f t="shared" si="64"/>
        <v>5.6000000000000014</v>
      </c>
      <c r="O136" s="517">
        <f t="shared" si="64"/>
        <v>5.6000000000000014</v>
      </c>
      <c r="P136" s="517">
        <f t="shared" si="64"/>
        <v>5.6000000000000014</v>
      </c>
      <c r="Q136" s="517">
        <f t="shared" si="64"/>
        <v>5.6000000000000014</v>
      </c>
      <c r="R136" s="517">
        <f t="shared" si="64"/>
        <v>5.6000000000000014</v>
      </c>
      <c r="S136" s="517">
        <f t="shared" si="64"/>
        <v>5.6000000000000014</v>
      </c>
      <c r="T136" s="517">
        <f t="shared" si="64"/>
        <v>5.6000000000000014</v>
      </c>
      <c r="U136" s="517">
        <f t="shared" si="64"/>
        <v>5.6000000000000014</v>
      </c>
      <c r="V136" s="517">
        <f t="shared" si="64"/>
        <v>0</v>
      </c>
      <c r="W136" s="517">
        <f t="shared" si="64"/>
        <v>0</v>
      </c>
      <c r="X136" s="517">
        <f t="shared" si="64"/>
        <v>33</v>
      </c>
      <c r="Y136" s="517">
        <f t="shared" si="64"/>
        <v>33</v>
      </c>
      <c r="Z136" s="517">
        <f t="shared" si="64"/>
        <v>33</v>
      </c>
      <c r="AA136" s="517">
        <f t="shared" si="64"/>
        <v>33</v>
      </c>
      <c r="AB136" s="517">
        <f t="shared" si="64"/>
        <v>33</v>
      </c>
      <c r="AC136" s="517">
        <f t="shared" si="6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65">IF(SUM(G129,G131,G132)&gt;25,0,25-SUM(G129,G131,G132))</f>
        <v>0</v>
      </c>
      <c r="H137" s="518">
        <f t="shared" si="65"/>
        <v>0</v>
      </c>
      <c r="I137" s="518">
        <f t="shared" si="65"/>
        <v>0</v>
      </c>
      <c r="J137" s="518">
        <f t="shared" si="65"/>
        <v>0</v>
      </c>
      <c r="K137" s="518">
        <f t="shared" si="65"/>
        <v>0</v>
      </c>
      <c r="L137" s="518">
        <f>IF(SUM(L129,L131,L132)&gt;25,0,25-SUM(L129,L131,L132))</f>
        <v>0</v>
      </c>
      <c r="M137" s="518">
        <f t="shared" si="65"/>
        <v>0</v>
      </c>
      <c r="N137" s="518">
        <f t="shared" si="65"/>
        <v>0</v>
      </c>
      <c r="O137" s="518">
        <f t="shared" si="65"/>
        <v>0</v>
      </c>
      <c r="P137" s="518">
        <f>IF(SUM(P129,P131,P132)&gt;25,0,25-SUM(P129,P131,P132))</f>
        <v>0</v>
      </c>
      <c r="Q137" s="518">
        <f t="shared" si="65"/>
        <v>0</v>
      </c>
      <c r="R137" s="518">
        <f t="shared" si="65"/>
        <v>0</v>
      </c>
      <c r="S137" s="518">
        <f t="shared" si="6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5"/>
        <v>0</v>
      </c>
      <c r="X137" s="518">
        <f t="shared" si="65"/>
        <v>25</v>
      </c>
      <c r="Y137" s="518">
        <f t="shared" si="65"/>
        <v>25</v>
      </c>
      <c r="Z137" s="518">
        <f t="shared" si="65"/>
        <v>25</v>
      </c>
      <c r="AA137" s="518">
        <f t="shared" si="6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66">IF(SUM(G130,G133,G134,G135)&gt;17,0,17-SUM(G130,G133,G134,G135))</f>
        <v>0</v>
      </c>
      <c r="H138" s="519">
        <f t="shared" si="66"/>
        <v>0</v>
      </c>
      <c r="I138" s="519">
        <f t="shared" si="66"/>
        <v>0</v>
      </c>
      <c r="J138" s="519">
        <f t="shared" si="66"/>
        <v>0</v>
      </c>
      <c r="K138" s="519">
        <f t="shared" si="66"/>
        <v>0</v>
      </c>
      <c r="L138" s="519">
        <f t="shared" si="66"/>
        <v>0</v>
      </c>
      <c r="M138" s="519">
        <f t="shared" si="66"/>
        <v>0</v>
      </c>
      <c r="N138" s="519">
        <f t="shared" si="66"/>
        <v>0</v>
      </c>
      <c r="O138" s="519">
        <f t="shared" si="66"/>
        <v>0</v>
      </c>
      <c r="P138" s="519">
        <f t="shared" si="66"/>
        <v>0</v>
      </c>
      <c r="Q138" s="519">
        <f t="shared" si="66"/>
        <v>0</v>
      </c>
      <c r="R138" s="519">
        <f t="shared" si="66"/>
        <v>0</v>
      </c>
      <c r="S138" s="519">
        <f t="shared" si="6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6"/>
        <v>0</v>
      </c>
      <c r="X138" s="519">
        <f t="shared" si="66"/>
        <v>17</v>
      </c>
      <c r="Y138" s="519">
        <f t="shared" si="66"/>
        <v>17</v>
      </c>
      <c r="Z138" s="519">
        <f t="shared" si="66"/>
        <v>17</v>
      </c>
      <c r="AA138" s="519">
        <f t="shared" si="6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08" operator="greaterThan">
      <formula>60.3</formula>
    </cfRule>
  </conditionalFormatting>
  <conditionalFormatting sqref="G49:AC49 AB55:AC64 G19:G23 G24:N24 G25 I25:M25 I19:AC19 G26:M26 N25:N26 G27:N32 G13:AC16 I20:N23 O55:AA55 I85:AC85 Z56:AA64 Z65:AC65 G84:AC84 G43:AC46 G56:Y65 O20:AC32 G68:AC70">
    <cfRule type="cellIs" dxfId="1153" priority="105" operator="equal">
      <formula>"PMS"</formula>
    </cfRule>
    <cfRule type="cellIs" dxfId="1152" priority="106" operator="equal">
      <formula>"CMS"</formula>
    </cfRule>
    <cfRule type="cellIs" dxfId="1151" priority="107" operator="greaterThan">
      <formula>0</formula>
    </cfRule>
  </conditionalFormatting>
  <conditionalFormatting sqref="F138:AC138">
    <cfRule type="cellIs" dxfId="1150" priority="104" operator="greaterThan">
      <formula>60.3</formula>
    </cfRule>
  </conditionalFormatting>
  <conditionalFormatting sqref="F136:AC136">
    <cfRule type="cellIs" dxfId="1149" priority="103" operator="greaterThan">
      <formula>60.3</formula>
    </cfRule>
  </conditionalFormatting>
  <conditionalFormatting sqref="F137:AC137">
    <cfRule type="cellIs" dxfId="1148" priority="102" operator="greaterThan">
      <formula>60.3</formula>
    </cfRule>
  </conditionalFormatting>
  <conditionalFormatting sqref="G85:I85">
    <cfRule type="cellIs" dxfId="1147" priority="98" operator="equal">
      <formula>"PMS"</formula>
    </cfRule>
    <cfRule type="cellIs" dxfId="1146" priority="99" operator="equal">
      <formula>"CMS"</formula>
    </cfRule>
    <cfRule type="cellIs" dxfId="1145" priority="100" operator="greaterThan">
      <formula>0</formula>
    </cfRule>
  </conditionalFormatting>
  <conditionalFormatting sqref="V55:W65 G85:I85">
    <cfRule type="cellIs" dxfId="1144" priority="101" operator="lessThanOrEqual">
      <formula>0</formula>
    </cfRule>
  </conditionalFormatting>
  <conditionalFormatting sqref="AC62:AC64">
    <cfRule type="cellIs" dxfId="1143" priority="94" operator="equal">
      <formula>"PMS"</formula>
    </cfRule>
    <cfRule type="cellIs" dxfId="1142" priority="95" operator="equal">
      <formula>"CMS"</formula>
    </cfRule>
    <cfRule type="cellIs" dxfId="1141" priority="96" operator="greaterThan">
      <formula>0</formula>
    </cfRule>
  </conditionalFormatting>
  <conditionalFormatting sqref="AC62:AC64">
    <cfRule type="cellIs" dxfId="1140" priority="97" operator="lessThanOrEqual">
      <formula>0</formula>
    </cfRule>
  </conditionalFormatting>
  <conditionalFormatting sqref="G55:N55">
    <cfRule type="cellIs" dxfId="1139" priority="90" operator="equal">
      <formula>"PMS"</formula>
    </cfRule>
    <cfRule type="cellIs" dxfId="1138" priority="91" operator="equal">
      <formula>"CMS"</formula>
    </cfRule>
    <cfRule type="cellIs" dxfId="1137" priority="92" operator="greaterThan">
      <formula>0</formula>
    </cfRule>
  </conditionalFormatting>
  <conditionalFormatting sqref="G55:N55">
    <cfRule type="cellIs" dxfId="1136" priority="93" operator="lessThanOrEqual">
      <formula>0</formula>
    </cfRule>
  </conditionalFormatting>
  <conditionalFormatting sqref="G49:AC49 G52:AC53 V56:V57 V61:V65 G13:AC16 X55:AC65 G84:AC85 G43:AC46 G55:U65 G68:AC70">
    <cfRule type="cellIs" dxfId="1135" priority="89" operator="lessThanOrEqual">
      <formula>0</formula>
    </cfRule>
  </conditionalFormatting>
  <conditionalFormatting sqref="G49:AC49 G19:G23 G24:N24 G25 I25:M25 I19:AC19 G26:M26 N25:N26 G27:N32 G13:AC16 I20:N23 G84:AC85 G43:AC46 G52:AC65 O20:AC32 G68:AC70">
    <cfRule type="cellIs" dxfId="1134" priority="86" operator="equal">
      <formula>"CMS"</formula>
    </cfRule>
    <cfRule type="cellIs" dxfId="1133" priority="87" operator="equal">
      <formula>"PMS"</formula>
    </cfRule>
    <cfRule type="cellIs" dxfId="1132" priority="88" operator="greaterThan">
      <formula>0</formula>
    </cfRule>
  </conditionalFormatting>
  <conditionalFormatting sqref="G54:AC54">
    <cfRule type="cellIs" dxfId="1131" priority="82" operator="equal">
      <formula>"PMS"</formula>
    </cfRule>
    <cfRule type="cellIs" dxfId="1130" priority="83" operator="equal">
      <formula>"CMS"</formula>
    </cfRule>
    <cfRule type="cellIs" dxfId="1129" priority="84" operator="greaterThan">
      <formula>0</formula>
    </cfRule>
  </conditionalFormatting>
  <conditionalFormatting sqref="G54:AC54">
    <cfRule type="cellIs" dxfId="1128" priority="85" operator="lessThanOrEqual">
      <formula>0</formula>
    </cfRule>
  </conditionalFormatting>
  <conditionalFormatting sqref="G54:AC54">
    <cfRule type="cellIs" dxfId="1127" priority="81" operator="lessThanOrEqual">
      <formula>0</formula>
    </cfRule>
  </conditionalFormatting>
  <conditionalFormatting sqref="G54:T54">
    <cfRule type="cellIs" dxfId="1126" priority="78" operator="equal">
      <formula>"PMS"</formula>
    </cfRule>
    <cfRule type="cellIs" dxfId="1125" priority="79" operator="equal">
      <formula>"CMS"</formula>
    </cfRule>
    <cfRule type="cellIs" dxfId="1124" priority="80" operator="greaterThan">
      <formula>0</formula>
    </cfRule>
  </conditionalFormatting>
  <conditionalFormatting sqref="G54:T54">
    <cfRule type="cellIs" dxfId="1123" priority="77" operator="lessThanOrEqual">
      <formula>0</formula>
    </cfRule>
  </conditionalFormatting>
  <conditionalFormatting sqref="L60">
    <cfRule type="cellIs" dxfId="1122" priority="73" operator="equal">
      <formula>"PMS"</formula>
    </cfRule>
    <cfRule type="cellIs" dxfId="1121" priority="74" operator="equal">
      <formula>"CMS"</formula>
    </cfRule>
    <cfRule type="cellIs" dxfId="1120" priority="75" operator="greaterThan">
      <formula>0</formula>
    </cfRule>
  </conditionalFormatting>
  <conditionalFormatting sqref="L60">
    <cfRule type="cellIs" dxfId="1119" priority="76" operator="lessThanOrEqual">
      <formula>0</formula>
    </cfRule>
  </conditionalFormatting>
  <conditionalFormatting sqref="G19:G23 G24:N24 G25 I25:M25 I19:AC19 G26:M26 N25:N26 G27:N32 I20:N23 O20:AC32">
    <cfRule type="cellIs" dxfId="1118" priority="72" operator="lessThanOrEqual">
      <formula>0</formula>
    </cfRule>
  </conditionalFormatting>
  <conditionalFormatting sqref="AC65">
    <cfRule type="cellIs" dxfId="1117" priority="68" operator="equal">
      <formula>"PMS"</formula>
    </cfRule>
    <cfRule type="cellIs" dxfId="1116" priority="69" operator="equal">
      <formula>"CMS"</formula>
    </cfRule>
    <cfRule type="cellIs" dxfId="1115" priority="70" operator="greaterThan">
      <formula>0</formula>
    </cfRule>
  </conditionalFormatting>
  <conditionalFormatting sqref="AC65">
    <cfRule type="cellIs" dxfId="1114" priority="71" operator="lessThanOrEqual">
      <formula>0</formula>
    </cfRule>
  </conditionalFormatting>
  <conditionalFormatting sqref="H19:H23">
    <cfRule type="cellIs" dxfId="1113" priority="44" operator="equal">
      <formula>"PMS"</formula>
    </cfRule>
    <cfRule type="cellIs" dxfId="1112" priority="45" operator="equal">
      <formula>"CMS"</formula>
    </cfRule>
    <cfRule type="cellIs" dxfId="1111" priority="46" operator="greaterThan">
      <formula>0</formula>
    </cfRule>
  </conditionalFormatting>
  <conditionalFormatting sqref="H19:H23">
    <cfRule type="cellIs" dxfId="1110" priority="41" operator="equal">
      <formula>"CMS"</formula>
    </cfRule>
    <cfRule type="cellIs" dxfId="1109" priority="42" operator="equal">
      <formula>"PMS"</formula>
    </cfRule>
    <cfRule type="cellIs" dxfId="1108" priority="43" operator="greaterThan">
      <formula>0</formula>
    </cfRule>
  </conditionalFormatting>
  <conditionalFormatting sqref="H19:H23">
    <cfRule type="cellIs" dxfId="1107" priority="40" operator="lessThanOrEqual">
      <formula>0</formula>
    </cfRule>
  </conditionalFormatting>
  <conditionalFormatting sqref="H25">
    <cfRule type="cellIs" dxfId="1106" priority="37" operator="equal">
      <formula>"PMS"</formula>
    </cfRule>
    <cfRule type="cellIs" dxfId="1105" priority="38" operator="equal">
      <formula>"CMS"</formula>
    </cfRule>
    <cfRule type="cellIs" dxfId="1104" priority="39" operator="greaterThan">
      <formula>0</formula>
    </cfRule>
  </conditionalFormatting>
  <conditionalFormatting sqref="H25">
    <cfRule type="cellIs" dxfId="1103" priority="34" operator="equal">
      <formula>"CMS"</formula>
    </cfRule>
    <cfRule type="cellIs" dxfId="1102" priority="35" operator="equal">
      <formula>"PMS"</formula>
    </cfRule>
    <cfRule type="cellIs" dxfId="1101" priority="36" operator="greaterThan">
      <formula>0</formula>
    </cfRule>
  </conditionalFormatting>
  <conditionalFormatting sqref="H25">
    <cfRule type="cellIs" dxfId="1100" priority="33" operator="lessThanOrEqual">
      <formula>0</formula>
    </cfRule>
  </conditionalFormatting>
  <conditionalFormatting sqref="M44">
    <cfRule type="cellIs" dxfId="1099" priority="32" operator="lessThanOrEqual">
      <formula>0</formula>
    </cfRule>
  </conditionalFormatting>
  <conditionalFormatting sqref="N44">
    <cfRule type="cellIs" dxfId="1098" priority="31" operator="lessThanOrEqual">
      <formula>0</formula>
    </cfRule>
  </conditionalFormatting>
  <conditionalFormatting sqref="Q55">
    <cfRule type="cellIs" dxfId="1097" priority="27" operator="equal">
      <formula>"PMS"</formula>
    </cfRule>
    <cfRule type="cellIs" dxfId="1096" priority="28" operator="equal">
      <formula>"CMS"</formula>
    </cfRule>
    <cfRule type="cellIs" dxfId="1095" priority="29" operator="greaterThan">
      <formula>0</formula>
    </cfRule>
  </conditionalFormatting>
  <conditionalFormatting sqref="Q55">
    <cfRule type="cellIs" dxfId="1094" priority="30" operator="lessThanOrEqual">
      <formula>0</formula>
    </cfRule>
  </conditionalFormatting>
  <conditionalFormatting sqref="Q55">
    <cfRule type="cellIs" dxfId="1093" priority="26" operator="lessThanOrEqual">
      <formula>0</formula>
    </cfRule>
  </conditionalFormatting>
  <conditionalFormatting sqref="Q55">
    <cfRule type="cellIs" dxfId="1092" priority="23" operator="equal">
      <formula>"PMS"</formula>
    </cfRule>
    <cfRule type="cellIs" dxfId="1091" priority="24" operator="equal">
      <formula>"CMS"</formula>
    </cfRule>
    <cfRule type="cellIs" dxfId="1090" priority="25" operator="greaterThan">
      <formula>0</formula>
    </cfRule>
  </conditionalFormatting>
  <conditionalFormatting sqref="Q55">
    <cfRule type="cellIs" dxfId="1089" priority="22" operator="lessThanOrEqual">
      <formula>0</formula>
    </cfRule>
  </conditionalFormatting>
  <conditionalFormatting sqref="F49 F43:F46 F13:F16 F84:F85 F55:F65 F68:F70 F19:F32">
    <cfRule type="cellIs" dxfId="1088" priority="19" operator="equal">
      <formula>"PMS"</formula>
    </cfRule>
    <cfRule type="cellIs" dxfId="1087" priority="20" operator="equal">
      <formula>"CMS"</formula>
    </cfRule>
    <cfRule type="cellIs" dxfId="1086" priority="21" operator="greaterThan">
      <formula>0</formula>
    </cfRule>
  </conditionalFormatting>
  <conditionalFormatting sqref="F62:F64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2:F64">
    <cfRule type="cellIs" dxfId="1082" priority="18" operator="lessThanOrEqual">
      <formula>0</formula>
    </cfRule>
  </conditionalFormatting>
  <conditionalFormatting sqref="F49 F52:F53 F43:F46 F13:F16 F84:F85 F55:F65 F68:F70">
    <cfRule type="cellIs" dxfId="1081" priority="14" operator="lessThanOrEqual">
      <formula>0</formula>
    </cfRule>
  </conditionalFormatting>
  <conditionalFormatting sqref="F49 F43:F46 F13:F16 F84:F85 F52:F65 F68:F70 F19:F32">
    <cfRule type="cellIs" dxfId="1080" priority="11" operator="equal">
      <formula>"CMS"</formula>
    </cfRule>
    <cfRule type="cellIs" dxfId="1079" priority="12" operator="equal">
      <formula>"PMS"</formula>
    </cfRule>
    <cfRule type="cellIs" dxfId="1078" priority="13" operator="greaterThan">
      <formula>0</formula>
    </cfRule>
  </conditionalFormatting>
  <conditionalFormatting sqref="F54">
    <cfRule type="cellIs" dxfId="1077" priority="7" operator="equal">
      <formula>"PMS"</formula>
    </cfRule>
    <cfRule type="cellIs" dxfId="1076" priority="8" operator="equal">
      <formula>"CMS"</formula>
    </cfRule>
    <cfRule type="cellIs" dxfId="1075" priority="9" operator="greaterThan">
      <formula>0</formula>
    </cfRule>
  </conditionalFormatting>
  <conditionalFormatting sqref="F54">
    <cfRule type="cellIs" dxfId="1074" priority="10" operator="lessThanOrEqual">
      <formula>0</formula>
    </cfRule>
  </conditionalFormatting>
  <conditionalFormatting sqref="F54">
    <cfRule type="cellIs" dxfId="1073" priority="6" operator="lessThanOrEqual">
      <formula>0</formula>
    </cfRule>
  </conditionalFormatting>
  <conditionalFormatting sqref="F19:F32">
    <cfRule type="cellIs" dxfId="1072" priority="5" operator="lessThanOrEqual">
      <formula>0</formula>
    </cfRule>
  </conditionalFormatting>
  <conditionalFormatting sqref="F65">
    <cfRule type="cellIs" dxfId="1071" priority="1" operator="equal">
      <formula>"PMS"</formula>
    </cfRule>
    <cfRule type="cellIs" dxfId="1070" priority="2" operator="equal">
      <formula>"CMS"</formula>
    </cfRule>
    <cfRule type="cellIs" dxfId="1069" priority="3" operator="greaterThan">
      <formula>0</formula>
    </cfRule>
  </conditionalFormatting>
  <conditionalFormatting sqref="F65">
    <cfRule type="cellIs" dxfId="10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82" zoomScaleNormal="82" workbookViewId="0">
      <pane xSplit="4" ySplit="4" topLeftCell="E112" activePane="bottomRight" state="frozen"/>
      <selection pane="topRight" activeCell="BY777" sqref="BY777"/>
      <selection pane="bottomLeft" activeCell="BY777" sqref="BY777"/>
      <selection pane="bottomRight" activeCell="BS150" sqref="BS15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109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110</v>
      </c>
      <c r="B2" s="610" t="s">
        <v>73</v>
      </c>
      <c r="C2" s="92"/>
      <c r="D2" s="197"/>
      <c r="E2" s="612" t="s">
        <v>111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112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113</v>
      </c>
      <c r="AM2" s="593"/>
      <c r="AN2" s="593"/>
      <c r="AO2" s="594"/>
      <c r="AP2" s="631" t="s">
        <v>114</v>
      </c>
      <c r="AQ2" s="632"/>
      <c r="AR2" s="632"/>
      <c r="AS2" s="632"/>
      <c r="AT2" s="632"/>
      <c r="AU2" s="632"/>
      <c r="AV2" s="632"/>
      <c r="AW2" s="633"/>
      <c r="AX2" s="592" t="s">
        <v>115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116</v>
      </c>
      <c r="BI2" s="593"/>
      <c r="BJ2" s="623"/>
      <c r="BK2" s="623"/>
      <c r="BL2" s="624"/>
      <c r="BM2" s="592" t="s">
        <v>117</v>
      </c>
      <c r="BN2" s="623"/>
      <c r="BO2" s="623"/>
      <c r="BP2" s="624"/>
      <c r="BQ2" s="592" t="s">
        <v>118</v>
      </c>
      <c r="BR2" s="593"/>
      <c r="BS2" s="593"/>
      <c r="BT2" s="594"/>
      <c r="BU2" s="592" t="s">
        <v>119</v>
      </c>
      <c r="BV2" s="593"/>
      <c r="BW2" s="593"/>
      <c r="BX2" s="594"/>
      <c r="BY2" s="592" t="s">
        <v>120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121</v>
      </c>
      <c r="F3" s="626"/>
      <c r="G3" s="201" t="s">
        <v>122</v>
      </c>
      <c r="H3" s="201" t="s">
        <v>123</v>
      </c>
      <c r="I3" s="201" t="s">
        <v>124</v>
      </c>
      <c r="J3" s="201" t="s">
        <v>122</v>
      </c>
      <c r="K3" s="201" t="s">
        <v>125</v>
      </c>
      <c r="L3" s="201" t="s">
        <v>123</v>
      </c>
      <c r="M3" s="201" t="s">
        <v>124</v>
      </c>
      <c r="N3" s="201" t="s">
        <v>122</v>
      </c>
      <c r="O3" s="201" t="s">
        <v>125</v>
      </c>
      <c r="P3" s="201" t="s">
        <v>123</v>
      </c>
      <c r="Q3" s="201" t="s">
        <v>124</v>
      </c>
      <c r="R3" s="201" t="s">
        <v>122</v>
      </c>
      <c r="S3" s="201" t="s">
        <v>125</v>
      </c>
      <c r="T3" s="201" t="s">
        <v>123</v>
      </c>
      <c r="U3" s="202" t="s">
        <v>124</v>
      </c>
      <c r="V3" s="537" t="s">
        <v>125</v>
      </c>
      <c r="W3" s="542" t="s">
        <v>122</v>
      </c>
      <c r="X3" s="543" t="s">
        <v>123</v>
      </c>
      <c r="Y3" s="544" t="s">
        <v>124</v>
      </c>
      <c r="Z3" s="203" t="s">
        <v>122</v>
      </c>
      <c r="AA3" s="204" t="s">
        <v>125</v>
      </c>
      <c r="AB3" s="204" t="s">
        <v>123</v>
      </c>
      <c r="AC3" s="204" t="s">
        <v>124</v>
      </c>
      <c r="AD3" s="204" t="s">
        <v>122</v>
      </c>
      <c r="AE3" s="204" t="s">
        <v>125</v>
      </c>
      <c r="AF3" s="204" t="s">
        <v>123</v>
      </c>
      <c r="AG3" s="204" t="s">
        <v>124</v>
      </c>
      <c r="AH3" s="204" t="s">
        <v>122</v>
      </c>
      <c r="AI3" s="204" t="s">
        <v>125</v>
      </c>
      <c r="AJ3" s="204" t="s">
        <v>123</v>
      </c>
      <c r="AK3" s="205" t="s">
        <v>124</v>
      </c>
      <c r="AL3" s="206" t="s">
        <v>122</v>
      </c>
      <c r="AM3" s="204" t="s">
        <v>125</v>
      </c>
      <c r="AN3" s="204" t="s">
        <v>123</v>
      </c>
      <c r="AO3" s="207" t="s">
        <v>124</v>
      </c>
      <c r="AP3" s="627" t="s">
        <v>126</v>
      </c>
      <c r="AQ3" s="628"/>
      <c r="AR3" s="348" t="s">
        <v>122</v>
      </c>
      <c r="AS3" s="348" t="s">
        <v>123</v>
      </c>
      <c r="AT3" s="348" t="s">
        <v>124</v>
      </c>
      <c r="AU3" s="348" t="s">
        <v>122</v>
      </c>
      <c r="AV3" s="348" t="s">
        <v>123</v>
      </c>
      <c r="AW3" s="349" t="s">
        <v>124</v>
      </c>
      <c r="AX3" s="625" t="s">
        <v>121</v>
      </c>
      <c r="AY3" s="626"/>
      <c r="AZ3" s="201" t="s">
        <v>122</v>
      </c>
      <c r="BA3" s="319" t="s">
        <v>127</v>
      </c>
      <c r="BB3" s="201" t="s">
        <v>123</v>
      </c>
      <c r="BC3" s="202" t="s">
        <v>124</v>
      </c>
      <c r="BD3" s="201" t="s">
        <v>122</v>
      </c>
      <c r="BE3" s="319" t="s">
        <v>127</v>
      </c>
      <c r="BF3" s="201" t="s">
        <v>123</v>
      </c>
      <c r="BG3" s="202" t="s">
        <v>124</v>
      </c>
      <c r="BH3" s="629" t="s">
        <v>121</v>
      </c>
      <c r="BI3" s="630"/>
      <c r="BJ3" s="208" t="s">
        <v>122</v>
      </c>
      <c r="BK3" s="209" t="s">
        <v>123</v>
      </c>
      <c r="BL3" s="210" t="s">
        <v>124</v>
      </c>
      <c r="BM3" s="481" t="s">
        <v>128</v>
      </c>
      <c r="BN3" s="208" t="s">
        <v>122</v>
      </c>
      <c r="BO3" s="209" t="s">
        <v>123</v>
      </c>
      <c r="BP3" s="210" t="s">
        <v>124</v>
      </c>
      <c r="BQ3" s="206" t="s">
        <v>122</v>
      </c>
      <c r="BR3" s="204" t="s">
        <v>125</v>
      </c>
      <c r="BS3" s="204" t="s">
        <v>123</v>
      </c>
      <c r="BT3" s="207" t="s">
        <v>124</v>
      </c>
      <c r="BU3" s="206" t="s">
        <v>122</v>
      </c>
      <c r="BV3" s="204" t="s">
        <v>125</v>
      </c>
      <c r="BW3" s="204" t="s">
        <v>123</v>
      </c>
      <c r="BX3" s="207" t="s">
        <v>124</v>
      </c>
      <c r="BY3" s="206" t="s">
        <v>122</v>
      </c>
      <c r="BZ3" s="204" t="s">
        <v>125</v>
      </c>
      <c r="CA3" s="204" t="s">
        <v>123</v>
      </c>
      <c r="CB3" s="207" t="s">
        <v>124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129</v>
      </c>
      <c r="H4" s="603"/>
      <c r="I4" s="604"/>
      <c r="J4" s="617" t="s">
        <v>130</v>
      </c>
      <c r="K4" s="618"/>
      <c r="L4" s="618"/>
      <c r="M4" s="619"/>
      <c r="N4" s="617" t="s">
        <v>131</v>
      </c>
      <c r="O4" s="618"/>
      <c r="P4" s="618"/>
      <c r="Q4" s="619"/>
      <c r="R4" s="620" t="s">
        <v>132</v>
      </c>
      <c r="S4" s="618"/>
      <c r="T4" s="618"/>
      <c r="U4" s="621"/>
      <c r="V4" s="541"/>
      <c r="W4" s="589"/>
      <c r="X4" s="590"/>
      <c r="Y4" s="591"/>
      <c r="Z4" s="595" t="s">
        <v>129</v>
      </c>
      <c r="AA4" s="596"/>
      <c r="AB4" s="596"/>
      <c r="AC4" s="597"/>
      <c r="AD4" s="598" t="s">
        <v>130</v>
      </c>
      <c r="AE4" s="596"/>
      <c r="AF4" s="596"/>
      <c r="AG4" s="599"/>
      <c r="AH4" s="595" t="s">
        <v>131</v>
      </c>
      <c r="AI4" s="596"/>
      <c r="AJ4" s="596"/>
      <c r="AK4" s="597"/>
      <c r="AL4" s="589" t="s">
        <v>129</v>
      </c>
      <c r="AM4" s="590"/>
      <c r="AN4" s="590"/>
      <c r="AO4" s="591"/>
      <c r="AP4" s="600"/>
      <c r="AQ4" s="601"/>
      <c r="AR4" s="589" t="s">
        <v>129</v>
      </c>
      <c r="AS4" s="590"/>
      <c r="AT4" s="591"/>
      <c r="AU4" s="602" t="s">
        <v>130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129</v>
      </c>
      <c r="BK4" s="590"/>
      <c r="BL4" s="591"/>
      <c r="BM4" s="215"/>
      <c r="BN4" s="589" t="s">
        <v>133</v>
      </c>
      <c r="BO4" s="590"/>
      <c r="BP4" s="591"/>
      <c r="BQ4" s="589" t="s">
        <v>129</v>
      </c>
      <c r="BR4" s="590"/>
      <c r="BS4" s="590"/>
      <c r="BT4" s="591"/>
      <c r="BU4" s="589" t="s">
        <v>129</v>
      </c>
      <c r="BV4" s="590"/>
      <c r="BW4" s="590"/>
      <c r="BX4" s="591"/>
      <c r="BY4" s="589" t="s">
        <v>129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134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135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136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137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138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139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140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141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142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143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144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145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146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147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148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149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150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151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152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153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154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155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156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157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134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135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136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137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138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139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140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141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142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143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144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145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146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147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148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149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150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151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152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153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154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155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156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157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134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135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136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137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138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139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140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141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142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143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144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145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146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147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148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149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150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151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152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153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154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155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156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157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134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135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136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137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138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139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140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141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142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143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144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145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146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147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148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149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150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151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152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153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154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155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156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157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134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135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136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137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138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139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140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141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142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143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144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145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146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147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148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149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150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151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152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153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154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155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156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157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134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135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136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137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138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139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140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141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142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143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144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145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146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147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148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149</v>
      </c>
      <c r="E145" s="222"/>
      <c r="F145" s="223"/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6.5</v>
      </c>
      <c r="O145" s="225"/>
      <c r="P145" s="225"/>
      <c r="Q145" s="223"/>
      <c r="R145" s="352" cm="1">
        <f t="array" aca="1" ref="R145" ca="1">INDIRECT("'"&amp;$C145&amp;"'!"&amp;"$"&amp;$D145&amp;$R$1&amp;"")</f>
        <v>6.5</v>
      </c>
      <c r="S145" s="225"/>
      <c r="T145" s="225"/>
      <c r="U145" s="226"/>
      <c r="V145" s="222"/>
      <c r="W145" s="227" cm="1">
        <f t="array" aca="1" ref="W145" ca="1">INDIRECT("'"&amp;$C145&amp;"'!"&amp;"$"&amp;$D145&amp;$W$1&amp;"")</f>
        <v>12.808</v>
      </c>
      <c r="X145" s="225"/>
      <c r="Y145" s="223"/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/>
      <c r="AQ145" s="226"/>
      <c r="AR145" s="222" cm="1">
        <f t="array" aca="1" ref="AR145" ca="1">INDIRECT("'"&amp;$C145&amp;"'!"&amp;"$"&amp;$D145&amp;$AR$1&amp;"")</f>
        <v>4</v>
      </c>
      <c r="AS145" s="225"/>
      <c r="AT145" s="223"/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/>
      <c r="AY145" s="226"/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/>
      <c r="BG145" s="223"/>
      <c r="BH145" s="227"/>
      <c r="BI145" s="223"/>
      <c r="BJ145" s="227" cm="1">
        <f t="array" aca="1" ref="BJ145" ca="1">INDIRECT("'"&amp;$C145&amp;"'!"&amp;"$"&amp;$D145&amp;$BJ$1&amp;"")</f>
        <v>14.22</v>
      </c>
      <c r="BK145" s="225"/>
      <c r="BL145" s="223"/>
      <c r="BM145" s="407"/>
      <c r="BN145" s="222" cm="1">
        <f t="array" aca="1" ref="BN145" ca="1">INDIRECT("'"&amp;$C145&amp;"'!"&amp;"$"&amp;$D145&amp;$BN$1&amp;"")</f>
        <v>3.5</v>
      </c>
      <c r="BO145" s="224"/>
      <c r="BP145" s="223"/>
      <c r="BQ145" s="227" cm="1">
        <f t="array" aca="1" ref="BQ145" ca="1">INDIRECT("'"&amp;$C145&amp;"'!"&amp;"$"&amp;$D145&amp;$BQ$1&amp;"")</f>
        <v>1.29</v>
      </c>
      <c r="BR145" s="225"/>
      <c r="BS145" s="225"/>
      <c r="BT145" s="223"/>
      <c r="BU145" s="228" cm="1">
        <f t="array" aca="1" ref="BU145" ca="1">INDIRECT("'"&amp;$C145&amp;"'!"&amp;"$"&amp;$D145&amp;$BU$1&amp;"")</f>
        <v>0.82</v>
      </c>
      <c r="BV145" s="225"/>
      <c r="BW145" s="225"/>
      <c r="BX145" s="223"/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150</v>
      </c>
      <c r="E146" s="229"/>
      <c r="F146" s="230"/>
      <c r="G146" s="231" cm="1">
        <f t="array" aca="1" ref="G146" ca="1">INDIRECT("'"&amp;$C146&amp;"'!"&amp;"$"&amp;$D146&amp;$G$1&amp;"")</f>
        <v>0</v>
      </c>
      <c r="H146" s="232" t="s">
        <v>1</v>
      </c>
      <c r="I146" s="230" t="s">
        <v>1</v>
      </c>
      <c r="J146" s="231" cm="1">
        <f t="array" aca="1" ref="J146" ca="1">INDIRECT("'"&amp;$C146&amp;"'!"&amp;"$"&amp;$D146&amp;$J$1&amp;"")</f>
        <v>0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0</v>
      </c>
      <c r="O146" s="232"/>
      <c r="P146" s="232"/>
      <c r="Q146" s="230"/>
      <c r="R146" s="353" cm="1">
        <f t="array" aca="1" ref="R146" ca="1">INDIRECT("'"&amp;$C146&amp;"'!"&amp;"$"&amp;$D146&amp;$R$1&amp;"")</f>
        <v>0</v>
      </c>
      <c r="S146" s="232"/>
      <c r="T146" s="232"/>
      <c r="U146" s="233"/>
      <c r="V146" s="229"/>
      <c r="W146" s="234" cm="1">
        <f t="array" aca="1" ref="W146" ca="1">INDIRECT("'"&amp;$C146&amp;"'!"&amp;"$"&amp;$D146&amp;$W$1&amp;"")</f>
        <v>0</v>
      </c>
      <c r="X146" s="232"/>
      <c r="Y146" s="230"/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/>
      <c r="AQ146" s="233"/>
      <c r="AR146" s="229" cm="1">
        <f t="array" aca="1" ref="AR146" ca="1">INDIRECT("'"&amp;$C146&amp;"'!"&amp;"$"&amp;$D146&amp;$AR$1&amp;"")</f>
        <v>0</v>
      </c>
      <c r="AS146" s="232"/>
      <c r="AT146" s="230"/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/>
      <c r="AY146" s="233"/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0</v>
      </c>
      <c r="BE146" s="231"/>
      <c r="BF146" s="232"/>
      <c r="BG146" s="230"/>
      <c r="BH146" s="234"/>
      <c r="BI146" s="230"/>
      <c r="BJ146" s="234" cm="1">
        <f t="array" aca="1" ref="BJ146" ca="1">INDIRECT("'"&amp;$C146&amp;"'!"&amp;"$"&amp;$D146&amp;$BJ$1&amp;"")</f>
        <v>0</v>
      </c>
      <c r="BK146" s="232"/>
      <c r="BL146" s="230"/>
      <c r="BM146" s="408"/>
      <c r="BN146" s="229" cm="1">
        <f t="array" aca="1" ref="BN146" ca="1">INDIRECT("'"&amp;$C146&amp;"'!"&amp;"$"&amp;$D146&amp;$BN$1&amp;"")</f>
        <v>0</v>
      </c>
      <c r="BO146" s="231"/>
      <c r="BP146" s="230"/>
      <c r="BQ146" s="234" cm="1">
        <f t="array" aca="1" ref="BQ146" ca="1">INDIRECT("'"&amp;$C146&amp;"'!"&amp;"$"&amp;$D146&amp;$BQ$1&amp;"")</f>
        <v>0</v>
      </c>
      <c r="BR146" s="232"/>
      <c r="BS146" s="232"/>
      <c r="BT146" s="230"/>
      <c r="BU146" s="235" cm="1">
        <f t="array" aca="1" ref="BU146" ca="1">INDIRECT("'"&amp;$C146&amp;"'!"&amp;"$"&amp;$D146&amp;$BU$1&amp;"")</f>
        <v>0</v>
      </c>
      <c r="BV146" s="232"/>
      <c r="BW146" s="232"/>
      <c r="BX146" s="230"/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151</v>
      </c>
      <c r="E147" s="222"/>
      <c r="F147" s="223"/>
      <c r="G147" s="224" cm="1">
        <f t="array" aca="1" ref="G147" ca="1">INDIRECT("'"&amp;$C147&amp;"'!"&amp;"$"&amp;$D147&amp;$G$1&amp;"")</f>
        <v>0</v>
      </c>
      <c r="H147" s="225" t="s">
        <v>1</v>
      </c>
      <c r="I147" s="223" t="s">
        <v>1</v>
      </c>
      <c r="J147" s="224" cm="1">
        <f t="array" aca="1" ref="J147" ca="1">INDIRECT("'"&amp;$C147&amp;"'!"&amp;"$"&amp;$D147&amp;$J$1&amp;"")</f>
        <v>0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0</v>
      </c>
      <c r="O147" s="225"/>
      <c r="P147" s="225"/>
      <c r="Q147" s="223"/>
      <c r="R147" s="352" cm="1">
        <f t="array" aca="1" ref="R147" ca="1">INDIRECT("'"&amp;$C147&amp;"'!"&amp;"$"&amp;$D147&amp;$R$1&amp;"")</f>
        <v>0</v>
      </c>
      <c r="S147" s="225"/>
      <c r="T147" s="225"/>
      <c r="U147" s="226"/>
      <c r="V147" s="222"/>
      <c r="W147" s="227" cm="1">
        <f t="array" aca="1" ref="W147" ca="1">INDIRECT("'"&amp;$C147&amp;"'!"&amp;"$"&amp;$D147&amp;$W$1&amp;"")</f>
        <v>0</v>
      </c>
      <c r="X147" s="225"/>
      <c r="Y147" s="223"/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/>
      <c r="AQ147" s="226"/>
      <c r="AR147" s="222" cm="1">
        <f t="array" aca="1" ref="AR147" ca="1">INDIRECT("'"&amp;$C147&amp;"'!"&amp;"$"&amp;$D147&amp;$AR$1&amp;"")</f>
        <v>0</v>
      </c>
      <c r="AS147" s="225"/>
      <c r="AT147" s="223"/>
      <c r="AU147" s="224" cm="1">
        <f t="array" aca="1" ref="AU147" ca="1">INDIRECT("'"&amp;$C147&amp;"'!"&amp;"$"&amp;$D147&amp;$AU$1&amp;"")</f>
        <v>0</v>
      </c>
      <c r="AV147" s="225" t="s">
        <v>1</v>
      </c>
      <c r="AW147" s="223" t="s">
        <v>1</v>
      </c>
      <c r="AX147" s="222"/>
      <c r="AY147" s="226"/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0</v>
      </c>
      <c r="BE147" s="224"/>
      <c r="BF147" s="225"/>
      <c r="BG147" s="223"/>
      <c r="BH147" s="227"/>
      <c r="BI147" s="223"/>
      <c r="BJ147" s="227" cm="1">
        <f t="array" aca="1" ref="BJ147" ca="1">INDIRECT("'"&amp;$C147&amp;"'!"&amp;"$"&amp;$D147&amp;$BJ$1&amp;"")</f>
        <v>0</v>
      </c>
      <c r="BK147" s="225"/>
      <c r="BL147" s="223"/>
      <c r="BM147" s="407"/>
      <c r="BN147" s="222" cm="1">
        <f t="array" aca="1" ref="BN147" ca="1">INDIRECT("'"&amp;$C147&amp;"'!"&amp;"$"&amp;$D147&amp;$BN$1&amp;"")</f>
        <v>0</v>
      </c>
      <c r="BO147" s="224"/>
      <c r="BP147" s="223"/>
      <c r="BQ147" s="227" cm="1">
        <f t="array" aca="1" ref="BQ147" ca="1">INDIRECT("'"&amp;$C147&amp;"'!"&amp;"$"&amp;$D147&amp;$BQ$1&amp;"")</f>
        <v>0</v>
      </c>
      <c r="BR147" s="225"/>
      <c r="BS147" s="225"/>
      <c r="BT147" s="223"/>
      <c r="BU147" s="228" cm="1">
        <f t="array" aca="1" ref="BU147" ca="1">INDIRECT("'"&amp;$C147&amp;"'!"&amp;"$"&amp;$D147&amp;$BU$1&amp;"")</f>
        <v>0</v>
      </c>
      <c r="BV147" s="225"/>
      <c r="BW147" s="225"/>
      <c r="BX147" s="223"/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152</v>
      </c>
      <c r="E148" s="229"/>
      <c r="F148" s="230"/>
      <c r="G148" s="231" cm="1">
        <f t="array" aca="1" ref="G148" ca="1">INDIRECT("'"&amp;$C148&amp;"'!"&amp;"$"&amp;$D148&amp;$G$1&amp;"")</f>
        <v>0</v>
      </c>
      <c r="H148" s="232" t="s">
        <v>1</v>
      </c>
      <c r="I148" s="230" t="s">
        <v>1</v>
      </c>
      <c r="J148" s="231" cm="1">
        <f t="array" aca="1" ref="J148" ca="1">INDIRECT("'"&amp;$C148&amp;"'!"&amp;"$"&amp;$D148&amp;$J$1&amp;"")</f>
        <v>0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0</v>
      </c>
      <c r="O148" s="232"/>
      <c r="P148" s="232"/>
      <c r="Q148" s="230"/>
      <c r="R148" s="229" cm="1">
        <f t="array" aca="1" ref="R148" ca="1">INDIRECT("'"&amp;$C148&amp;"'!"&amp;"$"&amp;$D148&amp;$R$1&amp;"")</f>
        <v>0</v>
      </c>
      <c r="S148" s="232"/>
      <c r="T148" s="232"/>
      <c r="U148" s="233"/>
      <c r="V148" s="229"/>
      <c r="W148" s="234" cm="1">
        <f t="array" aca="1" ref="W148" ca="1">INDIRECT("'"&amp;$C148&amp;"'!"&amp;"$"&amp;$D148&amp;$W$1&amp;"")</f>
        <v>0</v>
      </c>
      <c r="X148" s="232"/>
      <c r="Y148" s="230"/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/>
      <c r="AQ148" s="233"/>
      <c r="AR148" s="229" cm="1">
        <f t="array" aca="1" ref="AR148" ca="1">INDIRECT("'"&amp;$C148&amp;"'!"&amp;"$"&amp;$D148&amp;$AR$1&amp;"")</f>
        <v>0</v>
      </c>
      <c r="AS148" s="232"/>
      <c r="AT148" s="230"/>
      <c r="AU148" s="231" cm="1">
        <f t="array" aca="1" ref="AU148" ca="1">INDIRECT("'"&amp;$C148&amp;"'!"&amp;"$"&amp;$D148&amp;$AU$1&amp;"")</f>
        <v>0</v>
      </c>
      <c r="AV148" s="232"/>
      <c r="AW148" s="230"/>
      <c r="AX148" s="229"/>
      <c r="AY148" s="233"/>
      <c r="AZ148" s="232" cm="1">
        <f t="array" aca="1" ref="AZ148" ca="1">INDIRECT("'"&amp;$C148&amp;"'!"&amp;"$"&amp;$D148&amp;$AZ$1&amp;"")</f>
        <v>0</v>
      </c>
      <c r="BA148" s="231"/>
      <c r="BB148" s="232"/>
      <c r="BC148" s="230"/>
      <c r="BD148" s="232" cm="1">
        <f t="array" aca="1" ref="BD148" ca="1">INDIRECT("'"&amp;$C148&amp;"'!"&amp;"$"&amp;$D148&amp;$BD$1&amp;"")</f>
        <v>0</v>
      </c>
      <c r="BE148" s="231"/>
      <c r="BF148" s="232"/>
      <c r="BG148" s="230"/>
      <c r="BH148" s="234"/>
      <c r="BI148" s="230"/>
      <c r="BJ148" s="234" cm="1">
        <f t="array" aca="1" ref="BJ148" ca="1">INDIRECT("'"&amp;$C148&amp;"'!"&amp;"$"&amp;$D148&amp;$BJ$1&amp;"")</f>
        <v>0</v>
      </c>
      <c r="BK148" s="232"/>
      <c r="BL148" s="230"/>
      <c r="BM148" s="408"/>
      <c r="BN148" s="229" cm="1">
        <f t="array" aca="1" ref="BN148" ca="1">INDIRECT("'"&amp;$C148&amp;"'!"&amp;"$"&amp;$D148&amp;$BN$1&amp;"")</f>
        <v>0</v>
      </c>
      <c r="BO148" s="231"/>
      <c r="BP148" s="230"/>
      <c r="BQ148" s="234" cm="1">
        <f t="array" aca="1" ref="BQ148" ca="1">INDIRECT("'"&amp;$C148&amp;"'!"&amp;"$"&amp;$D148&amp;$BQ$1&amp;"")</f>
        <v>0</v>
      </c>
      <c r="BR148" s="232"/>
      <c r="BS148" s="232"/>
      <c r="BT148" s="230"/>
      <c r="BU148" s="235" cm="1">
        <f t="array" aca="1" ref="BU148" ca="1">INDIRECT("'"&amp;$C148&amp;"'!"&amp;"$"&amp;$D148&amp;$BU$1&amp;"")</f>
        <v>0</v>
      </c>
      <c r="BV148" s="232"/>
      <c r="BW148" s="232"/>
      <c r="BX148" s="230"/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153</v>
      </c>
      <c r="E149" s="222"/>
      <c r="F149" s="223"/>
      <c r="G149" s="224" cm="1">
        <f t="array" aca="1" ref="G149" ca="1">INDIRECT("'"&amp;$C149&amp;"'!"&amp;"$"&amp;$D149&amp;$G$1&amp;"")</f>
        <v>0</v>
      </c>
      <c r="H149" s="225" t="s">
        <v>1</v>
      </c>
      <c r="I149" s="223" t="s">
        <v>1</v>
      </c>
      <c r="J149" s="224" cm="1">
        <f t="array" aca="1" ref="J149" ca="1">INDIRECT("'"&amp;$C149&amp;"'!"&amp;"$"&amp;$D149&amp;$J$1&amp;"")</f>
        <v>0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0</v>
      </c>
      <c r="O149" s="225"/>
      <c r="P149" s="225"/>
      <c r="Q149" s="223"/>
      <c r="R149" s="352" cm="1">
        <f t="array" aca="1" ref="R149" ca="1">INDIRECT("'"&amp;$C149&amp;"'!"&amp;"$"&amp;$D149&amp;$R$1&amp;"")</f>
        <v>0</v>
      </c>
      <c r="S149" s="225"/>
      <c r="T149" s="225"/>
      <c r="U149" s="226"/>
      <c r="V149" s="222"/>
      <c r="W149" s="227" cm="1">
        <f t="array" aca="1" ref="W149" ca="1">INDIRECT("'"&amp;$C149&amp;"'!"&amp;"$"&amp;$D149&amp;$W$1&amp;"")</f>
        <v>0</v>
      </c>
      <c r="X149" s="225"/>
      <c r="Y149" s="223"/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/>
      <c r="AQ149" s="226"/>
      <c r="AR149" s="222" cm="1">
        <f t="array" aca="1" ref="AR149" ca="1">INDIRECT("'"&amp;$C149&amp;"'!"&amp;"$"&amp;$D149&amp;$AR$1&amp;"")</f>
        <v>0</v>
      </c>
      <c r="AS149" s="225"/>
      <c r="AT149" s="223"/>
      <c r="AU149" s="224" cm="1">
        <f t="array" aca="1" ref="AU149" ca="1">INDIRECT("'"&amp;$C149&amp;"'!"&amp;"$"&amp;$D149&amp;$AU$1&amp;"")</f>
        <v>0</v>
      </c>
      <c r="AV149" s="225"/>
      <c r="AW149" s="223"/>
      <c r="AX149" s="222"/>
      <c r="AY149" s="226"/>
      <c r="AZ149" s="225" cm="1">
        <f t="array" aca="1" ref="AZ149" ca="1">INDIRECT("'"&amp;$C149&amp;"'!"&amp;"$"&amp;$D149&amp;$AZ$1&amp;"")</f>
        <v>0</v>
      </c>
      <c r="BA149" s="224"/>
      <c r="BB149" s="225"/>
      <c r="BC149" s="223"/>
      <c r="BD149" s="225" cm="1">
        <f t="array" aca="1" ref="BD149" ca="1">INDIRECT("'"&amp;$C149&amp;"'!"&amp;"$"&amp;$D149&amp;$BD$1&amp;"")</f>
        <v>0</v>
      </c>
      <c r="BE149" s="224"/>
      <c r="BF149" s="225"/>
      <c r="BG149" s="223"/>
      <c r="BH149" s="227"/>
      <c r="BI149" s="223"/>
      <c r="BJ149" s="227" cm="1">
        <f t="array" aca="1" ref="BJ149" ca="1">INDIRECT("'"&amp;$C149&amp;"'!"&amp;"$"&amp;$D149&amp;$BJ$1&amp;"")</f>
        <v>0</v>
      </c>
      <c r="BK149" s="225"/>
      <c r="BL149" s="223"/>
      <c r="BM149" s="407"/>
      <c r="BN149" s="222" cm="1">
        <f t="array" aca="1" ref="BN149" ca="1">INDIRECT("'"&amp;$C149&amp;"'!"&amp;"$"&amp;$D149&amp;$BN$1&amp;"")</f>
        <v>0</v>
      </c>
      <c r="BO149" s="224"/>
      <c r="BP149" s="223"/>
      <c r="BQ149" s="227" cm="1">
        <f t="array" aca="1" ref="BQ149" ca="1">INDIRECT("'"&amp;$C149&amp;"'!"&amp;"$"&amp;$D149&amp;$BQ$1&amp;"")</f>
        <v>0</v>
      </c>
      <c r="BR149" s="225"/>
      <c r="BS149" s="225"/>
      <c r="BT149" s="223"/>
      <c r="BU149" s="228" cm="1">
        <f t="array" aca="1" ref="BU149" ca="1">INDIRECT("'"&amp;$C149&amp;"'!"&amp;"$"&amp;$D149&amp;$BU$1&amp;"")</f>
        <v>0</v>
      </c>
      <c r="BV149" s="225"/>
      <c r="BW149" s="225"/>
      <c r="BX149" s="223"/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154</v>
      </c>
      <c r="E150" s="229"/>
      <c r="F150" s="230"/>
      <c r="G150" s="231" cm="1">
        <f t="array" aca="1" ref="G150" ca="1">INDIRECT("'"&amp;$C150&amp;"'!"&amp;"$"&amp;$D150&amp;$G$1&amp;"")</f>
        <v>0</v>
      </c>
      <c r="H150" s="232" t="s">
        <v>1</v>
      </c>
      <c r="I150" s="230" t="s">
        <v>1</v>
      </c>
      <c r="J150" s="231" cm="1">
        <f t="array" aca="1" ref="J150" ca="1">INDIRECT("'"&amp;$C150&amp;"'!"&amp;"$"&amp;$D150&amp;$J$1&amp;"")</f>
        <v>0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0</v>
      </c>
      <c r="O150" s="232"/>
      <c r="P150" s="232"/>
      <c r="Q150" s="230"/>
      <c r="R150" s="229" cm="1">
        <f t="array" aca="1" ref="R150" ca="1">INDIRECT("'"&amp;$C150&amp;"'!"&amp;"$"&amp;$D150&amp;$R$1&amp;"")</f>
        <v>0</v>
      </c>
      <c r="S150" s="232"/>
      <c r="T150" s="232"/>
      <c r="U150" s="233"/>
      <c r="V150" s="229"/>
      <c r="W150" s="234" cm="1">
        <f t="array" aca="1" ref="W150" ca="1">INDIRECT("'"&amp;$C150&amp;"'!"&amp;"$"&amp;$D150&amp;$W$1&amp;"")</f>
        <v>0</v>
      </c>
      <c r="X150" s="232"/>
      <c r="Y150" s="230"/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/>
      <c r="AQ150" s="233"/>
      <c r="AR150" s="229" cm="1">
        <f t="array" aca="1" ref="AR150" ca="1">INDIRECT("'"&amp;$C150&amp;"'!"&amp;"$"&amp;$D150&amp;$AR$1&amp;"")</f>
        <v>0</v>
      </c>
      <c r="AS150" s="232"/>
      <c r="AT150" s="230"/>
      <c r="AU150" s="231" cm="1">
        <f t="array" aca="1" ref="AU150" ca="1">INDIRECT("'"&amp;$C150&amp;"'!"&amp;"$"&amp;$D150&amp;$AU$1&amp;"")</f>
        <v>0</v>
      </c>
      <c r="AV150" s="232"/>
      <c r="AW150" s="230"/>
      <c r="AX150" s="229"/>
      <c r="AY150" s="233"/>
      <c r="AZ150" s="232" cm="1">
        <f t="array" aca="1" ref="AZ150" ca="1">INDIRECT("'"&amp;$C150&amp;"'!"&amp;"$"&amp;$D150&amp;$AZ$1&amp;"")</f>
        <v>0</v>
      </c>
      <c r="BA150" s="231"/>
      <c r="BB150" s="232"/>
      <c r="BC150" s="230"/>
      <c r="BD150" s="232" cm="1">
        <f t="array" aca="1" ref="BD150" ca="1">INDIRECT("'"&amp;$C150&amp;"'!"&amp;"$"&amp;$D150&amp;$BD$1&amp;"")</f>
        <v>0</v>
      </c>
      <c r="BE150" s="231"/>
      <c r="BF150" s="232"/>
      <c r="BG150" s="230"/>
      <c r="BH150" s="234"/>
      <c r="BI150" s="230"/>
      <c r="BJ150" s="234" cm="1">
        <f t="array" aca="1" ref="BJ150" ca="1">INDIRECT("'"&amp;$C150&amp;"'!"&amp;"$"&amp;$D150&amp;$BJ$1&amp;"")</f>
        <v>0</v>
      </c>
      <c r="BK150" s="232"/>
      <c r="BL150" s="230"/>
      <c r="BM150" s="408"/>
      <c r="BN150" s="229" cm="1">
        <f t="array" aca="1" ref="BN150" ca="1">INDIRECT("'"&amp;$C150&amp;"'!"&amp;"$"&amp;$D150&amp;$BN$1&amp;"")</f>
        <v>0</v>
      </c>
      <c r="BO150" s="231"/>
      <c r="BP150" s="230"/>
      <c r="BQ150" s="234" cm="1">
        <f t="array" aca="1" ref="BQ150" ca="1">INDIRECT("'"&amp;$C150&amp;"'!"&amp;"$"&amp;$D150&amp;$BQ$1&amp;"")</f>
        <v>0</v>
      </c>
      <c r="BR150" s="232"/>
      <c r="BS150" s="232"/>
      <c r="BT150" s="230"/>
      <c r="BU150" s="235" cm="1">
        <f t="array" aca="1" ref="BU150" ca="1">INDIRECT("'"&amp;$C150&amp;"'!"&amp;"$"&amp;$D150&amp;$BU$1&amp;"")</f>
        <v>0</v>
      </c>
      <c r="BV150" s="232"/>
      <c r="BW150" s="232"/>
      <c r="BX150" s="230"/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155</v>
      </c>
      <c r="E151" s="222"/>
      <c r="F151" s="223"/>
      <c r="G151" s="224" cm="1">
        <f t="array" aca="1" ref="G151" ca="1">INDIRECT("'"&amp;$C151&amp;"'!"&amp;"$"&amp;$D151&amp;$G$1&amp;"")</f>
        <v>0</v>
      </c>
      <c r="H151" s="225" t="s">
        <v>1</v>
      </c>
      <c r="I151" s="223" t="s">
        <v>1</v>
      </c>
      <c r="J151" s="224" cm="1">
        <f t="array" aca="1" ref="J151" ca="1">INDIRECT("'"&amp;$C151&amp;"'!"&amp;"$"&amp;$D151&amp;$J$1&amp;"")</f>
        <v>0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0</v>
      </c>
      <c r="O151" s="225"/>
      <c r="P151" s="225"/>
      <c r="Q151" s="223"/>
      <c r="R151" s="352" cm="1">
        <f t="array" aca="1" ref="R151" ca="1">INDIRECT("'"&amp;$C151&amp;"'!"&amp;"$"&amp;$D151&amp;$R$1&amp;"")</f>
        <v>0</v>
      </c>
      <c r="S151" s="225"/>
      <c r="T151" s="225"/>
      <c r="U151" s="226"/>
      <c r="V151" s="222"/>
      <c r="W151" s="227" cm="1">
        <f t="array" aca="1" ref="W151" ca="1">INDIRECT("'"&amp;$C151&amp;"'!"&amp;"$"&amp;$D151&amp;$W$1&amp;"")</f>
        <v>0</v>
      </c>
      <c r="X151" s="225"/>
      <c r="Y151" s="223"/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/>
      <c r="AQ151" s="226"/>
      <c r="AR151" s="222" cm="1">
        <f t="array" aca="1" ref="AR151" ca="1">INDIRECT("'"&amp;$C151&amp;"'!"&amp;"$"&amp;$D151&amp;$AR$1&amp;"")</f>
        <v>0</v>
      </c>
      <c r="AS151" s="225"/>
      <c r="AT151" s="223"/>
      <c r="AU151" s="224" cm="1">
        <f t="array" aca="1" ref="AU151" ca="1">INDIRECT("'"&amp;$C151&amp;"'!"&amp;"$"&amp;$D151&amp;$AU$1&amp;"")</f>
        <v>0</v>
      </c>
      <c r="AV151" s="225"/>
      <c r="AW151" s="223"/>
      <c r="AX151" s="222"/>
      <c r="AY151" s="226"/>
      <c r="AZ151" s="225" cm="1">
        <f t="array" aca="1" ref="AZ151" ca="1">INDIRECT("'"&amp;$C151&amp;"'!"&amp;"$"&amp;$D151&amp;$AZ$1&amp;"")</f>
        <v>0</v>
      </c>
      <c r="BA151" s="224"/>
      <c r="BB151" s="225"/>
      <c r="BC151" s="223"/>
      <c r="BD151" s="225" cm="1">
        <f t="array" aca="1" ref="BD151" ca="1">INDIRECT("'"&amp;$C151&amp;"'!"&amp;"$"&amp;$D151&amp;$BD$1&amp;"")</f>
        <v>0</v>
      </c>
      <c r="BE151" s="224"/>
      <c r="BF151" s="225"/>
      <c r="BG151" s="223"/>
      <c r="BH151" s="227"/>
      <c r="BI151" s="223"/>
      <c r="BJ151" s="227" cm="1">
        <f t="array" aca="1" ref="BJ151" ca="1">INDIRECT("'"&amp;$C151&amp;"'!"&amp;"$"&amp;$D151&amp;$BJ$1&amp;"")</f>
        <v>0</v>
      </c>
      <c r="BK151" s="225"/>
      <c r="BL151" s="223"/>
      <c r="BM151" s="407"/>
      <c r="BN151" s="222" cm="1">
        <f t="array" aca="1" ref="BN151" ca="1">INDIRECT("'"&amp;$C151&amp;"'!"&amp;"$"&amp;$D151&amp;$BN$1&amp;"")</f>
        <v>0</v>
      </c>
      <c r="BO151" s="224"/>
      <c r="BP151" s="223"/>
      <c r="BQ151" s="227" cm="1">
        <f t="array" aca="1" ref="BQ151" ca="1">INDIRECT("'"&amp;$C151&amp;"'!"&amp;"$"&amp;$D151&amp;$BQ$1&amp;"")</f>
        <v>0</v>
      </c>
      <c r="BR151" s="225"/>
      <c r="BS151" s="225"/>
      <c r="BT151" s="223"/>
      <c r="BU151" s="228" cm="1">
        <f t="array" aca="1" ref="BU151" ca="1">INDIRECT("'"&amp;$C151&amp;"'!"&amp;"$"&amp;$D151&amp;$BU$1&amp;"")</f>
        <v>0</v>
      </c>
      <c r="BV151" s="225"/>
      <c r="BW151" s="225"/>
      <c r="BX151" s="223"/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156</v>
      </c>
      <c r="E152" s="229"/>
      <c r="F152" s="230"/>
      <c r="G152" s="231" cm="1">
        <f t="array" aca="1" ref="G152" ca="1">INDIRECT("'"&amp;$C152&amp;"'!"&amp;"$"&amp;$D152&amp;$G$1&amp;"")</f>
        <v>0</v>
      </c>
      <c r="H152" s="232" t="s">
        <v>1</v>
      </c>
      <c r="I152" s="230" t="s">
        <v>1</v>
      </c>
      <c r="J152" s="231" cm="1">
        <f t="array" aca="1" ref="J152" ca="1">INDIRECT("'"&amp;$C152&amp;"'!"&amp;"$"&amp;$D152&amp;$J$1&amp;"")</f>
        <v>0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0</v>
      </c>
      <c r="O152" s="232"/>
      <c r="P152" s="232"/>
      <c r="Q152" s="230"/>
      <c r="R152" s="229" cm="1">
        <f t="array" aca="1" ref="R152" ca="1">INDIRECT("'"&amp;$C152&amp;"'!"&amp;"$"&amp;$D152&amp;$R$1&amp;"")</f>
        <v>0</v>
      </c>
      <c r="S152" s="232"/>
      <c r="T152" s="232"/>
      <c r="U152" s="233"/>
      <c r="V152" s="229"/>
      <c r="W152" s="234" cm="1">
        <f t="array" aca="1" ref="W152" ca="1">INDIRECT("'"&amp;$C152&amp;"'!"&amp;"$"&amp;$D152&amp;$W$1&amp;"")</f>
        <v>0</v>
      </c>
      <c r="X152" s="232"/>
      <c r="Y152" s="230"/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/>
      <c r="AQ152" s="233"/>
      <c r="AR152" s="229" cm="1">
        <f t="array" aca="1" ref="AR152" ca="1">INDIRECT("'"&amp;$C152&amp;"'!"&amp;"$"&amp;$D152&amp;$AR$1&amp;"")</f>
        <v>0</v>
      </c>
      <c r="AS152" s="232"/>
      <c r="AT152" s="230"/>
      <c r="AU152" s="231" cm="1">
        <f t="array" aca="1" ref="AU152" ca="1">INDIRECT("'"&amp;$C152&amp;"'!"&amp;"$"&amp;$D152&amp;$AU$1&amp;"")</f>
        <v>0</v>
      </c>
      <c r="AV152" s="232"/>
      <c r="AW152" s="230"/>
      <c r="AX152" s="229"/>
      <c r="AY152" s="233"/>
      <c r="AZ152" s="232" cm="1">
        <f t="array" aca="1" ref="AZ152" ca="1">INDIRECT("'"&amp;$C152&amp;"'!"&amp;"$"&amp;$D152&amp;$AZ$1&amp;"")</f>
        <v>0</v>
      </c>
      <c r="BA152" s="231"/>
      <c r="BB152" s="232"/>
      <c r="BC152" s="230"/>
      <c r="BD152" s="232" cm="1">
        <f t="array" aca="1" ref="BD152" ca="1">INDIRECT("'"&amp;$C152&amp;"'!"&amp;"$"&amp;$D152&amp;$BD$1&amp;"")</f>
        <v>0</v>
      </c>
      <c r="BE152" s="231"/>
      <c r="BF152" s="232"/>
      <c r="BG152" s="230"/>
      <c r="BH152" s="234"/>
      <c r="BI152" s="230"/>
      <c r="BJ152" s="234" cm="1">
        <f t="array" aca="1" ref="BJ152" ca="1">INDIRECT("'"&amp;$C152&amp;"'!"&amp;"$"&amp;$D152&amp;$BJ$1&amp;"")</f>
        <v>0</v>
      </c>
      <c r="BK152" s="232"/>
      <c r="BL152" s="230"/>
      <c r="BM152" s="408"/>
      <c r="BN152" s="229" cm="1">
        <f t="array" aca="1" ref="BN152" ca="1">INDIRECT("'"&amp;$C152&amp;"'!"&amp;"$"&amp;$D152&amp;$BN$1&amp;"")</f>
        <v>0</v>
      </c>
      <c r="BO152" s="231"/>
      <c r="BP152" s="230"/>
      <c r="BQ152" s="234" cm="1">
        <f t="array" aca="1" ref="BQ152" ca="1">INDIRECT("'"&amp;$C152&amp;"'!"&amp;"$"&amp;$D152&amp;$BQ$1&amp;"")</f>
        <v>0</v>
      </c>
      <c r="BR152" s="232"/>
      <c r="BS152" s="232"/>
      <c r="BT152" s="230"/>
      <c r="BU152" s="235" cm="1">
        <f t="array" aca="1" ref="BU152" ca="1">INDIRECT("'"&amp;$C152&amp;"'!"&amp;"$"&amp;$D152&amp;$BU$1&amp;"")</f>
        <v>0</v>
      </c>
      <c r="BV152" s="232"/>
      <c r="BW152" s="232"/>
      <c r="BX152" s="230"/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157</v>
      </c>
      <c r="E153" s="236"/>
      <c r="F153" s="237"/>
      <c r="G153" s="238" cm="1">
        <f t="array" aca="1" ref="G153" ca="1">INDIRECT("'"&amp;$C153&amp;"'!"&amp;"$"&amp;$D153&amp;$G$1&amp;"")</f>
        <v>0</v>
      </c>
      <c r="H153" s="239" t="s">
        <v>1</v>
      </c>
      <c r="I153" s="237" t="s">
        <v>1</v>
      </c>
      <c r="J153" s="238" cm="1">
        <f t="array" aca="1" ref="J153" ca="1">INDIRECT("'"&amp;$C153&amp;"'!"&amp;"$"&amp;$D153&amp;$J$1&amp;"")</f>
        <v>0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0</v>
      </c>
      <c r="O153" s="239"/>
      <c r="P153" s="239"/>
      <c r="Q153" s="237"/>
      <c r="R153" s="354" cm="1">
        <f t="array" aca="1" ref="R153" ca="1">INDIRECT("'"&amp;$C153&amp;"'!"&amp;"$"&amp;$D153&amp;$R$1&amp;"")</f>
        <v>0</v>
      </c>
      <c r="S153" s="239"/>
      <c r="T153" s="239"/>
      <c r="U153" s="240"/>
      <c r="V153" s="236"/>
      <c r="W153" s="241" cm="1">
        <f t="array" aca="1" ref="W153" ca="1">INDIRECT("'"&amp;$C153&amp;"'!"&amp;"$"&amp;$D153&amp;$W$1&amp;"")</f>
        <v>0</v>
      </c>
      <c r="X153" s="239"/>
      <c r="Y153" s="237"/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/>
      <c r="AQ153" s="240"/>
      <c r="AR153" s="236" cm="1">
        <f t="array" aca="1" ref="AR153" ca="1">INDIRECT("'"&amp;$C153&amp;"'!"&amp;"$"&amp;$D153&amp;$AR$1&amp;"")</f>
        <v>0</v>
      </c>
      <c r="AS153" s="239"/>
      <c r="AT153" s="237"/>
      <c r="AU153" s="238" cm="1">
        <f t="array" aca="1" ref="AU153" ca="1">INDIRECT("'"&amp;$C153&amp;"'!"&amp;"$"&amp;$D153&amp;$AU$1&amp;"")</f>
        <v>0</v>
      </c>
      <c r="AV153" s="239"/>
      <c r="AW153" s="237"/>
      <c r="AX153" s="236"/>
      <c r="AY153" s="240"/>
      <c r="AZ153" s="239" cm="1">
        <f t="array" aca="1" ref="AZ153" ca="1">INDIRECT("'"&amp;$C153&amp;"'!"&amp;"$"&amp;$D153&amp;$AZ$1&amp;"")</f>
        <v>0</v>
      </c>
      <c r="BA153" s="238"/>
      <c r="BB153" s="239"/>
      <c r="BC153" s="237"/>
      <c r="BD153" s="239" cm="1">
        <f t="array" aca="1" ref="BD153" ca="1">INDIRECT("'"&amp;$C153&amp;"'!"&amp;"$"&amp;$D153&amp;$BD$1&amp;"")</f>
        <v>0</v>
      </c>
      <c r="BE153" s="238"/>
      <c r="BF153" s="239"/>
      <c r="BG153" s="237"/>
      <c r="BH153" s="241"/>
      <c r="BI153" s="237"/>
      <c r="BJ153" s="241" cm="1">
        <f t="array" aca="1" ref="BJ153" ca="1">INDIRECT("'"&amp;$C153&amp;"'!"&amp;"$"&amp;$D153&amp;$BJ$1&amp;"")</f>
        <v>0</v>
      </c>
      <c r="BK153" s="239"/>
      <c r="BL153" s="237"/>
      <c r="BM153" s="409"/>
      <c r="BN153" s="236" cm="1">
        <f t="array" aca="1" ref="BN153" ca="1">INDIRECT("'"&amp;$C153&amp;"'!"&amp;"$"&amp;$D153&amp;$BN$1&amp;"")</f>
        <v>0</v>
      </c>
      <c r="BO153" s="238"/>
      <c r="BP153" s="237"/>
      <c r="BQ153" s="241" cm="1">
        <f t="array" aca="1" ref="BQ153" ca="1">INDIRECT("'"&amp;$C153&amp;"'!"&amp;"$"&amp;$D153&amp;$BQ$1&amp;"")</f>
        <v>0</v>
      </c>
      <c r="BR153" s="239"/>
      <c r="BS153" s="239"/>
      <c r="BT153" s="237"/>
      <c r="BU153" s="242" cm="1">
        <f t="array" aca="1" ref="BU153" ca="1">INDIRECT("'"&amp;$C153&amp;"'!"&amp;"$"&amp;$D153&amp;$BU$1&amp;"")</f>
        <v>0</v>
      </c>
      <c r="BV153" s="239"/>
      <c r="BW153" s="239"/>
      <c r="BX153" s="237"/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134</v>
      </c>
      <c r="E155" s="216"/>
      <c r="F155" s="217"/>
      <c r="G155" s="218" t="e" cm="1">
        <f t="array" aca="1" ref="G155" ca="1">INDIRECT("'"&amp;$C155&amp;"'!"&amp;"$"&amp;$D155&amp;$G$1&amp;"")</f>
        <v>#REF!</v>
      </c>
      <c r="H155" s="219" t="s">
        <v>1</v>
      </c>
      <c r="I155" s="217" t="s">
        <v>1</v>
      </c>
      <c r="J155" s="218" t="e" cm="1">
        <f t="array" aca="1" ref="J155" ca="1">INDIRECT("'"&amp;$C155&amp;"'!"&amp;"$"&amp;$D155&amp;$J$1&amp;"")</f>
        <v>#REF!</v>
      </c>
      <c r="K155" s="219"/>
      <c r="L155" s="219"/>
      <c r="M155" s="220"/>
      <c r="N155" s="216" t="e" cm="1">
        <f t="array" aca="1" ref="N155" ca="1">INDIRECT("'"&amp;$C155&amp;"'!"&amp;"$"&amp;$D155&amp;$N$1&amp;"")</f>
        <v>#REF!</v>
      </c>
      <c r="O155" s="219"/>
      <c r="P155" s="219"/>
      <c r="Q155" s="217"/>
      <c r="R155" s="351" t="e" cm="1">
        <f t="array" aca="1" ref="R155" ca="1">INDIRECT("'"&amp;$C155&amp;"'!"&amp;"$"&amp;$D155&amp;$R$1&amp;"")</f>
        <v>#REF!</v>
      </c>
      <c r="S155" s="219"/>
      <c r="T155" s="219"/>
      <c r="U155" s="220"/>
      <c r="V155" s="216"/>
      <c r="W155" s="221" t="e" cm="1">
        <f t="array" aca="1" ref="W155" ca="1">INDIRECT("'"&amp;$C155&amp;"'!"&amp;"$"&amp;$D155&amp;$W$1&amp;"")</f>
        <v>#REF!</v>
      </c>
      <c r="X155" s="219"/>
      <c r="Y155" s="217"/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/>
      <c r="AQ155" s="220"/>
      <c r="AR155" s="216" t="e" cm="1">
        <f t="array" aca="1" ref="AR155" ca="1">INDIRECT("'"&amp;$C155&amp;"'!"&amp;"$"&amp;$D155&amp;$AR$1&amp;"")</f>
        <v>#REF!</v>
      </c>
      <c r="AS155" s="219"/>
      <c r="AT155" s="217"/>
      <c r="AU155" s="218" t="e" cm="1">
        <f t="array" aca="1" ref="AU155" ca="1">INDIRECT("'"&amp;$C155&amp;"'!"&amp;"$"&amp;$D155&amp;$AU$1&amp;"")</f>
        <v>#REF!</v>
      </c>
      <c r="AV155" s="219"/>
      <c r="AW155" s="217"/>
      <c r="AX155" s="216"/>
      <c r="AY155" s="220"/>
      <c r="AZ155" s="219" t="e" cm="1">
        <f t="array" aca="1" ref="AZ155" ca="1">INDIRECT("'"&amp;$C155&amp;"'!"&amp;"$"&amp;$D155&amp;$AZ$1&amp;"")</f>
        <v>#REF!</v>
      </c>
      <c r="BA155" s="218"/>
      <c r="BB155" s="219"/>
      <c r="BC155" s="217"/>
      <c r="BD155" s="219" t="e" cm="1">
        <f t="array" aca="1" ref="BD155" ca="1">INDIRECT("'"&amp;$C155&amp;"'!"&amp;"$"&amp;$D155&amp;$BD$1&amp;"")</f>
        <v>#REF!</v>
      </c>
      <c r="BE155" s="218"/>
      <c r="BF155" s="219"/>
      <c r="BG155" s="217"/>
      <c r="BH155" s="221"/>
      <c r="BI155" s="217"/>
      <c r="BJ155" s="221" t="e" cm="1">
        <f t="array" aca="1" ref="BJ155" ca="1">INDIRECT("'"&amp;$C155&amp;"'!"&amp;"$"&amp;$D155&amp;$BJ$1&amp;"")</f>
        <v>#REF!</v>
      </c>
      <c r="BK155" s="219"/>
      <c r="BL155" s="217"/>
      <c r="BM155" s="406"/>
      <c r="BN155" s="216" t="e" cm="1">
        <f t="array" aca="1" ref="BN155" ca="1">INDIRECT("'"&amp;$C155&amp;"'!"&amp;"$"&amp;$D155&amp;$BN$1&amp;"")</f>
        <v>#REF!</v>
      </c>
      <c r="BO155" s="218"/>
      <c r="BP155" s="217"/>
      <c r="BQ155" s="221" t="e" cm="1">
        <f t="array" aca="1" ref="BQ155" ca="1">INDIRECT("'"&amp;$C155&amp;"'!"&amp;"$"&amp;$D155&amp;$BQ$1&amp;"")</f>
        <v>#REF!</v>
      </c>
      <c r="BR155" s="219"/>
      <c r="BS155" s="219"/>
      <c r="BT155" s="217"/>
      <c r="BU155" s="221" t="e" cm="1">
        <f t="array" aca="1" ref="BU155" ca="1">INDIRECT("'"&amp;$C155&amp;"'!"&amp;"$"&amp;$D155&amp;$BU$1&amp;"")</f>
        <v>#REF!</v>
      </c>
      <c r="BV155" s="219"/>
      <c r="BW155" s="219"/>
      <c r="BX155" s="217"/>
      <c r="BY155" s="274" t="e" cm="1">
        <f t="array" aca="1" ref="BY155" ca="1">INDIRECT("'"&amp;$C155&amp;"'!"&amp;"$"&amp;$D155&amp;74&amp;"")</f>
        <v>#REF!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135</v>
      </c>
      <c r="E156" s="222"/>
      <c r="F156" s="223"/>
      <c r="G156" s="224" t="e" cm="1">
        <f t="array" aca="1" ref="G156" ca="1">INDIRECT("'"&amp;$C156&amp;"'!"&amp;"$"&amp;$D156&amp;$G$1&amp;"")</f>
        <v>#REF!</v>
      </c>
      <c r="H156" s="225" t="s">
        <v>1</v>
      </c>
      <c r="I156" s="223" t="s">
        <v>1</v>
      </c>
      <c r="J156" s="224" t="e" cm="1">
        <f t="array" aca="1" ref="J156" ca="1">INDIRECT("'"&amp;$C156&amp;"'!"&amp;"$"&amp;$D156&amp;$J$1&amp;"")</f>
        <v>#REF!</v>
      </c>
      <c r="K156" s="225"/>
      <c r="L156" s="225"/>
      <c r="M156" s="226"/>
      <c r="N156" s="222" t="e" cm="1">
        <f t="array" aca="1" ref="N156" ca="1">INDIRECT("'"&amp;$C156&amp;"'!"&amp;"$"&amp;$D156&amp;$N$1&amp;"")</f>
        <v>#REF!</v>
      </c>
      <c r="O156" s="225"/>
      <c r="P156" s="225"/>
      <c r="Q156" s="223"/>
      <c r="R156" s="352" t="e" cm="1">
        <f t="array" aca="1" ref="R156" ca="1">INDIRECT("'"&amp;$C156&amp;"'!"&amp;"$"&amp;$D156&amp;$R$1&amp;"")</f>
        <v>#REF!</v>
      </c>
      <c r="S156" s="225"/>
      <c r="T156" s="225"/>
      <c r="U156" s="226"/>
      <c r="V156" s="222"/>
      <c r="W156" s="227" t="e" cm="1">
        <f t="array" aca="1" ref="W156" ca="1">INDIRECT("'"&amp;$C156&amp;"'!"&amp;"$"&amp;$D156&amp;$W$1&amp;"")</f>
        <v>#REF!</v>
      </c>
      <c r="X156" s="225"/>
      <c r="Y156" s="223"/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/>
      <c r="AQ156" s="226"/>
      <c r="AR156" s="222" t="e" cm="1">
        <f t="array" aca="1" ref="AR156" ca="1">INDIRECT("'"&amp;$C156&amp;"'!"&amp;"$"&amp;$D156&amp;$AR$1&amp;"")</f>
        <v>#REF!</v>
      </c>
      <c r="AS156" s="225"/>
      <c r="AT156" s="223"/>
      <c r="AU156" s="224" t="e" cm="1">
        <f t="array" aca="1" ref="AU156" ca="1">INDIRECT("'"&amp;$C156&amp;"'!"&amp;"$"&amp;$D156&amp;$AU$1&amp;"")</f>
        <v>#REF!</v>
      </c>
      <c r="AV156" s="225"/>
      <c r="AW156" s="223"/>
      <c r="AX156" s="222"/>
      <c r="AY156" s="226"/>
      <c r="AZ156" s="225" t="e" cm="1">
        <f t="array" aca="1" ref="AZ156" ca="1">INDIRECT("'"&amp;$C156&amp;"'!"&amp;"$"&amp;$D156&amp;$AZ$1&amp;"")</f>
        <v>#REF!</v>
      </c>
      <c r="BA156" s="224"/>
      <c r="BB156" s="225"/>
      <c r="BC156" s="223"/>
      <c r="BD156" s="225" t="e" cm="1">
        <f t="array" aca="1" ref="BD156" ca="1">INDIRECT("'"&amp;$C156&amp;"'!"&amp;"$"&amp;$D156&amp;$BD$1&amp;"")</f>
        <v>#REF!</v>
      </c>
      <c r="BE156" s="224"/>
      <c r="BF156" s="225"/>
      <c r="BG156" s="223"/>
      <c r="BH156" s="227"/>
      <c r="BI156" s="223"/>
      <c r="BJ156" s="227" t="e" cm="1">
        <f t="array" aca="1" ref="BJ156" ca="1">INDIRECT("'"&amp;$C156&amp;"'!"&amp;"$"&amp;$D156&amp;$BJ$1&amp;"")</f>
        <v>#REF!</v>
      </c>
      <c r="BK156" s="225"/>
      <c r="BL156" s="223"/>
      <c r="BM156" s="407"/>
      <c r="BN156" s="222" t="e" cm="1">
        <f t="array" aca="1" ref="BN156" ca="1">INDIRECT("'"&amp;$C156&amp;"'!"&amp;"$"&amp;$D156&amp;$BN$1&amp;"")</f>
        <v>#REF!</v>
      </c>
      <c r="BO156" s="224"/>
      <c r="BP156" s="223"/>
      <c r="BQ156" s="227" t="e" cm="1">
        <f t="array" aca="1" ref="BQ156" ca="1">INDIRECT("'"&amp;$C156&amp;"'!"&amp;"$"&amp;$D156&amp;$BQ$1&amp;"")</f>
        <v>#REF!</v>
      </c>
      <c r="BR156" s="225"/>
      <c r="BS156" s="225"/>
      <c r="BT156" s="223"/>
      <c r="BU156" s="227" t="e" cm="1">
        <f t="array" aca="1" ref="BU156" ca="1">INDIRECT("'"&amp;$C156&amp;"'!"&amp;"$"&amp;$D156&amp;$BU$1&amp;"")</f>
        <v>#REF!</v>
      </c>
      <c r="BV156" s="225"/>
      <c r="BW156" s="225"/>
      <c r="BX156" s="223"/>
      <c r="BY156" s="228" t="e" cm="1">
        <f t="array" aca="1" ref="BY156" ca="1">INDIRECT("'"&amp;$C156&amp;"'!"&amp;"$"&amp;$D156&amp;74&amp;"")</f>
        <v>#REF!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136</v>
      </c>
      <c r="E157" s="229"/>
      <c r="F157" s="230"/>
      <c r="G157" s="231" t="e" cm="1">
        <f t="array" aca="1" ref="G157" ca="1">INDIRECT("'"&amp;$C157&amp;"'!"&amp;"$"&amp;$D157&amp;$G$1&amp;"")</f>
        <v>#REF!</v>
      </c>
      <c r="H157" s="232" t="s">
        <v>1</v>
      </c>
      <c r="I157" s="230" t="s">
        <v>1</v>
      </c>
      <c r="J157" s="231" t="e" cm="1">
        <f t="array" aca="1" ref="J157" ca="1">INDIRECT("'"&amp;$C157&amp;"'!"&amp;"$"&amp;$D157&amp;$J$1&amp;"")</f>
        <v>#REF!</v>
      </c>
      <c r="K157" s="232"/>
      <c r="L157" s="232"/>
      <c r="M157" s="233"/>
      <c r="N157" s="229" t="e" cm="1">
        <f t="array" aca="1" ref="N157" ca="1">INDIRECT("'"&amp;$C157&amp;"'!"&amp;"$"&amp;$D157&amp;$N$1&amp;"")</f>
        <v>#REF!</v>
      </c>
      <c r="O157" s="232"/>
      <c r="P157" s="232"/>
      <c r="Q157" s="230"/>
      <c r="R157" s="229" t="e" cm="1">
        <f t="array" aca="1" ref="R157" ca="1">INDIRECT("'"&amp;$C157&amp;"'!"&amp;"$"&amp;$D157&amp;$R$1&amp;"")</f>
        <v>#REF!</v>
      </c>
      <c r="S157" s="232"/>
      <c r="T157" s="232"/>
      <c r="U157" s="233"/>
      <c r="V157" s="229"/>
      <c r="W157" s="234" t="e" cm="1">
        <f t="array" aca="1" ref="W157" ca="1">INDIRECT("'"&amp;$C157&amp;"'!"&amp;"$"&amp;$D157&amp;$W$1&amp;"")</f>
        <v>#REF!</v>
      </c>
      <c r="X157" s="232"/>
      <c r="Y157" s="230"/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/>
      <c r="AQ157" s="233"/>
      <c r="AR157" s="229" t="e" cm="1">
        <f t="array" aca="1" ref="AR157" ca="1">INDIRECT("'"&amp;$C157&amp;"'!"&amp;"$"&amp;$D157&amp;$AR$1&amp;"")</f>
        <v>#REF!</v>
      </c>
      <c r="AS157" s="232"/>
      <c r="AT157" s="230"/>
      <c r="AU157" s="231" t="e" cm="1">
        <f t="array" aca="1" ref="AU157" ca="1">INDIRECT("'"&amp;$C157&amp;"'!"&amp;"$"&amp;$D157&amp;$AU$1&amp;"")</f>
        <v>#REF!</v>
      </c>
      <c r="AV157" s="232"/>
      <c r="AW157" s="230"/>
      <c r="AX157" s="229"/>
      <c r="AY157" s="233"/>
      <c r="AZ157" s="232" t="e" cm="1">
        <f t="array" aca="1" ref="AZ157" ca="1">INDIRECT("'"&amp;$C157&amp;"'!"&amp;"$"&amp;$D157&amp;$AZ$1&amp;"")</f>
        <v>#REF!</v>
      </c>
      <c r="BA157" s="231"/>
      <c r="BB157" s="232"/>
      <c r="BC157" s="230"/>
      <c r="BD157" s="232" t="e" cm="1">
        <f t="array" aca="1" ref="BD157" ca="1">INDIRECT("'"&amp;$C157&amp;"'!"&amp;"$"&amp;$D157&amp;$BD$1&amp;"")</f>
        <v>#REF!</v>
      </c>
      <c r="BE157" s="231"/>
      <c r="BF157" s="232"/>
      <c r="BG157" s="230"/>
      <c r="BH157" s="234"/>
      <c r="BI157" s="230"/>
      <c r="BJ157" s="234" t="e" cm="1">
        <f t="array" aca="1" ref="BJ157" ca="1">INDIRECT("'"&amp;$C157&amp;"'!"&amp;"$"&amp;$D157&amp;$BJ$1&amp;"")</f>
        <v>#REF!</v>
      </c>
      <c r="BK157" s="232"/>
      <c r="BL157" s="230"/>
      <c r="BM157" s="408"/>
      <c r="BN157" s="229" t="e" cm="1">
        <f t="array" aca="1" ref="BN157" ca="1">INDIRECT("'"&amp;$C157&amp;"'!"&amp;"$"&amp;$D157&amp;$BN$1&amp;"")</f>
        <v>#REF!</v>
      </c>
      <c r="BO157" s="231"/>
      <c r="BP157" s="230"/>
      <c r="BQ157" s="234" t="e" cm="1">
        <f t="array" aca="1" ref="BQ157" ca="1">INDIRECT("'"&amp;$C157&amp;"'!"&amp;"$"&amp;$D157&amp;$BQ$1&amp;"")</f>
        <v>#REF!</v>
      </c>
      <c r="BR157" s="232"/>
      <c r="BS157" s="232"/>
      <c r="BT157" s="230"/>
      <c r="BU157" s="234" t="e" cm="1">
        <f t="array" aca="1" ref="BU157" ca="1">INDIRECT("'"&amp;$C157&amp;"'!"&amp;"$"&amp;$D157&amp;$BU$1&amp;"")</f>
        <v>#REF!</v>
      </c>
      <c r="BV157" s="232"/>
      <c r="BW157" s="232"/>
      <c r="BX157" s="230"/>
      <c r="BY157" s="235" t="e" cm="1">
        <f t="array" aca="1" ref="BY157" ca="1">INDIRECT("'"&amp;$C157&amp;"'!"&amp;"$"&amp;$D157&amp;74&amp;"")</f>
        <v>#REF!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137</v>
      </c>
      <c r="E158" s="222"/>
      <c r="F158" s="223"/>
      <c r="G158" s="224" t="e" cm="1">
        <f t="array" aca="1" ref="G158" ca="1">INDIRECT("'"&amp;$C158&amp;"'!"&amp;"$"&amp;$D158&amp;$G$1&amp;"")</f>
        <v>#REF!</v>
      </c>
      <c r="H158" s="225" t="s">
        <v>1</v>
      </c>
      <c r="I158" s="223" t="s">
        <v>1</v>
      </c>
      <c r="J158" s="224" t="e" cm="1">
        <f t="array" aca="1" ref="J158" ca="1">INDIRECT("'"&amp;$C158&amp;"'!"&amp;"$"&amp;$D158&amp;$J$1&amp;"")</f>
        <v>#REF!</v>
      </c>
      <c r="K158" s="225"/>
      <c r="L158" s="225"/>
      <c r="M158" s="226"/>
      <c r="N158" s="222" t="e" cm="1">
        <f t="array" aca="1" ref="N158" ca="1">INDIRECT("'"&amp;$C158&amp;"'!"&amp;"$"&amp;$D158&amp;$N$1&amp;"")</f>
        <v>#REF!</v>
      </c>
      <c r="O158" s="225"/>
      <c r="P158" s="225"/>
      <c r="Q158" s="223"/>
      <c r="R158" s="352" t="e" cm="1">
        <f t="array" aca="1" ref="R158" ca="1">INDIRECT("'"&amp;$C158&amp;"'!"&amp;"$"&amp;$D158&amp;$R$1&amp;"")</f>
        <v>#REF!</v>
      </c>
      <c r="S158" s="225"/>
      <c r="T158" s="225"/>
      <c r="U158" s="226"/>
      <c r="V158" s="222"/>
      <c r="W158" s="227" t="e" cm="1">
        <f t="array" aca="1" ref="W158" ca="1">INDIRECT("'"&amp;$C158&amp;"'!"&amp;"$"&amp;$D158&amp;$W$1&amp;"")</f>
        <v>#REF!</v>
      </c>
      <c r="X158" s="225"/>
      <c r="Y158" s="223"/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/>
      <c r="AQ158" s="226"/>
      <c r="AR158" s="222" t="e" cm="1">
        <f t="array" aca="1" ref="AR158" ca="1">INDIRECT("'"&amp;$C158&amp;"'!"&amp;"$"&amp;$D158&amp;$AR$1&amp;"")</f>
        <v>#REF!</v>
      </c>
      <c r="AS158" s="225"/>
      <c r="AT158" s="223"/>
      <c r="AU158" s="224" t="e" cm="1">
        <f t="array" aca="1" ref="AU158" ca="1">INDIRECT("'"&amp;$C158&amp;"'!"&amp;"$"&amp;$D158&amp;$AU$1&amp;"")</f>
        <v>#REF!</v>
      </c>
      <c r="AV158" s="225"/>
      <c r="AW158" s="223"/>
      <c r="AX158" s="222"/>
      <c r="AY158" s="226"/>
      <c r="AZ158" s="225" t="e" cm="1">
        <f t="array" aca="1" ref="AZ158" ca="1">INDIRECT("'"&amp;$C158&amp;"'!"&amp;"$"&amp;$D158&amp;$AZ$1&amp;"")</f>
        <v>#REF!</v>
      </c>
      <c r="BA158" s="224"/>
      <c r="BB158" s="225"/>
      <c r="BC158" s="223"/>
      <c r="BD158" s="225" t="e" cm="1">
        <f t="array" aca="1" ref="BD158" ca="1">INDIRECT("'"&amp;$C158&amp;"'!"&amp;"$"&amp;$D158&amp;$BD$1&amp;"")</f>
        <v>#REF!</v>
      </c>
      <c r="BE158" s="224"/>
      <c r="BF158" s="225"/>
      <c r="BG158" s="223"/>
      <c r="BH158" s="227"/>
      <c r="BI158" s="223"/>
      <c r="BJ158" s="227" t="e" cm="1">
        <f t="array" aca="1" ref="BJ158" ca="1">INDIRECT("'"&amp;$C158&amp;"'!"&amp;"$"&amp;$D158&amp;$BJ$1&amp;"")</f>
        <v>#REF!</v>
      </c>
      <c r="BK158" s="225"/>
      <c r="BL158" s="223"/>
      <c r="BM158" s="407"/>
      <c r="BN158" s="222" t="e" cm="1">
        <f t="array" aca="1" ref="BN158" ca="1">INDIRECT("'"&amp;$C158&amp;"'!"&amp;"$"&amp;$D158&amp;$BN$1&amp;"")</f>
        <v>#REF!</v>
      </c>
      <c r="BO158" s="224"/>
      <c r="BP158" s="223"/>
      <c r="BQ158" s="227" t="e" cm="1">
        <f t="array" aca="1" ref="BQ158" ca="1">INDIRECT("'"&amp;$C158&amp;"'!"&amp;"$"&amp;$D158&amp;$BQ$1&amp;"")</f>
        <v>#REF!</v>
      </c>
      <c r="BR158" s="225"/>
      <c r="BS158" s="225"/>
      <c r="BT158" s="223"/>
      <c r="BU158" s="227" t="e" cm="1">
        <f t="array" aca="1" ref="BU158" ca="1">INDIRECT("'"&amp;$C158&amp;"'!"&amp;"$"&amp;$D158&amp;$BU$1&amp;"")</f>
        <v>#REF!</v>
      </c>
      <c r="BV158" s="225"/>
      <c r="BW158" s="225"/>
      <c r="BX158" s="223"/>
      <c r="BY158" s="228" t="e" cm="1">
        <f t="array" aca="1" ref="BY158" ca="1">INDIRECT("'"&amp;$C158&amp;"'!"&amp;"$"&amp;$D158&amp;74&amp;"")</f>
        <v>#REF!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138</v>
      </c>
      <c r="E159" s="229"/>
      <c r="F159" s="230"/>
      <c r="G159" s="231" t="e" cm="1">
        <f t="array" aca="1" ref="G159" ca="1">INDIRECT("'"&amp;$C159&amp;"'!"&amp;"$"&amp;$D159&amp;$G$1&amp;"")</f>
        <v>#REF!</v>
      </c>
      <c r="H159" s="232" t="s">
        <v>1</v>
      </c>
      <c r="I159" s="230" t="s">
        <v>1</v>
      </c>
      <c r="J159" s="231" t="e" cm="1">
        <f t="array" aca="1" ref="J159" ca="1">INDIRECT("'"&amp;$C159&amp;"'!"&amp;"$"&amp;$D159&amp;$J$1&amp;"")</f>
        <v>#REF!</v>
      </c>
      <c r="K159" s="232"/>
      <c r="L159" s="232"/>
      <c r="M159" s="233"/>
      <c r="N159" s="229" t="e" cm="1">
        <f t="array" aca="1" ref="N159" ca="1">INDIRECT("'"&amp;$C159&amp;"'!"&amp;"$"&amp;$D159&amp;$N$1&amp;"")</f>
        <v>#REF!</v>
      </c>
      <c r="O159" s="232"/>
      <c r="P159" s="232"/>
      <c r="Q159" s="230"/>
      <c r="R159" s="229" t="e" cm="1">
        <f t="array" aca="1" ref="R159" ca="1">INDIRECT("'"&amp;$C159&amp;"'!"&amp;"$"&amp;$D159&amp;$R$1&amp;"")</f>
        <v>#REF!</v>
      </c>
      <c r="S159" s="232"/>
      <c r="T159" s="232"/>
      <c r="U159" s="233"/>
      <c r="V159" s="229"/>
      <c r="W159" s="234" t="e" cm="1">
        <f t="array" aca="1" ref="W159" ca="1">INDIRECT("'"&amp;$C159&amp;"'!"&amp;"$"&amp;$D159&amp;$W$1&amp;"")</f>
        <v>#REF!</v>
      </c>
      <c r="X159" s="232"/>
      <c r="Y159" s="230"/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/>
      <c r="AQ159" s="233"/>
      <c r="AR159" s="229" t="e" cm="1">
        <f t="array" aca="1" ref="AR159" ca="1">INDIRECT("'"&amp;$C159&amp;"'!"&amp;"$"&amp;$D159&amp;$AR$1&amp;"")</f>
        <v>#REF!</v>
      </c>
      <c r="AS159" s="232"/>
      <c r="AT159" s="230"/>
      <c r="AU159" s="231" t="e" cm="1">
        <f t="array" aca="1" ref="AU159" ca="1">INDIRECT("'"&amp;$C159&amp;"'!"&amp;"$"&amp;$D159&amp;$AU$1&amp;"")</f>
        <v>#REF!</v>
      </c>
      <c r="AV159" s="232"/>
      <c r="AW159" s="230"/>
      <c r="AX159" s="229"/>
      <c r="AY159" s="233"/>
      <c r="AZ159" s="232" t="e" cm="1">
        <f t="array" aca="1" ref="AZ159" ca="1">INDIRECT("'"&amp;$C159&amp;"'!"&amp;"$"&amp;$D159&amp;$AZ$1&amp;"")</f>
        <v>#REF!</v>
      </c>
      <c r="BA159" s="231"/>
      <c r="BB159" s="232"/>
      <c r="BC159" s="230"/>
      <c r="BD159" s="232" t="e" cm="1">
        <f t="array" aca="1" ref="BD159" ca="1">INDIRECT("'"&amp;$C159&amp;"'!"&amp;"$"&amp;$D159&amp;$BD$1&amp;"")</f>
        <v>#REF!</v>
      </c>
      <c r="BE159" s="231"/>
      <c r="BF159" s="232"/>
      <c r="BG159" s="230"/>
      <c r="BH159" s="234"/>
      <c r="BI159" s="230"/>
      <c r="BJ159" s="234" t="e" cm="1">
        <f t="array" aca="1" ref="BJ159" ca="1">INDIRECT("'"&amp;$C159&amp;"'!"&amp;"$"&amp;$D159&amp;$BJ$1&amp;"")</f>
        <v>#REF!</v>
      </c>
      <c r="BK159" s="232"/>
      <c r="BL159" s="230"/>
      <c r="BM159" s="408"/>
      <c r="BN159" s="229" t="e" cm="1">
        <f t="array" aca="1" ref="BN159" ca="1">INDIRECT("'"&amp;$C159&amp;"'!"&amp;"$"&amp;$D159&amp;$BN$1&amp;"")</f>
        <v>#REF!</v>
      </c>
      <c r="BO159" s="231"/>
      <c r="BP159" s="230"/>
      <c r="BQ159" s="234" t="e" cm="1">
        <f t="array" aca="1" ref="BQ159" ca="1">INDIRECT("'"&amp;$C159&amp;"'!"&amp;"$"&amp;$D159&amp;$BQ$1&amp;"")</f>
        <v>#REF!</v>
      </c>
      <c r="BR159" s="232"/>
      <c r="BS159" s="232"/>
      <c r="BT159" s="230"/>
      <c r="BU159" s="234" t="e" cm="1">
        <f t="array" aca="1" ref="BU159" ca="1">INDIRECT("'"&amp;$C159&amp;"'!"&amp;"$"&amp;$D159&amp;$BU$1&amp;"")</f>
        <v>#REF!</v>
      </c>
      <c r="BV159" s="232"/>
      <c r="BW159" s="232"/>
      <c r="BX159" s="230"/>
      <c r="BY159" s="235" t="e" cm="1">
        <f t="array" aca="1" ref="BY159" ca="1">INDIRECT("'"&amp;$C159&amp;"'!"&amp;"$"&amp;$D159&amp;74&amp;"")</f>
        <v>#REF!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139</v>
      </c>
      <c r="E160" s="222"/>
      <c r="F160" s="223"/>
      <c r="G160" s="224" t="e" cm="1">
        <f t="array" aca="1" ref="G160" ca="1">INDIRECT("'"&amp;$C160&amp;"'!"&amp;"$"&amp;$D160&amp;$G$1&amp;"")</f>
        <v>#REF!</v>
      </c>
      <c r="H160" s="225" t="s">
        <v>1</v>
      </c>
      <c r="I160" s="223" t="s">
        <v>1</v>
      </c>
      <c r="J160" s="224" t="e" cm="1">
        <f t="array" aca="1" ref="J160" ca="1">INDIRECT("'"&amp;$C160&amp;"'!"&amp;"$"&amp;$D160&amp;$J$1&amp;"")</f>
        <v>#REF!</v>
      </c>
      <c r="K160" s="225"/>
      <c r="L160" s="225"/>
      <c r="M160" s="226"/>
      <c r="N160" s="222" t="e" cm="1">
        <f t="array" aca="1" ref="N160" ca="1">INDIRECT("'"&amp;$C160&amp;"'!"&amp;"$"&amp;$D160&amp;$N$1&amp;"")</f>
        <v>#REF!</v>
      </c>
      <c r="O160" s="225"/>
      <c r="P160" s="225"/>
      <c r="Q160" s="223"/>
      <c r="R160" s="352" t="e" cm="1">
        <f t="array" aca="1" ref="R160" ca="1">INDIRECT("'"&amp;$C160&amp;"'!"&amp;"$"&amp;$D160&amp;$R$1&amp;"")</f>
        <v>#REF!</v>
      </c>
      <c r="S160" s="225"/>
      <c r="T160" s="225"/>
      <c r="U160" s="226"/>
      <c r="V160" s="222"/>
      <c r="W160" s="227" t="e" cm="1">
        <f t="array" aca="1" ref="W160" ca="1">INDIRECT("'"&amp;$C160&amp;"'!"&amp;"$"&amp;$D160&amp;$W$1&amp;"")</f>
        <v>#REF!</v>
      </c>
      <c r="X160" s="225"/>
      <c r="Y160" s="223"/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/>
      <c r="AQ160" s="226"/>
      <c r="AR160" s="222" t="e" cm="1">
        <f t="array" aca="1" ref="AR160" ca="1">INDIRECT("'"&amp;$C160&amp;"'!"&amp;"$"&amp;$D160&amp;$AR$1&amp;"")</f>
        <v>#REF!</v>
      </c>
      <c r="AS160" s="225"/>
      <c r="AT160" s="223"/>
      <c r="AU160" s="224" t="e" cm="1">
        <f t="array" aca="1" ref="AU160" ca="1">INDIRECT("'"&amp;$C160&amp;"'!"&amp;"$"&amp;$D160&amp;$AU$1&amp;"")</f>
        <v>#REF!</v>
      </c>
      <c r="AV160" s="225"/>
      <c r="AW160" s="223"/>
      <c r="AX160" s="222"/>
      <c r="AY160" s="226"/>
      <c r="AZ160" s="225" t="e" cm="1">
        <f t="array" aca="1" ref="AZ160" ca="1">INDIRECT("'"&amp;$C160&amp;"'!"&amp;"$"&amp;$D160&amp;$AZ$1&amp;"")</f>
        <v>#REF!</v>
      </c>
      <c r="BA160" s="224"/>
      <c r="BB160" s="225"/>
      <c r="BC160" s="223"/>
      <c r="BD160" s="225" t="e" cm="1">
        <f t="array" aca="1" ref="BD160" ca="1">INDIRECT("'"&amp;$C160&amp;"'!"&amp;"$"&amp;$D160&amp;$BD$1&amp;"")</f>
        <v>#REF!</v>
      </c>
      <c r="BE160" s="224"/>
      <c r="BF160" s="225"/>
      <c r="BG160" s="223"/>
      <c r="BH160" s="227"/>
      <c r="BI160" s="223"/>
      <c r="BJ160" s="227" t="e" cm="1">
        <f t="array" aca="1" ref="BJ160" ca="1">INDIRECT("'"&amp;$C160&amp;"'!"&amp;"$"&amp;$D160&amp;$BJ$1&amp;"")</f>
        <v>#REF!</v>
      </c>
      <c r="BK160" s="225"/>
      <c r="BL160" s="223"/>
      <c r="BM160" s="407"/>
      <c r="BN160" s="222" t="e" cm="1">
        <f t="array" aca="1" ref="BN160" ca="1">INDIRECT("'"&amp;$C160&amp;"'!"&amp;"$"&amp;$D160&amp;$BN$1&amp;"")</f>
        <v>#REF!</v>
      </c>
      <c r="BO160" s="224"/>
      <c r="BP160" s="223"/>
      <c r="BQ160" s="227" t="e" cm="1">
        <f t="array" aca="1" ref="BQ160" ca="1">INDIRECT("'"&amp;$C160&amp;"'!"&amp;"$"&amp;$D160&amp;$BQ$1&amp;"")</f>
        <v>#REF!</v>
      </c>
      <c r="BR160" s="225"/>
      <c r="BS160" s="225"/>
      <c r="BT160" s="223"/>
      <c r="BU160" s="227" t="e" cm="1">
        <f t="array" aca="1" ref="BU160" ca="1">INDIRECT("'"&amp;$C160&amp;"'!"&amp;"$"&amp;$D160&amp;$BU$1&amp;"")</f>
        <v>#REF!</v>
      </c>
      <c r="BV160" s="225"/>
      <c r="BW160" s="225"/>
      <c r="BX160" s="223"/>
      <c r="BY160" s="228" t="e" cm="1">
        <f t="array" aca="1" ref="BY160" ca="1">INDIRECT("'"&amp;$C160&amp;"'!"&amp;"$"&amp;$D160&amp;74&amp;"")</f>
        <v>#REF!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140</v>
      </c>
      <c r="E161" s="229"/>
      <c r="F161" s="230"/>
      <c r="G161" s="231" t="e" cm="1">
        <f t="array" aca="1" ref="G161" ca="1">INDIRECT("'"&amp;$C161&amp;"'!"&amp;"$"&amp;$D161&amp;$G$1&amp;"")</f>
        <v>#REF!</v>
      </c>
      <c r="H161" s="232" t="s">
        <v>1</v>
      </c>
      <c r="I161" s="230" t="s">
        <v>1</v>
      </c>
      <c r="J161" s="231" t="e" cm="1">
        <f t="array" aca="1" ref="J161" ca="1">INDIRECT("'"&amp;$C161&amp;"'!"&amp;"$"&amp;$D161&amp;$J$1&amp;"")</f>
        <v>#REF!</v>
      </c>
      <c r="K161" s="232"/>
      <c r="L161" s="232"/>
      <c r="M161" s="233"/>
      <c r="N161" s="229" t="e" cm="1">
        <f t="array" aca="1" ref="N161" ca="1">INDIRECT("'"&amp;$C161&amp;"'!"&amp;"$"&amp;$D161&amp;$N$1&amp;"")</f>
        <v>#REF!</v>
      </c>
      <c r="O161" s="232"/>
      <c r="P161" s="232"/>
      <c r="Q161" s="230"/>
      <c r="R161" s="229" t="e" cm="1">
        <f t="array" aca="1" ref="R161" ca="1">INDIRECT("'"&amp;$C161&amp;"'!"&amp;"$"&amp;$D161&amp;$R$1&amp;"")</f>
        <v>#REF!</v>
      </c>
      <c r="S161" s="232"/>
      <c r="T161" s="232"/>
      <c r="U161" s="233"/>
      <c r="V161" s="229"/>
      <c r="W161" s="234" t="e" cm="1">
        <f t="array" aca="1" ref="W161" ca="1">INDIRECT("'"&amp;$C161&amp;"'!"&amp;"$"&amp;$D161&amp;$W$1&amp;"")</f>
        <v>#REF!</v>
      </c>
      <c r="X161" s="232"/>
      <c r="Y161" s="230"/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/>
      <c r="AQ161" s="233"/>
      <c r="AR161" s="229" t="e" cm="1">
        <f t="array" aca="1" ref="AR161" ca="1">INDIRECT("'"&amp;$C161&amp;"'!"&amp;"$"&amp;$D161&amp;$AR$1&amp;"")</f>
        <v>#REF!</v>
      </c>
      <c r="AS161" s="232"/>
      <c r="AT161" s="230"/>
      <c r="AU161" s="231" t="e" cm="1">
        <f t="array" aca="1" ref="AU161" ca="1">INDIRECT("'"&amp;$C161&amp;"'!"&amp;"$"&amp;$D161&amp;$AU$1&amp;"")</f>
        <v>#REF!</v>
      </c>
      <c r="AV161" s="232"/>
      <c r="AW161" s="230"/>
      <c r="AX161" s="229"/>
      <c r="AY161" s="233"/>
      <c r="AZ161" s="232" t="e" cm="1">
        <f t="array" aca="1" ref="AZ161" ca="1">INDIRECT("'"&amp;$C161&amp;"'!"&amp;"$"&amp;$D161&amp;$AZ$1&amp;"")</f>
        <v>#REF!</v>
      </c>
      <c r="BA161" s="231"/>
      <c r="BB161" s="232"/>
      <c r="BC161" s="230"/>
      <c r="BD161" s="232" t="e" cm="1">
        <f t="array" aca="1" ref="BD161" ca="1">INDIRECT("'"&amp;$C161&amp;"'!"&amp;"$"&amp;$D161&amp;$BD$1&amp;"")</f>
        <v>#REF!</v>
      </c>
      <c r="BE161" s="231"/>
      <c r="BF161" s="232"/>
      <c r="BG161" s="230"/>
      <c r="BH161" s="234"/>
      <c r="BI161" s="230"/>
      <c r="BJ161" s="234" t="e" cm="1">
        <f t="array" aca="1" ref="BJ161" ca="1">INDIRECT("'"&amp;$C161&amp;"'!"&amp;"$"&amp;$D161&amp;$BJ$1&amp;"")</f>
        <v>#REF!</v>
      </c>
      <c r="BK161" s="232"/>
      <c r="BL161" s="230"/>
      <c r="BM161" s="408"/>
      <c r="BN161" s="229" t="e" cm="1">
        <f t="array" aca="1" ref="BN161" ca="1">INDIRECT("'"&amp;$C161&amp;"'!"&amp;"$"&amp;$D161&amp;$BN$1&amp;"")</f>
        <v>#REF!</v>
      </c>
      <c r="BO161" s="231"/>
      <c r="BP161" s="230"/>
      <c r="BQ161" s="234" t="e" cm="1">
        <f t="array" aca="1" ref="BQ161" ca="1">INDIRECT("'"&amp;$C161&amp;"'!"&amp;"$"&amp;$D161&amp;$BQ$1&amp;"")</f>
        <v>#REF!</v>
      </c>
      <c r="BR161" s="232"/>
      <c r="BS161" s="232"/>
      <c r="BT161" s="230"/>
      <c r="BU161" s="234" t="e" cm="1">
        <f t="array" aca="1" ref="BU161" ca="1">INDIRECT("'"&amp;$C161&amp;"'!"&amp;"$"&amp;$D161&amp;$BU$1&amp;"")</f>
        <v>#REF!</v>
      </c>
      <c r="BV161" s="232"/>
      <c r="BW161" s="232"/>
      <c r="BX161" s="230"/>
      <c r="BY161" s="235" t="e" cm="1">
        <f t="array" aca="1" ref="BY161" ca="1">INDIRECT("'"&amp;$C161&amp;"'!"&amp;"$"&amp;$D161&amp;74&amp;"")</f>
        <v>#REF!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141</v>
      </c>
      <c r="E162" s="222"/>
      <c r="F162" s="223"/>
      <c r="G162" s="224" t="e" cm="1">
        <f t="array" aca="1" ref="G162" ca="1">INDIRECT("'"&amp;$C162&amp;"'!"&amp;"$"&amp;$D162&amp;$G$1&amp;"")</f>
        <v>#REF!</v>
      </c>
      <c r="H162" s="225" t="s">
        <v>1</v>
      </c>
      <c r="I162" s="223" t="s">
        <v>1</v>
      </c>
      <c r="J162" s="224" t="e" cm="1">
        <f t="array" aca="1" ref="J162" ca="1">INDIRECT("'"&amp;$C162&amp;"'!"&amp;"$"&amp;$D162&amp;$J$1&amp;"")</f>
        <v>#REF!</v>
      </c>
      <c r="K162" s="225"/>
      <c r="L162" s="225"/>
      <c r="M162" s="226"/>
      <c r="N162" s="222" t="e" cm="1">
        <f t="array" aca="1" ref="N162" ca="1">INDIRECT("'"&amp;$C162&amp;"'!"&amp;"$"&amp;$D162&amp;$N$1&amp;"")</f>
        <v>#REF!</v>
      </c>
      <c r="O162" s="225"/>
      <c r="P162" s="225"/>
      <c r="Q162" s="223"/>
      <c r="R162" s="352" t="e" cm="1">
        <f t="array" aca="1" ref="R162" ca="1">INDIRECT("'"&amp;$C162&amp;"'!"&amp;"$"&amp;$D162&amp;$R$1&amp;"")</f>
        <v>#REF!</v>
      </c>
      <c r="S162" s="225"/>
      <c r="T162" s="225"/>
      <c r="U162" s="226"/>
      <c r="V162" s="222"/>
      <c r="W162" s="227" t="e" cm="1">
        <f t="array" aca="1" ref="W162" ca="1">INDIRECT("'"&amp;$C162&amp;"'!"&amp;"$"&amp;$D162&amp;$W$1&amp;"")</f>
        <v>#REF!</v>
      </c>
      <c r="X162" s="225"/>
      <c r="Y162" s="223"/>
      <c r="Z162" s="224" t="e" cm="1">
        <f t="array" aca="1" ref="Z162" ca="1">INDIRECT("'"&amp;$C162&amp;"'!"&amp;"$"&amp;$D162&amp;$Z$1&amp;"")</f>
        <v>#REF!</v>
      </c>
      <c r="AA162" s="225" t="s">
        <v>1</v>
      </c>
      <c r="AB162" s="225" t="s">
        <v>1</v>
      </c>
      <c r="AC162" s="226" t="s">
        <v>1</v>
      </c>
      <c r="AD162" s="222" t="e" cm="1">
        <f t="array" aca="1" ref="AD162" ca="1">INDIRECT("'"&amp;$C162&amp;"'!"&amp;"$"&amp;$D162&amp;$AD$1&amp;"")</f>
        <v>#REF!</v>
      </c>
      <c r="AE162" s="225" t="s">
        <v>1</v>
      </c>
      <c r="AF162" s="225" t="s">
        <v>1</v>
      </c>
      <c r="AG162" s="223" t="s">
        <v>1</v>
      </c>
      <c r="AH162" s="224" t="e" cm="1">
        <f t="array" aca="1" ref="AH162" ca="1">INDIRECT("'"&amp;$C162&amp;"'!"&amp;"$"&amp;$D162&amp;$AH$1&amp;"")</f>
        <v>#REF!</v>
      </c>
      <c r="AI162" s="225" t="s">
        <v>1</v>
      </c>
      <c r="AJ162" s="225" t="s">
        <v>1</v>
      </c>
      <c r="AK162" s="226" t="s">
        <v>1</v>
      </c>
      <c r="AL162" s="222" t="e" cm="1">
        <f t="array" aca="1" ref="AL162" ca="1">INDIRECT("'"&amp;$C162&amp;"'!"&amp;"$"&amp;$D162&amp;$AL$1&amp;"")</f>
        <v>#REF!</v>
      </c>
      <c r="AM162" s="225" t="s">
        <v>1</v>
      </c>
      <c r="AN162" s="225" t="s">
        <v>1</v>
      </c>
      <c r="AO162" s="223" t="s">
        <v>1</v>
      </c>
      <c r="AP162" s="222"/>
      <c r="AQ162" s="226"/>
      <c r="AR162" s="222" t="e" cm="1">
        <f t="array" aca="1" ref="AR162" ca="1">INDIRECT("'"&amp;$C162&amp;"'!"&amp;"$"&amp;$D162&amp;$AR$1&amp;"")</f>
        <v>#REF!</v>
      </c>
      <c r="AS162" s="225"/>
      <c r="AT162" s="223"/>
      <c r="AU162" s="224" t="e" cm="1">
        <f t="array" aca="1" ref="AU162" ca="1">INDIRECT("'"&amp;$C162&amp;"'!"&amp;"$"&amp;$D162&amp;$AU$1&amp;"")</f>
        <v>#REF!</v>
      </c>
      <c r="AV162" s="225"/>
      <c r="AW162" s="223"/>
      <c r="AX162" s="222"/>
      <c r="AY162" s="226"/>
      <c r="AZ162" s="225" t="e" cm="1">
        <f t="array" aca="1" ref="AZ162" ca="1">INDIRECT("'"&amp;$C162&amp;"'!"&amp;"$"&amp;$D162&amp;$AZ$1&amp;"")</f>
        <v>#REF!</v>
      </c>
      <c r="BA162" s="224"/>
      <c r="BB162" s="225"/>
      <c r="BC162" s="223"/>
      <c r="BD162" s="225" t="e" cm="1">
        <f t="array" aca="1" ref="BD162" ca="1">INDIRECT("'"&amp;$C162&amp;"'!"&amp;"$"&amp;$D162&amp;$BD$1&amp;"")</f>
        <v>#REF!</v>
      </c>
      <c r="BE162" s="224"/>
      <c r="BF162" s="225"/>
      <c r="BG162" s="223"/>
      <c r="BH162" s="227"/>
      <c r="BI162" s="223"/>
      <c r="BJ162" s="227" t="e" cm="1">
        <f t="array" aca="1" ref="BJ162" ca="1">INDIRECT("'"&amp;$C162&amp;"'!"&amp;"$"&amp;$D162&amp;$BJ$1&amp;"")</f>
        <v>#REF!</v>
      </c>
      <c r="BK162" s="225"/>
      <c r="BL162" s="223"/>
      <c r="BM162" s="407"/>
      <c r="BN162" s="222" t="e" cm="1">
        <f t="array" aca="1" ref="BN162" ca="1">INDIRECT("'"&amp;$C162&amp;"'!"&amp;"$"&amp;$D162&amp;$BN$1&amp;"")</f>
        <v>#REF!</v>
      </c>
      <c r="BO162" s="224"/>
      <c r="BP162" s="223"/>
      <c r="BQ162" s="227" t="e" cm="1">
        <f t="array" aca="1" ref="BQ162" ca="1">INDIRECT("'"&amp;$C162&amp;"'!"&amp;"$"&amp;$D162&amp;$BQ$1&amp;"")</f>
        <v>#REF!</v>
      </c>
      <c r="BR162" s="225"/>
      <c r="BS162" s="225"/>
      <c r="BT162" s="223"/>
      <c r="BU162" s="228" t="e" cm="1">
        <f t="array" aca="1" ref="BU162" ca="1">INDIRECT("'"&amp;$C162&amp;"'!"&amp;"$"&amp;$D162&amp;$BU$1&amp;"")</f>
        <v>#REF!</v>
      </c>
      <c r="BV162" s="225"/>
      <c r="BW162" s="225"/>
      <c r="BX162" s="223"/>
      <c r="BY162" s="228" t="e" cm="1">
        <f t="array" aca="1" ref="BY162" ca="1">INDIRECT("'"&amp;$C162&amp;"'!"&amp;"$"&amp;$D162&amp;74&amp;"")</f>
        <v>#REF!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142</v>
      </c>
      <c r="E163" s="229"/>
      <c r="F163" s="230"/>
      <c r="G163" s="231" t="e" cm="1">
        <f t="array" aca="1" ref="G163" ca="1">INDIRECT("'"&amp;$C163&amp;"'!"&amp;"$"&amp;$D163&amp;$G$1&amp;"")</f>
        <v>#REF!</v>
      </c>
      <c r="H163" s="232" t="s">
        <v>1</v>
      </c>
      <c r="I163" s="230" t="s">
        <v>1</v>
      </c>
      <c r="J163" s="231" t="e" cm="1">
        <f t="array" aca="1" ref="J163" ca="1">INDIRECT("'"&amp;$C163&amp;"'!"&amp;"$"&amp;$D163&amp;$J$1&amp;"")</f>
        <v>#REF!</v>
      </c>
      <c r="K163" s="232"/>
      <c r="L163" s="232"/>
      <c r="M163" s="233"/>
      <c r="N163" s="229" t="e" cm="1">
        <f t="array" aca="1" ref="N163" ca="1">INDIRECT("'"&amp;$C163&amp;"'!"&amp;"$"&amp;$D163&amp;$N$1&amp;"")</f>
        <v>#REF!</v>
      </c>
      <c r="O163" s="232"/>
      <c r="P163" s="232"/>
      <c r="Q163" s="230"/>
      <c r="R163" s="229" t="e" cm="1">
        <f t="array" aca="1" ref="R163" ca="1">INDIRECT("'"&amp;$C163&amp;"'!"&amp;"$"&amp;$D163&amp;$R$1&amp;"")</f>
        <v>#REF!</v>
      </c>
      <c r="S163" s="232"/>
      <c r="T163" s="232"/>
      <c r="U163" s="233"/>
      <c r="V163" s="229"/>
      <c r="W163" s="234" t="e" cm="1">
        <f t="array" aca="1" ref="W163" ca="1">INDIRECT("'"&amp;$C163&amp;"'!"&amp;"$"&amp;$D163&amp;$W$1&amp;"")</f>
        <v>#REF!</v>
      </c>
      <c r="X163" s="232"/>
      <c r="Y163" s="230"/>
      <c r="Z163" s="231" t="e" cm="1">
        <f t="array" aca="1" ref="Z163" ca="1">INDIRECT("'"&amp;$C163&amp;"'!"&amp;"$"&amp;$D163&amp;$Z$1&amp;"")</f>
        <v>#REF!</v>
      </c>
      <c r="AA163" s="232" t="s">
        <v>1</v>
      </c>
      <c r="AB163" s="232" t="s">
        <v>1</v>
      </c>
      <c r="AC163" s="233" t="s">
        <v>1</v>
      </c>
      <c r="AD163" s="229" t="e" cm="1">
        <f t="array" aca="1" ref="AD163" ca="1">INDIRECT("'"&amp;$C163&amp;"'!"&amp;"$"&amp;$D163&amp;$AD$1&amp;"")</f>
        <v>#REF!</v>
      </c>
      <c r="AE163" s="232" t="s">
        <v>1</v>
      </c>
      <c r="AF163" s="232" t="s">
        <v>1</v>
      </c>
      <c r="AG163" s="230" t="s">
        <v>1</v>
      </c>
      <c r="AH163" s="231" t="e" cm="1">
        <f t="array" aca="1" ref="AH163" ca="1">INDIRECT("'"&amp;$C163&amp;"'!"&amp;"$"&amp;$D163&amp;$AH$1&amp;"")</f>
        <v>#REF!</v>
      </c>
      <c r="AI163" s="232" t="s">
        <v>1</v>
      </c>
      <c r="AJ163" s="232" t="s">
        <v>1</v>
      </c>
      <c r="AK163" s="233" t="s">
        <v>1</v>
      </c>
      <c r="AL163" s="229" t="e" cm="1">
        <f t="array" aca="1" ref="AL163" ca="1">INDIRECT("'"&amp;$C163&amp;"'!"&amp;"$"&amp;$D163&amp;$AL$1&amp;"")</f>
        <v>#REF!</v>
      </c>
      <c r="AM163" s="232" t="s">
        <v>1</v>
      </c>
      <c r="AN163" s="232" t="s">
        <v>1</v>
      </c>
      <c r="AO163" s="230" t="s">
        <v>1</v>
      </c>
      <c r="AP163" s="229"/>
      <c r="AQ163" s="233"/>
      <c r="AR163" s="229" t="e" cm="1">
        <f t="array" aca="1" ref="AR163" ca="1">INDIRECT("'"&amp;$C163&amp;"'!"&amp;"$"&amp;$D163&amp;$AR$1&amp;"")</f>
        <v>#REF!</v>
      </c>
      <c r="AS163" s="232"/>
      <c r="AT163" s="230"/>
      <c r="AU163" s="231" t="e" cm="1">
        <f t="array" aca="1" ref="AU163" ca="1">INDIRECT("'"&amp;$C163&amp;"'!"&amp;"$"&amp;$D163&amp;$AU$1&amp;"")</f>
        <v>#REF!</v>
      </c>
      <c r="AV163" s="232"/>
      <c r="AW163" s="230"/>
      <c r="AX163" s="229"/>
      <c r="AY163" s="233"/>
      <c r="AZ163" s="232" t="e" cm="1">
        <f t="array" aca="1" ref="AZ163" ca="1">INDIRECT("'"&amp;$C163&amp;"'!"&amp;"$"&amp;$D163&amp;$AZ$1&amp;"")</f>
        <v>#REF!</v>
      </c>
      <c r="BA163" s="231"/>
      <c r="BB163" s="232"/>
      <c r="BC163" s="230"/>
      <c r="BD163" s="232" t="e" cm="1">
        <f t="array" aca="1" ref="BD163" ca="1">INDIRECT("'"&amp;$C163&amp;"'!"&amp;"$"&amp;$D163&amp;$BD$1&amp;"")</f>
        <v>#REF!</v>
      </c>
      <c r="BE163" s="231"/>
      <c r="BF163" s="232"/>
      <c r="BG163" s="230"/>
      <c r="BH163" s="234"/>
      <c r="BI163" s="230"/>
      <c r="BJ163" s="234" t="e" cm="1">
        <f t="array" aca="1" ref="BJ163" ca="1">INDIRECT("'"&amp;$C163&amp;"'!"&amp;"$"&amp;$D163&amp;$BJ$1&amp;"")</f>
        <v>#REF!</v>
      </c>
      <c r="BK163" s="232"/>
      <c r="BL163" s="230"/>
      <c r="BM163" s="408"/>
      <c r="BN163" s="229" t="e" cm="1">
        <f t="array" aca="1" ref="BN163" ca="1">INDIRECT("'"&amp;$C163&amp;"'!"&amp;"$"&amp;$D163&amp;$BN$1&amp;"")</f>
        <v>#REF!</v>
      </c>
      <c r="BO163" s="231"/>
      <c r="BP163" s="230"/>
      <c r="BQ163" s="234" t="e" cm="1">
        <f t="array" aca="1" ref="BQ163" ca="1">INDIRECT("'"&amp;$C163&amp;"'!"&amp;"$"&amp;$D163&amp;$BQ$1&amp;"")</f>
        <v>#REF!</v>
      </c>
      <c r="BR163" s="232"/>
      <c r="BS163" s="232"/>
      <c r="BT163" s="230"/>
      <c r="BU163" s="235" t="e" cm="1">
        <f t="array" aca="1" ref="BU163" ca="1">INDIRECT("'"&amp;$C163&amp;"'!"&amp;"$"&amp;$D163&amp;$BU$1&amp;"")</f>
        <v>#REF!</v>
      </c>
      <c r="BV163" s="232"/>
      <c r="BW163" s="232"/>
      <c r="BX163" s="230"/>
      <c r="BY163" s="235" t="e" cm="1">
        <f t="array" aca="1" ref="BY163" ca="1">INDIRECT("'"&amp;$C163&amp;"'!"&amp;"$"&amp;$D163&amp;74&amp;"")</f>
        <v>#REF!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143</v>
      </c>
      <c r="E164" s="222"/>
      <c r="F164" s="223"/>
      <c r="G164" s="224" t="e" cm="1">
        <f t="array" aca="1" ref="G164" ca="1">INDIRECT("'"&amp;$C164&amp;"'!"&amp;"$"&amp;$D164&amp;$G$1&amp;"")</f>
        <v>#REF!</v>
      </c>
      <c r="H164" s="225" t="s">
        <v>1</v>
      </c>
      <c r="I164" s="223" t="s">
        <v>1</v>
      </c>
      <c r="J164" s="224" t="e" cm="1">
        <f t="array" aca="1" ref="J164" ca="1">INDIRECT("'"&amp;$C164&amp;"'!"&amp;"$"&amp;$D164&amp;$J$1&amp;"")</f>
        <v>#REF!</v>
      </c>
      <c r="K164" s="225"/>
      <c r="L164" s="225"/>
      <c r="M164" s="226"/>
      <c r="N164" s="222" t="e" cm="1">
        <f t="array" aca="1" ref="N164" ca="1">INDIRECT("'"&amp;$C164&amp;"'!"&amp;"$"&amp;$D164&amp;$N$1&amp;"")</f>
        <v>#REF!</v>
      </c>
      <c r="O164" s="225"/>
      <c r="P164" s="225"/>
      <c r="Q164" s="223"/>
      <c r="R164" s="352" t="e" cm="1">
        <f t="array" aca="1" ref="R164" ca="1">INDIRECT("'"&amp;$C164&amp;"'!"&amp;"$"&amp;$D164&amp;$R$1&amp;"")</f>
        <v>#REF!</v>
      </c>
      <c r="S164" s="225"/>
      <c r="T164" s="225"/>
      <c r="U164" s="226"/>
      <c r="V164" s="222"/>
      <c r="W164" s="227" t="e" cm="1">
        <f t="array" aca="1" ref="W164" ca="1">INDIRECT("'"&amp;$C164&amp;"'!"&amp;"$"&amp;$D164&amp;$W$1&amp;"")</f>
        <v>#REF!</v>
      </c>
      <c r="X164" s="225"/>
      <c r="Y164" s="223"/>
      <c r="Z164" s="224" t="e" cm="1">
        <f t="array" aca="1" ref="Z164" ca="1">INDIRECT("'"&amp;$C164&amp;"'!"&amp;"$"&amp;$D164&amp;$Z$1&amp;"")</f>
        <v>#REF!</v>
      </c>
      <c r="AA164" s="225" t="s">
        <v>1</v>
      </c>
      <c r="AB164" s="225" t="s">
        <v>1</v>
      </c>
      <c r="AC164" s="226" t="s">
        <v>1</v>
      </c>
      <c r="AD164" s="222" t="e" cm="1">
        <f t="array" aca="1" ref="AD164" ca="1">INDIRECT("'"&amp;$C164&amp;"'!"&amp;"$"&amp;$D164&amp;$AD$1&amp;"")</f>
        <v>#REF!</v>
      </c>
      <c r="AE164" s="225" t="s">
        <v>1</v>
      </c>
      <c r="AF164" s="225" t="s">
        <v>1</v>
      </c>
      <c r="AG164" s="223" t="s">
        <v>1</v>
      </c>
      <c r="AH164" s="224" t="e" cm="1">
        <f t="array" aca="1" ref="AH164" ca="1">INDIRECT("'"&amp;$C164&amp;"'!"&amp;"$"&amp;$D164&amp;$AH$1&amp;"")</f>
        <v>#REF!</v>
      </c>
      <c r="AI164" s="225" t="s">
        <v>1</v>
      </c>
      <c r="AJ164" s="225" t="s">
        <v>1</v>
      </c>
      <c r="AK164" s="226" t="s">
        <v>1</v>
      </c>
      <c r="AL164" s="222" t="e" cm="1">
        <f t="array" aca="1" ref="AL164" ca="1">INDIRECT("'"&amp;$C164&amp;"'!"&amp;"$"&amp;$D164&amp;$AL$1&amp;"")</f>
        <v>#REF!</v>
      </c>
      <c r="AM164" s="225" t="s">
        <v>1</v>
      </c>
      <c r="AN164" s="225" t="s">
        <v>1</v>
      </c>
      <c r="AO164" s="223" t="s">
        <v>1</v>
      </c>
      <c r="AP164" s="222"/>
      <c r="AQ164" s="226"/>
      <c r="AR164" s="222" t="e" cm="1">
        <f t="array" aca="1" ref="AR164" ca="1">INDIRECT("'"&amp;$C164&amp;"'!"&amp;"$"&amp;$D164&amp;$AR$1&amp;"")</f>
        <v>#REF!</v>
      </c>
      <c r="AS164" s="225"/>
      <c r="AT164" s="223"/>
      <c r="AU164" s="224" t="e" cm="1">
        <f t="array" aca="1" ref="AU164" ca="1">INDIRECT("'"&amp;$C164&amp;"'!"&amp;"$"&amp;$D164&amp;$AU$1&amp;"")</f>
        <v>#REF!</v>
      </c>
      <c r="AV164" s="225"/>
      <c r="AW164" s="223"/>
      <c r="AX164" s="222"/>
      <c r="AY164" s="226"/>
      <c r="AZ164" s="225" t="e" cm="1">
        <f t="array" aca="1" ref="AZ164" ca="1">INDIRECT("'"&amp;$C164&amp;"'!"&amp;"$"&amp;$D164&amp;$AZ$1&amp;"")</f>
        <v>#REF!</v>
      </c>
      <c r="BA164" s="224"/>
      <c r="BB164" s="225"/>
      <c r="BC164" s="223"/>
      <c r="BD164" s="225" t="e" cm="1">
        <f t="array" aca="1" ref="BD164" ca="1">INDIRECT("'"&amp;$C164&amp;"'!"&amp;"$"&amp;$D164&amp;$BD$1&amp;"")</f>
        <v>#REF!</v>
      </c>
      <c r="BE164" s="224"/>
      <c r="BF164" s="225"/>
      <c r="BG164" s="223"/>
      <c r="BH164" s="227"/>
      <c r="BI164" s="223"/>
      <c r="BJ164" s="227" t="e" cm="1">
        <f t="array" aca="1" ref="BJ164" ca="1">INDIRECT("'"&amp;$C164&amp;"'!"&amp;"$"&amp;$D164&amp;$BJ$1&amp;"")</f>
        <v>#REF!</v>
      </c>
      <c r="BK164" s="225"/>
      <c r="BL164" s="223"/>
      <c r="BM164" s="407"/>
      <c r="BN164" s="222" t="e" cm="1">
        <f t="array" aca="1" ref="BN164" ca="1">INDIRECT("'"&amp;$C164&amp;"'!"&amp;"$"&amp;$D164&amp;$BN$1&amp;"")</f>
        <v>#REF!</v>
      </c>
      <c r="BO164" s="224"/>
      <c r="BP164" s="223"/>
      <c r="BQ164" s="227" t="e" cm="1">
        <f t="array" aca="1" ref="BQ164" ca="1">INDIRECT("'"&amp;$C164&amp;"'!"&amp;"$"&amp;$D164&amp;$BQ$1&amp;"")</f>
        <v>#REF!</v>
      </c>
      <c r="BR164" s="225"/>
      <c r="BS164" s="225"/>
      <c r="BT164" s="223"/>
      <c r="BU164" s="228" t="e" cm="1">
        <f t="array" aca="1" ref="BU164" ca="1">INDIRECT("'"&amp;$C164&amp;"'!"&amp;"$"&amp;$D164&amp;$BU$1&amp;"")</f>
        <v>#REF!</v>
      </c>
      <c r="BV164" s="225"/>
      <c r="BW164" s="225"/>
      <c r="BX164" s="223"/>
      <c r="BY164" s="228" t="e" cm="1">
        <f t="array" aca="1" ref="BY164" ca="1">INDIRECT("'"&amp;$C164&amp;"'!"&amp;"$"&amp;$D164&amp;74&amp;"")</f>
        <v>#REF!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144</v>
      </c>
      <c r="E165" s="229"/>
      <c r="F165" s="230"/>
      <c r="G165" s="231" t="e" cm="1">
        <f t="array" aca="1" ref="G165" ca="1">INDIRECT("'"&amp;$C165&amp;"'!"&amp;"$"&amp;$D165&amp;$G$1&amp;"")</f>
        <v>#REF!</v>
      </c>
      <c r="H165" s="232" t="s">
        <v>1</v>
      </c>
      <c r="I165" s="230" t="s">
        <v>1</v>
      </c>
      <c r="J165" s="231" t="e" cm="1">
        <f t="array" aca="1" ref="J165" ca="1">INDIRECT("'"&amp;$C165&amp;"'!"&amp;"$"&amp;$D165&amp;$J$1&amp;"")</f>
        <v>#REF!</v>
      </c>
      <c r="K165" s="232"/>
      <c r="L165" s="232"/>
      <c r="M165" s="233"/>
      <c r="N165" s="229" t="e" cm="1">
        <f t="array" aca="1" ref="N165" ca="1">INDIRECT("'"&amp;$C165&amp;"'!"&amp;"$"&amp;$D165&amp;$N$1&amp;"")</f>
        <v>#REF!</v>
      </c>
      <c r="O165" s="232"/>
      <c r="P165" s="232"/>
      <c r="Q165" s="230"/>
      <c r="R165" s="229" t="e" cm="1">
        <f t="array" aca="1" ref="R165" ca="1">INDIRECT("'"&amp;$C165&amp;"'!"&amp;"$"&amp;$D165&amp;$R$1&amp;"")</f>
        <v>#REF!</v>
      </c>
      <c r="S165" s="232"/>
      <c r="T165" s="232"/>
      <c r="U165" s="233"/>
      <c r="V165" s="229"/>
      <c r="W165" s="234" t="e" cm="1">
        <f t="array" aca="1" ref="W165" ca="1">INDIRECT("'"&amp;$C165&amp;"'!"&amp;"$"&amp;$D165&amp;$W$1&amp;"")</f>
        <v>#REF!</v>
      </c>
      <c r="X165" s="232"/>
      <c r="Y165" s="230"/>
      <c r="Z165" s="231" t="e" cm="1">
        <f t="array" aca="1" ref="Z165" ca="1">INDIRECT("'"&amp;$C165&amp;"'!"&amp;"$"&amp;$D165&amp;$Z$1&amp;"")</f>
        <v>#REF!</v>
      </c>
      <c r="AA165" s="232" t="s">
        <v>1</v>
      </c>
      <c r="AB165" s="232" t="s">
        <v>1</v>
      </c>
      <c r="AC165" s="233" t="s">
        <v>1</v>
      </c>
      <c r="AD165" s="229" t="e" cm="1">
        <f t="array" aca="1" ref="AD165" ca="1">INDIRECT("'"&amp;$C165&amp;"'!"&amp;"$"&amp;$D165&amp;$AD$1&amp;"")</f>
        <v>#REF!</v>
      </c>
      <c r="AE165" s="232" t="s">
        <v>1</v>
      </c>
      <c r="AF165" s="232" t="s">
        <v>1</v>
      </c>
      <c r="AG165" s="230" t="s">
        <v>1</v>
      </c>
      <c r="AH165" s="231" t="e" cm="1">
        <f t="array" aca="1" ref="AH165" ca="1">INDIRECT("'"&amp;$C165&amp;"'!"&amp;"$"&amp;$D165&amp;$AH$1&amp;"")</f>
        <v>#REF!</v>
      </c>
      <c r="AI165" s="232" t="s">
        <v>1</v>
      </c>
      <c r="AJ165" s="232" t="s">
        <v>1</v>
      </c>
      <c r="AK165" s="233" t="s">
        <v>1</v>
      </c>
      <c r="AL165" s="229" t="e" cm="1">
        <f t="array" aca="1" ref="AL165" ca="1">INDIRECT("'"&amp;$C165&amp;"'!"&amp;"$"&amp;$D165&amp;$AL$1&amp;"")</f>
        <v>#REF!</v>
      </c>
      <c r="AM165" s="232" t="s">
        <v>1</v>
      </c>
      <c r="AN165" s="232" t="s">
        <v>1</v>
      </c>
      <c r="AO165" s="230" t="s">
        <v>1</v>
      </c>
      <c r="AP165" s="229"/>
      <c r="AQ165" s="233"/>
      <c r="AR165" s="229" t="e" cm="1">
        <f t="array" aca="1" ref="AR165" ca="1">INDIRECT("'"&amp;$C165&amp;"'!"&amp;"$"&amp;$D165&amp;$AR$1&amp;"")</f>
        <v>#REF!</v>
      </c>
      <c r="AS165" s="232"/>
      <c r="AT165" s="230"/>
      <c r="AU165" s="231" t="e" cm="1">
        <f t="array" aca="1" ref="AU165" ca="1">INDIRECT("'"&amp;$C165&amp;"'!"&amp;"$"&amp;$D165&amp;$AU$1&amp;"")</f>
        <v>#REF!</v>
      </c>
      <c r="AV165" s="232"/>
      <c r="AW165" s="230"/>
      <c r="AX165" s="229"/>
      <c r="AY165" s="233"/>
      <c r="AZ165" s="232" t="e" cm="1">
        <f t="array" aca="1" ref="AZ165" ca="1">INDIRECT("'"&amp;$C165&amp;"'!"&amp;"$"&amp;$D165&amp;$AZ$1&amp;"")</f>
        <v>#REF!</v>
      </c>
      <c r="BA165" s="231"/>
      <c r="BB165" s="232"/>
      <c r="BC165" s="230"/>
      <c r="BD165" s="232" t="e" cm="1">
        <f t="array" aca="1" ref="BD165" ca="1">INDIRECT("'"&amp;$C165&amp;"'!"&amp;"$"&amp;$D165&amp;$BD$1&amp;"")</f>
        <v>#REF!</v>
      </c>
      <c r="BE165" s="231"/>
      <c r="BF165" s="232"/>
      <c r="BG165" s="230"/>
      <c r="BH165" s="234"/>
      <c r="BI165" s="230"/>
      <c r="BJ165" s="234" t="e" cm="1">
        <f t="array" aca="1" ref="BJ165" ca="1">INDIRECT("'"&amp;$C165&amp;"'!"&amp;"$"&amp;$D165&amp;$BJ$1&amp;"")</f>
        <v>#REF!</v>
      </c>
      <c r="BK165" s="232"/>
      <c r="BL165" s="230"/>
      <c r="BM165" s="408"/>
      <c r="BN165" s="229" t="e" cm="1">
        <f t="array" aca="1" ref="BN165" ca="1">INDIRECT("'"&amp;$C165&amp;"'!"&amp;"$"&amp;$D165&amp;$BN$1&amp;"")</f>
        <v>#REF!</v>
      </c>
      <c r="BO165" s="231"/>
      <c r="BP165" s="230"/>
      <c r="BQ165" s="234" t="e" cm="1">
        <f t="array" aca="1" ref="BQ165" ca="1">INDIRECT("'"&amp;$C165&amp;"'!"&amp;"$"&amp;$D165&amp;$BQ$1&amp;"")</f>
        <v>#REF!</v>
      </c>
      <c r="BR165" s="232"/>
      <c r="BS165" s="232"/>
      <c r="BT165" s="230"/>
      <c r="BU165" s="235" t="e" cm="1">
        <f t="array" aca="1" ref="BU165" ca="1">INDIRECT("'"&amp;$C165&amp;"'!"&amp;"$"&amp;$D165&amp;$BU$1&amp;"")</f>
        <v>#REF!</v>
      </c>
      <c r="BV165" s="232"/>
      <c r="BW165" s="232"/>
      <c r="BX165" s="230"/>
      <c r="BY165" s="235" t="e" cm="1">
        <f t="array" aca="1" ref="BY165" ca="1">INDIRECT("'"&amp;$C165&amp;"'!"&amp;"$"&amp;$D165&amp;74&amp;"")</f>
        <v>#REF!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145</v>
      </c>
      <c r="E166" s="222"/>
      <c r="F166" s="223"/>
      <c r="G166" s="224" t="e" cm="1">
        <f t="array" aca="1" ref="G166" ca="1">INDIRECT("'"&amp;$C166&amp;"'!"&amp;"$"&amp;$D166&amp;$G$1&amp;"")</f>
        <v>#REF!</v>
      </c>
      <c r="H166" s="225" t="s">
        <v>1</v>
      </c>
      <c r="I166" s="223" t="s">
        <v>1</v>
      </c>
      <c r="J166" s="224" t="e" cm="1">
        <f t="array" aca="1" ref="J166" ca="1">INDIRECT("'"&amp;$C166&amp;"'!"&amp;"$"&amp;$D166&amp;$J$1&amp;"")</f>
        <v>#REF!</v>
      </c>
      <c r="K166" s="225"/>
      <c r="L166" s="225"/>
      <c r="M166" s="226"/>
      <c r="N166" s="222" t="e" cm="1">
        <f t="array" aca="1" ref="N166" ca="1">INDIRECT("'"&amp;$C166&amp;"'!"&amp;"$"&amp;$D166&amp;$N$1&amp;"")</f>
        <v>#REF!</v>
      </c>
      <c r="O166" s="225"/>
      <c r="P166" s="225"/>
      <c r="Q166" s="223"/>
      <c r="R166" s="352" t="e" cm="1">
        <f t="array" aca="1" ref="R166" ca="1">INDIRECT("'"&amp;$C166&amp;"'!"&amp;"$"&amp;$D166&amp;$R$1&amp;"")</f>
        <v>#REF!</v>
      </c>
      <c r="S166" s="225"/>
      <c r="T166" s="225"/>
      <c r="U166" s="226"/>
      <c r="V166" s="222"/>
      <c r="W166" s="227" t="e" cm="1">
        <f t="array" aca="1" ref="W166" ca="1">INDIRECT("'"&amp;$C166&amp;"'!"&amp;"$"&amp;$D166&amp;$W$1&amp;"")</f>
        <v>#REF!</v>
      </c>
      <c r="X166" s="225"/>
      <c r="Y166" s="223"/>
      <c r="Z166" s="224" t="e" cm="1">
        <f t="array" aca="1" ref="Z166" ca="1">INDIRECT("'"&amp;$C166&amp;"'!"&amp;"$"&amp;$D166&amp;$Z$1&amp;"")</f>
        <v>#REF!</v>
      </c>
      <c r="AA166" s="225" t="s">
        <v>1</v>
      </c>
      <c r="AB166" s="225" t="s">
        <v>1</v>
      </c>
      <c r="AC166" s="226" t="s">
        <v>1</v>
      </c>
      <c r="AD166" s="222" t="e" cm="1">
        <f t="array" aca="1" ref="AD166" ca="1">INDIRECT("'"&amp;$C166&amp;"'!"&amp;"$"&amp;$D166&amp;$AD$1&amp;"")</f>
        <v>#REF!</v>
      </c>
      <c r="AE166" s="225" t="s">
        <v>1</v>
      </c>
      <c r="AF166" s="225" t="s">
        <v>1</v>
      </c>
      <c r="AG166" s="223" t="s">
        <v>1</v>
      </c>
      <c r="AH166" s="224" t="e" cm="1">
        <f t="array" aca="1" ref="AH166" ca="1">INDIRECT("'"&amp;$C166&amp;"'!"&amp;"$"&amp;$D166&amp;$AH$1&amp;"")</f>
        <v>#REF!</v>
      </c>
      <c r="AI166" s="225" t="s">
        <v>1</v>
      </c>
      <c r="AJ166" s="225" t="s">
        <v>1</v>
      </c>
      <c r="AK166" s="226" t="s">
        <v>1</v>
      </c>
      <c r="AL166" s="222" t="e" cm="1">
        <f t="array" aca="1" ref="AL166" ca="1">INDIRECT("'"&amp;$C166&amp;"'!"&amp;"$"&amp;$D166&amp;$AL$1&amp;"")</f>
        <v>#REF!</v>
      </c>
      <c r="AM166" s="225" t="s">
        <v>1</v>
      </c>
      <c r="AN166" s="225" t="s">
        <v>1</v>
      </c>
      <c r="AO166" s="223" t="s">
        <v>1</v>
      </c>
      <c r="AP166" s="222"/>
      <c r="AQ166" s="226"/>
      <c r="AR166" s="222" t="e" cm="1">
        <f t="array" aca="1" ref="AR166" ca="1">INDIRECT("'"&amp;$C166&amp;"'!"&amp;"$"&amp;$D166&amp;$AR$1&amp;"")</f>
        <v>#REF!</v>
      </c>
      <c r="AS166" s="225"/>
      <c r="AT166" s="223"/>
      <c r="AU166" s="224" t="e" cm="1">
        <f t="array" aca="1" ref="AU166" ca="1">INDIRECT("'"&amp;$C166&amp;"'!"&amp;"$"&amp;$D166&amp;$AU$1&amp;"")</f>
        <v>#REF!</v>
      </c>
      <c r="AV166" s="225"/>
      <c r="AW166" s="223"/>
      <c r="AX166" s="222"/>
      <c r="AY166" s="226"/>
      <c r="AZ166" s="225" t="e" cm="1">
        <f t="array" aca="1" ref="AZ166" ca="1">INDIRECT("'"&amp;$C166&amp;"'!"&amp;"$"&amp;$D166&amp;$AZ$1&amp;"")</f>
        <v>#REF!</v>
      </c>
      <c r="BA166" s="224"/>
      <c r="BB166" s="225"/>
      <c r="BC166" s="223"/>
      <c r="BD166" s="225" t="e" cm="1">
        <f t="array" aca="1" ref="BD166" ca="1">INDIRECT("'"&amp;$C166&amp;"'!"&amp;"$"&amp;$D166&amp;$BD$1&amp;"")</f>
        <v>#REF!</v>
      </c>
      <c r="BE166" s="224"/>
      <c r="BF166" s="225"/>
      <c r="BG166" s="223"/>
      <c r="BH166" s="227"/>
      <c r="BI166" s="223"/>
      <c r="BJ166" s="227" t="e" cm="1">
        <f t="array" aca="1" ref="BJ166" ca="1">INDIRECT("'"&amp;$C166&amp;"'!"&amp;"$"&amp;$D166&amp;$BJ$1&amp;"")</f>
        <v>#REF!</v>
      </c>
      <c r="BK166" s="225"/>
      <c r="BL166" s="223"/>
      <c r="BM166" s="407"/>
      <c r="BN166" s="222" t="e" cm="1">
        <f t="array" aca="1" ref="BN166" ca="1">INDIRECT("'"&amp;$C166&amp;"'!"&amp;"$"&amp;$D166&amp;$BN$1&amp;"")</f>
        <v>#REF!</v>
      </c>
      <c r="BO166" s="224"/>
      <c r="BP166" s="223"/>
      <c r="BQ166" s="227" t="e" cm="1">
        <f t="array" aca="1" ref="BQ166" ca="1">INDIRECT("'"&amp;$C166&amp;"'!"&amp;"$"&amp;$D166&amp;$BQ$1&amp;"")</f>
        <v>#REF!</v>
      </c>
      <c r="BR166" s="225"/>
      <c r="BS166" s="225"/>
      <c r="BT166" s="223"/>
      <c r="BU166" s="228" t="e" cm="1">
        <f t="array" aca="1" ref="BU166" ca="1">INDIRECT("'"&amp;$C166&amp;"'!"&amp;"$"&amp;$D166&amp;$BU$1&amp;"")</f>
        <v>#REF!</v>
      </c>
      <c r="BV166" s="225"/>
      <c r="BW166" s="225"/>
      <c r="BX166" s="223"/>
      <c r="BY166" s="228" t="e" cm="1">
        <f t="array" aca="1" ref="BY166" ca="1">INDIRECT("'"&amp;$C166&amp;"'!"&amp;"$"&amp;$D166&amp;74&amp;"")</f>
        <v>#REF!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146</v>
      </c>
      <c r="E167" s="229"/>
      <c r="F167" s="230"/>
      <c r="G167" s="231" t="e" cm="1">
        <f t="array" aca="1" ref="G167" ca="1">INDIRECT("'"&amp;$C167&amp;"'!"&amp;"$"&amp;$D167&amp;$G$1&amp;"")</f>
        <v>#REF!</v>
      </c>
      <c r="H167" s="232" t="s">
        <v>1</v>
      </c>
      <c r="I167" s="230" t="s">
        <v>1</v>
      </c>
      <c r="J167" s="231" t="e" cm="1">
        <f t="array" aca="1" ref="J167" ca="1">INDIRECT("'"&amp;$C167&amp;"'!"&amp;"$"&amp;$D167&amp;$J$1&amp;"")</f>
        <v>#REF!</v>
      </c>
      <c r="K167" s="232"/>
      <c r="L167" s="232"/>
      <c r="M167" s="233"/>
      <c r="N167" s="229" t="e" cm="1">
        <f t="array" aca="1" ref="N167" ca="1">INDIRECT("'"&amp;$C167&amp;"'!"&amp;"$"&amp;$D167&amp;$N$1&amp;"")</f>
        <v>#REF!</v>
      </c>
      <c r="O167" s="232"/>
      <c r="P167" s="232"/>
      <c r="Q167" s="230"/>
      <c r="R167" s="229" t="e" cm="1">
        <f t="array" aca="1" ref="R167" ca="1">INDIRECT("'"&amp;$C167&amp;"'!"&amp;"$"&amp;$D167&amp;$R$1&amp;"")</f>
        <v>#REF!</v>
      </c>
      <c r="S167" s="232"/>
      <c r="T167" s="232"/>
      <c r="U167" s="233"/>
      <c r="V167" s="229"/>
      <c r="W167" s="234" t="e" cm="1">
        <f t="array" aca="1" ref="W167" ca="1">INDIRECT("'"&amp;$C167&amp;"'!"&amp;"$"&amp;$D167&amp;$W$1&amp;"")</f>
        <v>#REF!</v>
      </c>
      <c r="X167" s="232"/>
      <c r="Y167" s="230"/>
      <c r="Z167" s="231" t="e" cm="1">
        <f t="array" aca="1" ref="Z167" ca="1">INDIRECT("'"&amp;$C167&amp;"'!"&amp;"$"&amp;$D167&amp;$Z$1&amp;"")</f>
        <v>#REF!</v>
      </c>
      <c r="AA167" s="232" t="s">
        <v>1</v>
      </c>
      <c r="AB167" s="232" t="s">
        <v>1</v>
      </c>
      <c r="AC167" s="233" t="s">
        <v>1</v>
      </c>
      <c r="AD167" s="229" t="e" cm="1">
        <f t="array" aca="1" ref="AD167" ca="1">INDIRECT("'"&amp;$C167&amp;"'!"&amp;"$"&amp;$D167&amp;$AD$1&amp;"")</f>
        <v>#REF!</v>
      </c>
      <c r="AE167" s="232" t="s">
        <v>1</v>
      </c>
      <c r="AF167" s="232" t="s">
        <v>1</v>
      </c>
      <c r="AG167" s="230" t="s">
        <v>1</v>
      </c>
      <c r="AH167" s="231" t="e" cm="1">
        <f t="array" aca="1" ref="AH167" ca="1">INDIRECT("'"&amp;$C167&amp;"'!"&amp;"$"&amp;$D167&amp;$AH$1&amp;"")</f>
        <v>#REF!</v>
      </c>
      <c r="AI167" s="232" t="s">
        <v>1</v>
      </c>
      <c r="AJ167" s="232" t="s">
        <v>1</v>
      </c>
      <c r="AK167" s="233" t="s">
        <v>1</v>
      </c>
      <c r="AL167" s="229" t="e" cm="1">
        <f t="array" aca="1" ref="AL167" ca="1">INDIRECT("'"&amp;$C167&amp;"'!"&amp;"$"&amp;$D167&amp;$AL$1&amp;"")</f>
        <v>#REF!</v>
      </c>
      <c r="AM167" s="232" t="s">
        <v>1</v>
      </c>
      <c r="AN167" s="232" t="s">
        <v>1</v>
      </c>
      <c r="AO167" s="230" t="s">
        <v>1</v>
      </c>
      <c r="AP167" s="229"/>
      <c r="AQ167" s="233"/>
      <c r="AR167" s="229" t="e" cm="1">
        <f t="array" aca="1" ref="AR167" ca="1">INDIRECT("'"&amp;$C167&amp;"'!"&amp;"$"&amp;$D167&amp;$AR$1&amp;"")</f>
        <v>#REF!</v>
      </c>
      <c r="AS167" s="232"/>
      <c r="AT167" s="230"/>
      <c r="AU167" s="231" t="e" cm="1">
        <f t="array" aca="1" ref="AU167" ca="1">INDIRECT("'"&amp;$C167&amp;"'!"&amp;"$"&amp;$D167&amp;$AU$1&amp;"")</f>
        <v>#REF!</v>
      </c>
      <c r="AV167" s="232"/>
      <c r="AW167" s="230"/>
      <c r="AX167" s="229"/>
      <c r="AY167" s="233"/>
      <c r="AZ167" s="232" t="e" cm="1">
        <f t="array" aca="1" ref="AZ167" ca="1">INDIRECT("'"&amp;$C167&amp;"'!"&amp;"$"&amp;$D167&amp;$AZ$1&amp;"")</f>
        <v>#REF!</v>
      </c>
      <c r="BA167" s="231"/>
      <c r="BB167" s="232"/>
      <c r="BC167" s="230"/>
      <c r="BD167" s="232" t="e" cm="1">
        <f t="array" aca="1" ref="BD167" ca="1">INDIRECT("'"&amp;$C167&amp;"'!"&amp;"$"&amp;$D167&amp;$BD$1&amp;"")</f>
        <v>#REF!</v>
      </c>
      <c r="BE167" s="231"/>
      <c r="BF167" s="232"/>
      <c r="BG167" s="230"/>
      <c r="BH167" s="234"/>
      <c r="BI167" s="230"/>
      <c r="BJ167" s="234" t="e" cm="1">
        <f t="array" aca="1" ref="BJ167" ca="1">INDIRECT("'"&amp;$C167&amp;"'!"&amp;"$"&amp;$D167&amp;$BJ$1&amp;"")</f>
        <v>#REF!</v>
      </c>
      <c r="BK167" s="232"/>
      <c r="BL167" s="230"/>
      <c r="BM167" s="408"/>
      <c r="BN167" s="229" t="e" cm="1">
        <f t="array" aca="1" ref="BN167" ca="1">INDIRECT("'"&amp;$C167&amp;"'!"&amp;"$"&amp;$D167&amp;$BN$1&amp;"")</f>
        <v>#REF!</v>
      </c>
      <c r="BO167" s="231"/>
      <c r="BP167" s="230"/>
      <c r="BQ167" s="234" t="e" cm="1">
        <f t="array" aca="1" ref="BQ167" ca="1">INDIRECT("'"&amp;$C167&amp;"'!"&amp;"$"&amp;$D167&amp;$BQ$1&amp;"")</f>
        <v>#REF!</v>
      </c>
      <c r="BR167" s="232"/>
      <c r="BS167" s="232"/>
      <c r="BT167" s="230"/>
      <c r="BU167" s="235" t="e" cm="1">
        <f t="array" aca="1" ref="BU167" ca="1">INDIRECT("'"&amp;$C167&amp;"'!"&amp;"$"&amp;$D167&amp;$BU$1&amp;"")</f>
        <v>#REF!</v>
      </c>
      <c r="BV167" s="232"/>
      <c r="BW167" s="232"/>
      <c r="BX167" s="230"/>
      <c r="BY167" s="235" t="e" cm="1">
        <f t="array" aca="1" ref="BY167" ca="1">INDIRECT("'"&amp;$C167&amp;"'!"&amp;"$"&amp;$D167&amp;74&amp;"")</f>
        <v>#REF!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147</v>
      </c>
      <c r="E168" s="222"/>
      <c r="F168" s="223"/>
      <c r="G168" s="224" t="e" cm="1">
        <f t="array" aca="1" ref="G168" ca="1">INDIRECT("'"&amp;$C168&amp;"'!"&amp;"$"&amp;$D168&amp;$G$1&amp;"")</f>
        <v>#REF!</v>
      </c>
      <c r="H168" s="225" t="s">
        <v>1</v>
      </c>
      <c r="I168" s="223" t="s">
        <v>1</v>
      </c>
      <c r="J168" s="224" t="e" cm="1">
        <f t="array" aca="1" ref="J168" ca="1">INDIRECT("'"&amp;$C168&amp;"'!"&amp;"$"&amp;$D168&amp;$J$1&amp;"")</f>
        <v>#REF!</v>
      </c>
      <c r="K168" s="225"/>
      <c r="L168" s="225"/>
      <c r="M168" s="223"/>
      <c r="N168" s="222" t="e" cm="1">
        <f t="array" aca="1" ref="N168" ca="1">INDIRECT("'"&amp;$C168&amp;"'!"&amp;"$"&amp;$D168&amp;$N$1&amp;"")</f>
        <v>#REF!</v>
      </c>
      <c r="O168" s="225"/>
      <c r="P168" s="225"/>
      <c r="Q168" s="223"/>
      <c r="R168" s="352" t="e" cm="1">
        <f t="array" aca="1" ref="R168" ca="1">INDIRECT("'"&amp;$C168&amp;"'!"&amp;"$"&amp;$D168&amp;$R$1&amp;"")</f>
        <v>#REF!</v>
      </c>
      <c r="S168" s="225"/>
      <c r="T168" s="225"/>
      <c r="U168" s="226"/>
      <c r="V168" s="222"/>
      <c r="W168" s="227" t="e" cm="1">
        <f t="array" aca="1" ref="W168" ca="1">INDIRECT("'"&amp;$C168&amp;"'!"&amp;"$"&amp;$D168&amp;$W$1&amp;"")</f>
        <v>#REF!</v>
      </c>
      <c r="X168" s="225"/>
      <c r="Y168" s="223"/>
      <c r="Z168" s="224" t="e" cm="1">
        <f t="array" aca="1" ref="Z168" ca="1">INDIRECT("'"&amp;$C168&amp;"'!"&amp;"$"&amp;$D168&amp;$Z$1&amp;"")</f>
        <v>#REF!</v>
      </c>
      <c r="AA168" s="225" t="s">
        <v>1</v>
      </c>
      <c r="AB168" s="225" t="s">
        <v>1</v>
      </c>
      <c r="AC168" s="226" t="s">
        <v>1</v>
      </c>
      <c r="AD168" s="222" t="e" cm="1">
        <f t="array" aca="1" ref="AD168" ca="1">INDIRECT("'"&amp;$C168&amp;"'!"&amp;"$"&amp;$D168&amp;$AD$1&amp;"")</f>
        <v>#REF!</v>
      </c>
      <c r="AE168" s="225" t="s">
        <v>1</v>
      </c>
      <c r="AF168" s="225" t="s">
        <v>1</v>
      </c>
      <c r="AG168" s="223" t="s">
        <v>1</v>
      </c>
      <c r="AH168" s="224" t="e" cm="1">
        <f t="array" aca="1" ref="AH168" ca="1">INDIRECT("'"&amp;$C168&amp;"'!"&amp;"$"&amp;$D168&amp;$AH$1&amp;"")</f>
        <v>#REF!</v>
      </c>
      <c r="AI168" s="225" t="s">
        <v>1</v>
      </c>
      <c r="AJ168" s="225" t="s">
        <v>1</v>
      </c>
      <c r="AK168" s="226" t="s">
        <v>1</v>
      </c>
      <c r="AL168" s="222" t="e" cm="1">
        <f t="array" aca="1" ref="AL168" ca="1">INDIRECT("'"&amp;$C168&amp;"'!"&amp;"$"&amp;$D168&amp;$AL$1&amp;"")</f>
        <v>#REF!</v>
      </c>
      <c r="AM168" s="225" t="s">
        <v>1</v>
      </c>
      <c r="AN168" s="225" t="s">
        <v>1</v>
      </c>
      <c r="AO168" s="223" t="s">
        <v>1</v>
      </c>
      <c r="AP168" s="222"/>
      <c r="AQ168" s="226"/>
      <c r="AR168" s="222" t="e" cm="1">
        <f t="array" aca="1" ref="AR168" ca="1">INDIRECT("'"&amp;$C168&amp;"'!"&amp;"$"&amp;$D168&amp;$AR$1&amp;"")</f>
        <v>#REF!</v>
      </c>
      <c r="AS168" s="225"/>
      <c r="AT168" s="223"/>
      <c r="AU168" s="224" t="e" cm="1">
        <f t="array" aca="1" ref="AU168" ca="1">INDIRECT("'"&amp;$C168&amp;"'!"&amp;"$"&amp;$D168&amp;$AU$1&amp;"")</f>
        <v>#REF!</v>
      </c>
      <c r="AV168" s="225"/>
      <c r="AW168" s="223"/>
      <c r="AX168" s="222"/>
      <c r="AY168" s="226"/>
      <c r="AZ168" s="225" t="e" cm="1">
        <f t="array" aca="1" ref="AZ168" ca="1">INDIRECT("'"&amp;$C168&amp;"'!"&amp;"$"&amp;$D168&amp;$AZ$1&amp;"")</f>
        <v>#REF!</v>
      </c>
      <c r="BA168" s="224"/>
      <c r="BB168" s="225"/>
      <c r="BC168" s="223"/>
      <c r="BD168" s="225" t="e" cm="1">
        <f t="array" aca="1" ref="BD168" ca="1">INDIRECT("'"&amp;$C168&amp;"'!"&amp;"$"&amp;$D168&amp;$BD$1&amp;"")</f>
        <v>#REF!</v>
      </c>
      <c r="BE168" s="224"/>
      <c r="BF168" s="225"/>
      <c r="BG168" s="223"/>
      <c r="BH168" s="227"/>
      <c r="BI168" s="223"/>
      <c r="BJ168" s="227" t="e" cm="1">
        <f t="array" aca="1" ref="BJ168" ca="1">INDIRECT("'"&amp;$C168&amp;"'!"&amp;"$"&amp;$D168&amp;$BJ$1&amp;"")</f>
        <v>#REF!</v>
      </c>
      <c r="BK168" s="225"/>
      <c r="BL168" s="223"/>
      <c r="BM168" s="407"/>
      <c r="BN168" s="222" t="e" cm="1">
        <f t="array" aca="1" ref="BN168" ca="1">INDIRECT("'"&amp;$C168&amp;"'!"&amp;"$"&amp;$D168&amp;$BN$1&amp;"")</f>
        <v>#REF!</v>
      </c>
      <c r="BO168" s="224"/>
      <c r="BP168" s="223"/>
      <c r="BQ168" s="227" t="e" cm="1">
        <f t="array" aca="1" ref="BQ168" ca="1">INDIRECT("'"&amp;$C168&amp;"'!"&amp;"$"&amp;$D168&amp;$BQ$1&amp;"")</f>
        <v>#REF!</v>
      </c>
      <c r="BR168" s="225"/>
      <c r="BS168" s="225"/>
      <c r="BT168" s="223"/>
      <c r="BU168" s="228" t="e" cm="1">
        <f t="array" aca="1" ref="BU168" ca="1">INDIRECT("'"&amp;$C168&amp;"'!"&amp;"$"&amp;$D168&amp;$BU$1&amp;"")</f>
        <v>#REF!</v>
      </c>
      <c r="BV168" s="225"/>
      <c r="BW168" s="225"/>
      <c r="BX168" s="223"/>
      <c r="BY168" s="228" t="e" cm="1">
        <f t="array" aca="1" ref="BY168" ca="1">INDIRECT("'"&amp;$C168&amp;"'!"&amp;"$"&amp;$D168&amp;74&amp;"")</f>
        <v>#REF!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148</v>
      </c>
      <c r="E169" s="229"/>
      <c r="F169" s="230"/>
      <c r="G169" s="231" t="e" cm="1">
        <f t="array" aca="1" ref="G169" ca="1">INDIRECT("'"&amp;$C169&amp;"'!"&amp;"$"&amp;$D169&amp;$G$1&amp;"")</f>
        <v>#REF!</v>
      </c>
      <c r="H169" s="232" t="s">
        <v>1</v>
      </c>
      <c r="I169" s="230" t="s">
        <v>1</v>
      </c>
      <c r="J169" s="231" t="e" cm="1">
        <f t="array" aca="1" ref="J169" ca="1">INDIRECT("'"&amp;$C169&amp;"'!"&amp;"$"&amp;$D169&amp;$J$1&amp;"")</f>
        <v>#REF!</v>
      </c>
      <c r="K169" s="232"/>
      <c r="L169" s="232"/>
      <c r="M169" s="233"/>
      <c r="N169" s="229" t="e" cm="1">
        <f t="array" aca="1" ref="N169" ca="1">INDIRECT("'"&amp;$C169&amp;"'!"&amp;"$"&amp;$D169&amp;$N$1&amp;"")</f>
        <v>#REF!</v>
      </c>
      <c r="O169" s="232"/>
      <c r="P169" s="232"/>
      <c r="Q169" s="230"/>
      <c r="R169" s="229" t="e" cm="1">
        <f t="array" aca="1" ref="R169" ca="1">INDIRECT("'"&amp;$C169&amp;"'!"&amp;"$"&amp;$D169&amp;$R$1&amp;"")</f>
        <v>#REF!</v>
      </c>
      <c r="S169" s="232"/>
      <c r="T169" s="232"/>
      <c r="U169" s="233"/>
      <c r="V169" s="229"/>
      <c r="W169" s="234" t="e" cm="1">
        <f t="array" aca="1" ref="W169" ca="1">INDIRECT("'"&amp;$C169&amp;"'!"&amp;"$"&amp;$D169&amp;$W$1&amp;"")</f>
        <v>#REF!</v>
      </c>
      <c r="X169" s="232"/>
      <c r="Y169" s="230"/>
      <c r="Z169" s="231" t="e" cm="1">
        <f t="array" aca="1" ref="Z169" ca="1">INDIRECT("'"&amp;$C169&amp;"'!"&amp;"$"&amp;$D169&amp;$Z$1&amp;"")</f>
        <v>#REF!</v>
      </c>
      <c r="AA169" s="232" t="s">
        <v>1</v>
      </c>
      <c r="AB169" s="232" t="s">
        <v>1</v>
      </c>
      <c r="AC169" s="233" t="s">
        <v>1</v>
      </c>
      <c r="AD169" s="229" t="e" cm="1">
        <f t="array" aca="1" ref="AD169" ca="1">INDIRECT("'"&amp;$C169&amp;"'!"&amp;"$"&amp;$D169&amp;$AD$1&amp;"")</f>
        <v>#REF!</v>
      </c>
      <c r="AE169" s="232" t="s">
        <v>1</v>
      </c>
      <c r="AF169" s="232" t="s">
        <v>1</v>
      </c>
      <c r="AG169" s="230" t="s">
        <v>1</v>
      </c>
      <c r="AH169" s="231" t="e" cm="1">
        <f t="array" aca="1" ref="AH169" ca="1">INDIRECT("'"&amp;$C169&amp;"'!"&amp;"$"&amp;$D169&amp;$AH$1&amp;"")</f>
        <v>#REF!</v>
      </c>
      <c r="AI169" s="232" t="s">
        <v>1</v>
      </c>
      <c r="AJ169" s="232" t="s">
        <v>1</v>
      </c>
      <c r="AK169" s="233" t="s">
        <v>1</v>
      </c>
      <c r="AL169" s="229" t="e" cm="1">
        <f t="array" aca="1" ref="AL169" ca="1">INDIRECT("'"&amp;$C169&amp;"'!"&amp;"$"&amp;$D169&amp;$AL$1&amp;"")</f>
        <v>#REF!</v>
      </c>
      <c r="AM169" s="232" t="s">
        <v>1</v>
      </c>
      <c r="AN169" s="232" t="s">
        <v>1</v>
      </c>
      <c r="AO169" s="230" t="s">
        <v>1</v>
      </c>
      <c r="AP169" s="229"/>
      <c r="AQ169" s="233"/>
      <c r="AR169" s="229" t="e" cm="1">
        <f t="array" aca="1" ref="AR169" ca="1">INDIRECT("'"&amp;$C169&amp;"'!"&amp;"$"&amp;$D169&amp;$AR$1&amp;"")</f>
        <v>#REF!</v>
      </c>
      <c r="AS169" s="232"/>
      <c r="AT169" s="230"/>
      <c r="AU169" s="231" t="e" cm="1">
        <f t="array" aca="1" ref="AU169" ca="1">INDIRECT("'"&amp;$C169&amp;"'!"&amp;"$"&amp;$D169&amp;$AU$1&amp;"")</f>
        <v>#REF!</v>
      </c>
      <c r="AV169" s="232"/>
      <c r="AW169" s="230"/>
      <c r="AX169" s="229"/>
      <c r="AY169" s="233"/>
      <c r="AZ169" s="232" t="e" cm="1">
        <f t="array" aca="1" ref="AZ169" ca="1">INDIRECT("'"&amp;$C169&amp;"'!"&amp;"$"&amp;$D169&amp;$AZ$1&amp;"")</f>
        <v>#REF!</v>
      </c>
      <c r="BA169" s="231"/>
      <c r="BB169" s="232"/>
      <c r="BC169" s="230"/>
      <c r="BD169" s="232" t="e" cm="1">
        <f t="array" aca="1" ref="BD169" ca="1">INDIRECT("'"&amp;$C169&amp;"'!"&amp;"$"&amp;$D169&amp;$BD$1&amp;"")</f>
        <v>#REF!</v>
      </c>
      <c r="BE169" s="231"/>
      <c r="BF169" s="232"/>
      <c r="BG169" s="230"/>
      <c r="BH169" s="234"/>
      <c r="BI169" s="230"/>
      <c r="BJ169" s="234" t="e" cm="1">
        <f t="array" aca="1" ref="BJ169" ca="1">INDIRECT("'"&amp;$C169&amp;"'!"&amp;"$"&amp;$D169&amp;$BJ$1&amp;"")</f>
        <v>#REF!</v>
      </c>
      <c r="BK169" s="232"/>
      <c r="BL169" s="230"/>
      <c r="BM169" s="408"/>
      <c r="BN169" s="229" t="e" cm="1">
        <f t="array" aca="1" ref="BN169" ca="1">INDIRECT("'"&amp;$C169&amp;"'!"&amp;"$"&amp;$D169&amp;$BN$1&amp;"")</f>
        <v>#REF!</v>
      </c>
      <c r="BO169" s="231"/>
      <c r="BP169" s="230"/>
      <c r="BQ169" s="234" t="e" cm="1">
        <f t="array" aca="1" ref="BQ169" ca="1">INDIRECT("'"&amp;$C169&amp;"'!"&amp;"$"&amp;$D169&amp;$BQ$1&amp;"")</f>
        <v>#REF!</v>
      </c>
      <c r="BR169" s="232"/>
      <c r="BS169" s="232"/>
      <c r="BT169" s="230"/>
      <c r="BU169" s="235" t="e" cm="1">
        <f t="array" aca="1" ref="BU169" ca="1">INDIRECT("'"&amp;$C169&amp;"'!"&amp;"$"&amp;$D169&amp;$BU$1&amp;"")</f>
        <v>#REF!</v>
      </c>
      <c r="BV169" s="232"/>
      <c r="BW169" s="232"/>
      <c r="BX169" s="230"/>
      <c r="BY169" s="235" t="e" cm="1">
        <f t="array" aca="1" ref="BY169" ca="1">INDIRECT("'"&amp;$C169&amp;"'!"&amp;"$"&amp;$D169&amp;74&amp;"")</f>
        <v>#REF!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149</v>
      </c>
      <c r="E170" s="222"/>
      <c r="F170" s="223"/>
      <c r="G170" s="224" t="e" cm="1">
        <f t="array" aca="1" ref="G170" ca="1">INDIRECT("'"&amp;$C170&amp;"'!"&amp;"$"&amp;$D170&amp;$G$1&amp;"")</f>
        <v>#REF!</v>
      </c>
      <c r="H170" s="225" t="s">
        <v>1</v>
      </c>
      <c r="I170" s="223" t="s">
        <v>1</v>
      </c>
      <c r="J170" s="224" t="e" cm="1">
        <f t="array" aca="1" ref="J170" ca="1">INDIRECT("'"&amp;$C170&amp;"'!"&amp;"$"&amp;$D170&amp;$J$1&amp;"")</f>
        <v>#REF!</v>
      </c>
      <c r="K170" s="225"/>
      <c r="L170" s="225"/>
      <c r="M170" s="226"/>
      <c r="N170" s="222" t="e" cm="1">
        <f t="array" aca="1" ref="N170" ca="1">INDIRECT("'"&amp;$C170&amp;"'!"&amp;"$"&amp;$D170&amp;$N$1&amp;"")</f>
        <v>#REF!</v>
      </c>
      <c r="O170" s="225"/>
      <c r="P170" s="225"/>
      <c r="Q170" s="223"/>
      <c r="R170" s="352" t="e" cm="1">
        <f t="array" aca="1" ref="R170" ca="1">INDIRECT("'"&amp;$C170&amp;"'!"&amp;"$"&amp;$D170&amp;$R$1&amp;"")</f>
        <v>#REF!</v>
      </c>
      <c r="S170" s="225"/>
      <c r="T170" s="225"/>
      <c r="U170" s="226"/>
      <c r="V170" s="222"/>
      <c r="W170" s="227" t="e" cm="1">
        <f t="array" aca="1" ref="W170" ca="1">INDIRECT("'"&amp;$C170&amp;"'!"&amp;"$"&amp;$D170&amp;$W$1&amp;"")</f>
        <v>#REF!</v>
      </c>
      <c r="X170" s="225"/>
      <c r="Y170" s="223"/>
      <c r="Z170" s="224" t="e" cm="1">
        <f t="array" aca="1" ref="Z170" ca="1">INDIRECT("'"&amp;$C170&amp;"'!"&amp;"$"&amp;$D170&amp;$Z$1&amp;"")</f>
        <v>#REF!</v>
      </c>
      <c r="AA170" s="225" t="s">
        <v>1</v>
      </c>
      <c r="AB170" s="225" t="s">
        <v>1</v>
      </c>
      <c r="AC170" s="226" t="s">
        <v>1</v>
      </c>
      <c r="AD170" s="222" t="e" cm="1">
        <f t="array" aca="1" ref="AD170" ca="1">INDIRECT("'"&amp;$C170&amp;"'!"&amp;"$"&amp;$D170&amp;$AD$1&amp;"")</f>
        <v>#REF!</v>
      </c>
      <c r="AE170" s="225" t="s">
        <v>1</v>
      </c>
      <c r="AF170" s="225" t="s">
        <v>1</v>
      </c>
      <c r="AG170" s="223" t="s">
        <v>1</v>
      </c>
      <c r="AH170" s="224" t="e" cm="1">
        <f t="array" aca="1" ref="AH170" ca="1">INDIRECT("'"&amp;$C170&amp;"'!"&amp;"$"&amp;$D170&amp;$AH$1&amp;"")</f>
        <v>#REF!</v>
      </c>
      <c r="AI170" s="225" t="s">
        <v>1</v>
      </c>
      <c r="AJ170" s="225" t="s">
        <v>1</v>
      </c>
      <c r="AK170" s="226" t="s">
        <v>1</v>
      </c>
      <c r="AL170" s="222" t="e" cm="1">
        <f t="array" aca="1" ref="AL170" ca="1">INDIRECT("'"&amp;$C170&amp;"'!"&amp;"$"&amp;$D170&amp;$AL$1&amp;"")</f>
        <v>#REF!</v>
      </c>
      <c r="AM170" s="225" t="s">
        <v>1</v>
      </c>
      <c r="AN170" s="225" t="s">
        <v>1</v>
      </c>
      <c r="AO170" s="223" t="s">
        <v>1</v>
      </c>
      <c r="AP170" s="222"/>
      <c r="AQ170" s="226"/>
      <c r="AR170" s="222" t="e" cm="1">
        <f t="array" aca="1" ref="AR170" ca="1">INDIRECT("'"&amp;$C170&amp;"'!"&amp;"$"&amp;$D170&amp;$AR$1&amp;"")</f>
        <v>#REF!</v>
      </c>
      <c r="AS170" s="225"/>
      <c r="AT170" s="223"/>
      <c r="AU170" s="224" t="e" cm="1">
        <f t="array" aca="1" ref="AU170" ca="1">INDIRECT("'"&amp;$C170&amp;"'!"&amp;"$"&amp;$D170&amp;$AU$1&amp;"")</f>
        <v>#REF!</v>
      </c>
      <c r="AV170" s="225"/>
      <c r="AW170" s="223"/>
      <c r="AX170" s="222"/>
      <c r="AY170" s="226"/>
      <c r="AZ170" s="225" t="e" cm="1">
        <f t="array" aca="1" ref="AZ170" ca="1">INDIRECT("'"&amp;$C170&amp;"'!"&amp;"$"&amp;$D170&amp;$AZ$1&amp;"")</f>
        <v>#REF!</v>
      </c>
      <c r="BA170" s="224"/>
      <c r="BB170" s="225"/>
      <c r="BC170" s="223"/>
      <c r="BD170" s="225" t="e" cm="1">
        <f t="array" aca="1" ref="BD170" ca="1">INDIRECT("'"&amp;$C170&amp;"'!"&amp;"$"&amp;$D170&amp;$BD$1&amp;"")</f>
        <v>#REF!</v>
      </c>
      <c r="BE170" s="224"/>
      <c r="BF170" s="225"/>
      <c r="BG170" s="223"/>
      <c r="BH170" s="227"/>
      <c r="BI170" s="223"/>
      <c r="BJ170" s="227" t="e" cm="1">
        <f t="array" aca="1" ref="BJ170" ca="1">INDIRECT("'"&amp;$C170&amp;"'!"&amp;"$"&amp;$D170&amp;$BJ$1&amp;"")</f>
        <v>#REF!</v>
      </c>
      <c r="BK170" s="225"/>
      <c r="BL170" s="223"/>
      <c r="BM170" s="407"/>
      <c r="BN170" s="222" t="e" cm="1">
        <f t="array" aca="1" ref="BN170" ca="1">INDIRECT("'"&amp;$C170&amp;"'!"&amp;"$"&amp;$D170&amp;$BN$1&amp;"")</f>
        <v>#REF!</v>
      </c>
      <c r="BO170" s="224"/>
      <c r="BP170" s="223"/>
      <c r="BQ170" s="227" t="e" cm="1">
        <f t="array" aca="1" ref="BQ170" ca="1">INDIRECT("'"&amp;$C170&amp;"'!"&amp;"$"&amp;$D170&amp;$BQ$1&amp;"")</f>
        <v>#REF!</v>
      </c>
      <c r="BR170" s="225"/>
      <c r="BS170" s="225"/>
      <c r="BT170" s="223"/>
      <c r="BU170" s="228" t="e" cm="1">
        <f t="array" aca="1" ref="BU170" ca="1">INDIRECT("'"&amp;$C170&amp;"'!"&amp;"$"&amp;$D170&amp;$BU$1&amp;"")</f>
        <v>#REF!</v>
      </c>
      <c r="BV170" s="225"/>
      <c r="BW170" s="225"/>
      <c r="BX170" s="223"/>
      <c r="BY170" s="228" t="e" cm="1">
        <f t="array" aca="1" ref="BY170" ca="1">INDIRECT("'"&amp;$C170&amp;"'!"&amp;"$"&amp;$D170&amp;74&amp;"")</f>
        <v>#REF!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150</v>
      </c>
      <c r="E171" s="229"/>
      <c r="F171" s="230"/>
      <c r="G171" s="231" t="e" cm="1">
        <f t="array" aca="1" ref="G171" ca="1">INDIRECT("'"&amp;$C171&amp;"'!"&amp;"$"&amp;$D171&amp;$G$1&amp;"")</f>
        <v>#REF!</v>
      </c>
      <c r="H171" s="232" t="s">
        <v>1</v>
      </c>
      <c r="I171" s="230" t="s">
        <v>1</v>
      </c>
      <c r="J171" s="231" t="e" cm="1">
        <f t="array" aca="1" ref="J171" ca="1">INDIRECT("'"&amp;$C171&amp;"'!"&amp;"$"&amp;$D171&amp;$J$1&amp;"")</f>
        <v>#REF!</v>
      </c>
      <c r="K171" s="232"/>
      <c r="L171" s="232"/>
      <c r="M171" s="233"/>
      <c r="N171" s="229" t="e" cm="1">
        <f t="array" aca="1" ref="N171" ca="1">INDIRECT("'"&amp;$C171&amp;"'!"&amp;"$"&amp;$D171&amp;$N$1&amp;"")</f>
        <v>#REF!</v>
      </c>
      <c r="O171" s="232"/>
      <c r="P171" s="232"/>
      <c r="Q171" s="230"/>
      <c r="R171" s="353" t="e" cm="1">
        <f t="array" aca="1" ref="R171" ca="1">INDIRECT("'"&amp;$C171&amp;"'!"&amp;"$"&amp;$D171&amp;$R$1&amp;"")</f>
        <v>#REF!</v>
      </c>
      <c r="S171" s="232"/>
      <c r="T171" s="232"/>
      <c r="U171" s="233"/>
      <c r="V171" s="229"/>
      <c r="W171" s="234" t="e" cm="1">
        <f t="array" aca="1" ref="W171" ca="1">INDIRECT("'"&amp;$C171&amp;"'!"&amp;"$"&amp;$D171&amp;$W$1&amp;"")</f>
        <v>#REF!</v>
      </c>
      <c r="X171" s="232"/>
      <c r="Y171" s="230"/>
      <c r="Z171" s="231" t="e" cm="1">
        <f t="array" aca="1" ref="Z171" ca="1">INDIRECT("'"&amp;$C171&amp;"'!"&amp;"$"&amp;$D171&amp;$Z$1&amp;"")</f>
        <v>#REF!</v>
      </c>
      <c r="AA171" s="232" t="s">
        <v>1</v>
      </c>
      <c r="AB171" s="232" t="s">
        <v>1</v>
      </c>
      <c r="AC171" s="233" t="s">
        <v>1</v>
      </c>
      <c r="AD171" s="229" t="e" cm="1">
        <f t="array" aca="1" ref="AD171" ca="1">INDIRECT("'"&amp;$C171&amp;"'!"&amp;"$"&amp;$D171&amp;$AD$1&amp;"")</f>
        <v>#REF!</v>
      </c>
      <c r="AE171" s="232" t="s">
        <v>1</v>
      </c>
      <c r="AF171" s="232" t="s">
        <v>1</v>
      </c>
      <c r="AG171" s="230" t="s">
        <v>1</v>
      </c>
      <c r="AH171" s="231" t="e" cm="1">
        <f t="array" aca="1" ref="AH171" ca="1">INDIRECT("'"&amp;$C171&amp;"'!"&amp;"$"&amp;$D171&amp;$AH$1&amp;"")</f>
        <v>#REF!</v>
      </c>
      <c r="AI171" s="232" t="s">
        <v>1</v>
      </c>
      <c r="AJ171" s="232" t="s">
        <v>1</v>
      </c>
      <c r="AK171" s="233" t="s">
        <v>1</v>
      </c>
      <c r="AL171" s="229" t="e" cm="1">
        <f t="array" aca="1" ref="AL171" ca="1">INDIRECT("'"&amp;$C171&amp;"'!"&amp;"$"&amp;$D171&amp;$AL$1&amp;"")</f>
        <v>#REF!</v>
      </c>
      <c r="AM171" s="232" t="s">
        <v>1</v>
      </c>
      <c r="AN171" s="232" t="s">
        <v>1</v>
      </c>
      <c r="AO171" s="230" t="s">
        <v>1</v>
      </c>
      <c r="AP171" s="229"/>
      <c r="AQ171" s="233"/>
      <c r="AR171" s="229" t="e" cm="1">
        <f t="array" aca="1" ref="AR171" ca="1">INDIRECT("'"&amp;$C171&amp;"'!"&amp;"$"&amp;$D171&amp;$AR$1&amp;"")</f>
        <v>#REF!</v>
      </c>
      <c r="AS171" s="232"/>
      <c r="AT171" s="230"/>
      <c r="AU171" s="231" t="e" cm="1">
        <f t="array" aca="1" ref="AU171" ca="1">INDIRECT("'"&amp;$C171&amp;"'!"&amp;"$"&amp;$D171&amp;$AU$1&amp;"")</f>
        <v>#REF!</v>
      </c>
      <c r="AV171" s="232"/>
      <c r="AW171" s="230"/>
      <c r="AX171" s="229"/>
      <c r="AY171" s="233"/>
      <c r="AZ171" s="232" t="e" cm="1">
        <f t="array" aca="1" ref="AZ171" ca="1">INDIRECT("'"&amp;$C171&amp;"'!"&amp;"$"&amp;$D171&amp;$AZ$1&amp;"")</f>
        <v>#REF!</v>
      </c>
      <c r="BA171" s="231"/>
      <c r="BB171" s="232"/>
      <c r="BC171" s="230"/>
      <c r="BD171" s="232" t="e" cm="1">
        <f t="array" aca="1" ref="BD171" ca="1">INDIRECT("'"&amp;$C171&amp;"'!"&amp;"$"&amp;$D171&amp;$BD$1&amp;"")</f>
        <v>#REF!</v>
      </c>
      <c r="BE171" s="231"/>
      <c r="BF171" s="232"/>
      <c r="BG171" s="230"/>
      <c r="BH171" s="234"/>
      <c r="BI171" s="230"/>
      <c r="BJ171" s="234" t="e" cm="1">
        <f t="array" aca="1" ref="BJ171" ca="1">INDIRECT("'"&amp;$C171&amp;"'!"&amp;"$"&amp;$D171&amp;$BJ$1&amp;"")</f>
        <v>#REF!</v>
      </c>
      <c r="BK171" s="232"/>
      <c r="BL171" s="230"/>
      <c r="BM171" s="408"/>
      <c r="BN171" s="229" t="e" cm="1">
        <f t="array" aca="1" ref="BN171" ca="1">INDIRECT("'"&amp;$C171&amp;"'!"&amp;"$"&amp;$D171&amp;$BN$1&amp;"")</f>
        <v>#REF!</v>
      </c>
      <c r="BO171" s="231"/>
      <c r="BP171" s="230"/>
      <c r="BQ171" s="234" t="e" cm="1">
        <f t="array" aca="1" ref="BQ171" ca="1">INDIRECT("'"&amp;$C171&amp;"'!"&amp;"$"&amp;$D171&amp;$BQ$1&amp;"")</f>
        <v>#REF!</v>
      </c>
      <c r="BR171" s="232"/>
      <c r="BS171" s="232"/>
      <c r="BT171" s="230"/>
      <c r="BU171" s="235" t="e" cm="1">
        <f t="array" aca="1" ref="BU171" ca="1">INDIRECT("'"&amp;$C171&amp;"'!"&amp;"$"&amp;$D171&amp;$BU$1&amp;"")</f>
        <v>#REF!</v>
      </c>
      <c r="BV171" s="232"/>
      <c r="BW171" s="232"/>
      <c r="BX171" s="230"/>
      <c r="BY171" s="235" t="e" cm="1">
        <f t="array" aca="1" ref="BY171" ca="1">INDIRECT("'"&amp;$C171&amp;"'!"&amp;"$"&amp;$D171&amp;74&amp;"")</f>
        <v>#REF!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151</v>
      </c>
      <c r="E172" s="222"/>
      <c r="F172" s="223"/>
      <c r="G172" s="224" t="e" cm="1">
        <f t="array" aca="1" ref="G172" ca="1">INDIRECT("'"&amp;$C172&amp;"'!"&amp;"$"&amp;$D172&amp;$G$1&amp;"")</f>
        <v>#REF!</v>
      </c>
      <c r="H172" s="225" t="s">
        <v>1</v>
      </c>
      <c r="I172" s="223" t="s">
        <v>1</v>
      </c>
      <c r="J172" s="224" t="e" cm="1">
        <f t="array" aca="1" ref="J172" ca="1">INDIRECT("'"&amp;$C172&amp;"'!"&amp;"$"&amp;$D172&amp;$J$1&amp;"")</f>
        <v>#REF!</v>
      </c>
      <c r="K172" s="225"/>
      <c r="L172" s="225"/>
      <c r="M172" s="226"/>
      <c r="N172" s="222" t="e" cm="1">
        <f t="array" aca="1" ref="N172" ca="1">INDIRECT("'"&amp;$C172&amp;"'!"&amp;"$"&amp;$D172&amp;$N$1&amp;"")</f>
        <v>#REF!</v>
      </c>
      <c r="O172" s="225"/>
      <c r="P172" s="225"/>
      <c r="Q172" s="223"/>
      <c r="R172" s="352" t="e" cm="1">
        <f t="array" aca="1" ref="R172" ca="1">INDIRECT("'"&amp;$C172&amp;"'!"&amp;"$"&amp;$D172&amp;$R$1&amp;"")</f>
        <v>#REF!</v>
      </c>
      <c r="S172" s="225"/>
      <c r="T172" s="225"/>
      <c r="U172" s="226"/>
      <c r="V172" s="222"/>
      <c r="W172" s="227" t="e" cm="1">
        <f t="array" aca="1" ref="W172" ca="1">INDIRECT("'"&amp;$C172&amp;"'!"&amp;"$"&amp;$D172&amp;$W$1&amp;"")</f>
        <v>#REF!</v>
      </c>
      <c r="X172" s="225"/>
      <c r="Y172" s="223"/>
      <c r="Z172" s="224" t="e" cm="1">
        <f t="array" aca="1" ref="Z172" ca="1">INDIRECT("'"&amp;$C172&amp;"'!"&amp;"$"&amp;$D172&amp;$Z$1&amp;"")</f>
        <v>#REF!</v>
      </c>
      <c r="AA172" s="225" t="s">
        <v>1</v>
      </c>
      <c r="AB172" s="225" t="s">
        <v>1</v>
      </c>
      <c r="AC172" s="226" t="s">
        <v>1</v>
      </c>
      <c r="AD172" s="222" t="e" cm="1">
        <f t="array" aca="1" ref="AD172" ca="1">INDIRECT("'"&amp;$C172&amp;"'!"&amp;"$"&amp;$D172&amp;$AD$1&amp;"")</f>
        <v>#REF!</v>
      </c>
      <c r="AE172" s="225" t="s">
        <v>1</v>
      </c>
      <c r="AF172" s="225" t="s">
        <v>1</v>
      </c>
      <c r="AG172" s="223" t="s">
        <v>1</v>
      </c>
      <c r="AH172" s="224" t="e" cm="1">
        <f t="array" aca="1" ref="AH172" ca="1">INDIRECT("'"&amp;$C172&amp;"'!"&amp;"$"&amp;$D172&amp;$AH$1&amp;"")</f>
        <v>#REF!</v>
      </c>
      <c r="AI172" s="225" t="s">
        <v>1</v>
      </c>
      <c r="AJ172" s="225" t="s">
        <v>1</v>
      </c>
      <c r="AK172" s="226" t="s">
        <v>1</v>
      </c>
      <c r="AL172" s="222" t="e" cm="1">
        <f t="array" aca="1" ref="AL172" ca="1">INDIRECT("'"&amp;$C172&amp;"'!"&amp;"$"&amp;$D172&amp;$AL$1&amp;"")</f>
        <v>#REF!</v>
      </c>
      <c r="AM172" s="225" t="s">
        <v>1</v>
      </c>
      <c r="AN172" s="225" t="s">
        <v>1</v>
      </c>
      <c r="AO172" s="223" t="s">
        <v>1</v>
      </c>
      <c r="AP172" s="222"/>
      <c r="AQ172" s="226"/>
      <c r="AR172" s="222" t="e" cm="1">
        <f t="array" aca="1" ref="AR172" ca="1">INDIRECT("'"&amp;$C172&amp;"'!"&amp;"$"&amp;$D172&amp;$AR$1&amp;"")</f>
        <v>#REF!</v>
      </c>
      <c r="AS172" s="225"/>
      <c r="AT172" s="223"/>
      <c r="AU172" s="224" t="e" cm="1">
        <f t="array" aca="1" ref="AU172" ca="1">INDIRECT("'"&amp;$C172&amp;"'!"&amp;"$"&amp;$D172&amp;$AU$1&amp;"")</f>
        <v>#REF!</v>
      </c>
      <c r="AV172" s="225"/>
      <c r="AW172" s="223"/>
      <c r="AX172" s="222"/>
      <c r="AY172" s="226"/>
      <c r="AZ172" s="225" t="e" cm="1">
        <f t="array" aca="1" ref="AZ172" ca="1">INDIRECT("'"&amp;$C172&amp;"'!"&amp;"$"&amp;$D172&amp;$AZ$1&amp;"")</f>
        <v>#REF!</v>
      </c>
      <c r="BA172" s="224"/>
      <c r="BB172" s="225"/>
      <c r="BC172" s="223"/>
      <c r="BD172" s="225" t="e" cm="1">
        <f t="array" aca="1" ref="BD172" ca="1">INDIRECT("'"&amp;$C172&amp;"'!"&amp;"$"&amp;$D172&amp;$BD$1&amp;"")</f>
        <v>#REF!</v>
      </c>
      <c r="BE172" s="224"/>
      <c r="BF172" s="225"/>
      <c r="BG172" s="223"/>
      <c r="BH172" s="227"/>
      <c r="BI172" s="223"/>
      <c r="BJ172" s="227" t="e" cm="1">
        <f t="array" aca="1" ref="BJ172" ca="1">INDIRECT("'"&amp;$C172&amp;"'!"&amp;"$"&amp;$D172&amp;$BJ$1&amp;"")</f>
        <v>#REF!</v>
      </c>
      <c r="BK172" s="225"/>
      <c r="BL172" s="223"/>
      <c r="BM172" s="407"/>
      <c r="BN172" s="222" t="e" cm="1">
        <f t="array" aca="1" ref="BN172" ca="1">INDIRECT("'"&amp;$C172&amp;"'!"&amp;"$"&amp;$D172&amp;$BN$1&amp;"")</f>
        <v>#REF!</v>
      </c>
      <c r="BO172" s="224"/>
      <c r="BP172" s="223"/>
      <c r="BQ172" s="227" t="e" cm="1">
        <f t="array" aca="1" ref="BQ172" ca="1">INDIRECT("'"&amp;$C172&amp;"'!"&amp;"$"&amp;$D172&amp;$BQ$1&amp;"")</f>
        <v>#REF!</v>
      </c>
      <c r="BR172" s="225"/>
      <c r="BS172" s="225"/>
      <c r="BT172" s="223"/>
      <c r="BU172" s="228" t="e" cm="1">
        <f t="array" aca="1" ref="BU172" ca="1">INDIRECT("'"&amp;$C172&amp;"'!"&amp;"$"&amp;$D172&amp;$BU$1&amp;"")</f>
        <v>#REF!</v>
      </c>
      <c r="BV172" s="225"/>
      <c r="BW172" s="225"/>
      <c r="BX172" s="223"/>
      <c r="BY172" s="228" t="e" cm="1">
        <f t="array" aca="1" ref="BY172" ca="1">INDIRECT("'"&amp;$C172&amp;"'!"&amp;"$"&amp;$D172&amp;74&amp;"")</f>
        <v>#REF!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152</v>
      </c>
      <c r="E173" s="229"/>
      <c r="F173" s="230"/>
      <c r="G173" s="231" t="e" cm="1">
        <f t="array" aca="1" ref="G173" ca="1">INDIRECT("'"&amp;$C173&amp;"'!"&amp;"$"&amp;$D173&amp;$G$1&amp;"")</f>
        <v>#REF!</v>
      </c>
      <c r="H173" s="232" t="s">
        <v>1</v>
      </c>
      <c r="I173" s="230" t="s">
        <v>1</v>
      </c>
      <c r="J173" s="231" t="e" cm="1">
        <f t="array" aca="1" ref="J173" ca="1">INDIRECT("'"&amp;$C173&amp;"'!"&amp;"$"&amp;$D173&amp;$J$1&amp;"")</f>
        <v>#REF!</v>
      </c>
      <c r="K173" s="232"/>
      <c r="L173" s="232"/>
      <c r="M173" s="233"/>
      <c r="N173" s="229" t="e" cm="1">
        <f t="array" aca="1" ref="N173" ca="1">INDIRECT("'"&amp;$C173&amp;"'!"&amp;"$"&amp;$D173&amp;$N$1&amp;"")</f>
        <v>#REF!</v>
      </c>
      <c r="O173" s="232"/>
      <c r="P173" s="232"/>
      <c r="Q173" s="230"/>
      <c r="R173" s="229" t="e" cm="1">
        <f t="array" aca="1" ref="R173" ca="1">INDIRECT("'"&amp;$C173&amp;"'!"&amp;"$"&amp;$D173&amp;$R$1&amp;"")</f>
        <v>#REF!</v>
      </c>
      <c r="S173" s="232"/>
      <c r="T173" s="232"/>
      <c r="U173" s="233"/>
      <c r="V173" s="229"/>
      <c r="W173" s="234" t="e" cm="1">
        <f t="array" aca="1" ref="W173" ca="1">INDIRECT("'"&amp;$C173&amp;"'!"&amp;"$"&amp;$D173&amp;$W$1&amp;"")</f>
        <v>#REF!</v>
      </c>
      <c r="X173" s="232"/>
      <c r="Y173" s="230"/>
      <c r="Z173" s="231" t="e" cm="1">
        <f t="array" aca="1" ref="Z173" ca="1">INDIRECT("'"&amp;$C173&amp;"'!"&amp;"$"&amp;$D173&amp;$Z$1&amp;"")</f>
        <v>#REF!</v>
      </c>
      <c r="AA173" s="232" t="s">
        <v>1</v>
      </c>
      <c r="AB173" s="232" t="s">
        <v>1</v>
      </c>
      <c r="AC173" s="233" t="s">
        <v>1</v>
      </c>
      <c r="AD173" s="229" t="e" cm="1">
        <f t="array" aca="1" ref="AD173" ca="1">INDIRECT("'"&amp;$C173&amp;"'!"&amp;"$"&amp;$D173&amp;$AD$1&amp;"")</f>
        <v>#REF!</v>
      </c>
      <c r="AE173" s="232" t="s">
        <v>1</v>
      </c>
      <c r="AF173" s="232" t="s">
        <v>1</v>
      </c>
      <c r="AG173" s="230" t="s">
        <v>1</v>
      </c>
      <c r="AH173" s="231" t="e" cm="1">
        <f t="array" aca="1" ref="AH173" ca="1">INDIRECT("'"&amp;$C173&amp;"'!"&amp;"$"&amp;$D173&amp;$AH$1&amp;"")</f>
        <v>#REF!</v>
      </c>
      <c r="AI173" s="232" t="s">
        <v>1</v>
      </c>
      <c r="AJ173" s="232" t="s">
        <v>1</v>
      </c>
      <c r="AK173" s="233" t="s">
        <v>1</v>
      </c>
      <c r="AL173" s="229" t="e" cm="1">
        <f t="array" aca="1" ref="AL173" ca="1">INDIRECT("'"&amp;$C173&amp;"'!"&amp;"$"&amp;$D173&amp;$AL$1&amp;"")</f>
        <v>#REF!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t="e" cm="1">
        <f t="array" aca="1" ref="AR173" ca="1">INDIRECT("'"&amp;$C173&amp;"'!"&amp;"$"&amp;$D173&amp;$AR$1&amp;"")</f>
        <v>#REF!</v>
      </c>
      <c r="AS173" s="232"/>
      <c r="AT173" s="230"/>
      <c r="AU173" s="231" t="e" cm="1">
        <f t="array" aca="1" ref="AU173" ca="1">INDIRECT("'"&amp;$C173&amp;"'!"&amp;"$"&amp;$D173&amp;$AU$1&amp;"")</f>
        <v>#REF!</v>
      </c>
      <c r="AV173" s="232"/>
      <c r="AW173" s="230"/>
      <c r="AX173" s="229"/>
      <c r="AY173" s="233"/>
      <c r="AZ173" s="232" t="e" cm="1">
        <f t="array" aca="1" ref="AZ173" ca="1">INDIRECT("'"&amp;$C173&amp;"'!"&amp;"$"&amp;$D173&amp;$AZ$1&amp;"")</f>
        <v>#REF!</v>
      </c>
      <c r="BA173" s="231"/>
      <c r="BB173" s="232"/>
      <c r="BC173" s="230"/>
      <c r="BD173" s="232" t="e" cm="1">
        <f t="array" aca="1" ref="BD173" ca="1">INDIRECT("'"&amp;$C173&amp;"'!"&amp;"$"&amp;$D173&amp;$BD$1&amp;"")</f>
        <v>#REF!</v>
      </c>
      <c r="BE173" s="231"/>
      <c r="BF173" s="232"/>
      <c r="BG173" s="230"/>
      <c r="BH173" s="234"/>
      <c r="BI173" s="230"/>
      <c r="BJ173" s="234" t="e" cm="1">
        <f t="array" aca="1" ref="BJ173" ca="1">INDIRECT("'"&amp;$C173&amp;"'!"&amp;"$"&amp;$D173&amp;$BJ$1&amp;"")</f>
        <v>#REF!</v>
      </c>
      <c r="BK173" s="232"/>
      <c r="BL173" s="230"/>
      <c r="BM173" s="408"/>
      <c r="BN173" s="229" t="e" cm="1">
        <f t="array" aca="1" ref="BN173" ca="1">INDIRECT("'"&amp;$C173&amp;"'!"&amp;"$"&amp;$D173&amp;$BN$1&amp;"")</f>
        <v>#REF!</v>
      </c>
      <c r="BO173" s="231"/>
      <c r="BP173" s="230"/>
      <c r="BQ173" s="234" t="e" cm="1">
        <f t="array" aca="1" ref="BQ173" ca="1">INDIRECT("'"&amp;$C173&amp;"'!"&amp;"$"&amp;$D173&amp;$BQ$1&amp;"")</f>
        <v>#REF!</v>
      </c>
      <c r="BR173" s="232"/>
      <c r="BS173" s="232"/>
      <c r="BT173" s="230"/>
      <c r="BU173" s="235" t="e" cm="1">
        <f t="array" aca="1" ref="BU173" ca="1">INDIRECT("'"&amp;$C173&amp;"'!"&amp;"$"&amp;$D173&amp;$BU$1&amp;"")</f>
        <v>#REF!</v>
      </c>
      <c r="BV173" s="232"/>
      <c r="BW173" s="232"/>
      <c r="BX173" s="230"/>
      <c r="BY173" s="235" t="e" cm="1">
        <f t="array" aca="1" ref="BY173" ca="1">INDIRECT("'"&amp;$C173&amp;"'!"&amp;"$"&amp;$D173&amp;74&amp;"")</f>
        <v>#REF!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153</v>
      </c>
      <c r="E174" s="222"/>
      <c r="F174" s="223"/>
      <c r="G174" s="224" t="e" cm="1">
        <f t="array" aca="1" ref="G174" ca="1">INDIRECT("'"&amp;$C174&amp;"'!"&amp;"$"&amp;$D174&amp;$G$1&amp;"")</f>
        <v>#REF!</v>
      </c>
      <c r="H174" s="225" t="s">
        <v>1</v>
      </c>
      <c r="I174" s="223" t="s">
        <v>1</v>
      </c>
      <c r="J174" s="224" t="e" cm="1">
        <f t="array" aca="1" ref="J174" ca="1">INDIRECT("'"&amp;$C174&amp;"'!"&amp;"$"&amp;$D174&amp;$J$1&amp;"")</f>
        <v>#REF!</v>
      </c>
      <c r="K174" s="493"/>
      <c r="L174" s="225"/>
      <c r="M174" s="226"/>
      <c r="N174" s="222" t="e" cm="1">
        <f t="array" aca="1" ref="N174" ca="1">INDIRECT("'"&amp;$C174&amp;"'!"&amp;"$"&amp;$D174&amp;$N$1&amp;"")</f>
        <v>#REF!</v>
      </c>
      <c r="O174" s="225"/>
      <c r="P174" s="225"/>
      <c r="Q174" s="223"/>
      <c r="R174" s="352" t="e" cm="1">
        <f t="array" aca="1" ref="R174" ca="1">INDIRECT("'"&amp;$C174&amp;"'!"&amp;"$"&amp;$D174&amp;$R$1&amp;"")</f>
        <v>#REF!</v>
      </c>
      <c r="S174" s="225"/>
      <c r="T174" s="225"/>
      <c r="U174" s="226"/>
      <c r="V174" s="222"/>
      <c r="W174" s="227" t="e" cm="1">
        <f t="array" aca="1" ref="W174" ca="1">INDIRECT("'"&amp;$C174&amp;"'!"&amp;"$"&amp;$D174&amp;$W$1&amp;"")</f>
        <v>#REF!</v>
      </c>
      <c r="X174" s="225"/>
      <c r="Y174" s="223"/>
      <c r="Z174" s="224" t="e" cm="1">
        <f t="array" aca="1" ref="Z174" ca="1">INDIRECT("'"&amp;$C174&amp;"'!"&amp;"$"&amp;$D174&amp;$Z$1&amp;"")</f>
        <v>#REF!</v>
      </c>
      <c r="AA174" s="225" t="s">
        <v>1</v>
      </c>
      <c r="AB174" s="225" t="s">
        <v>1</v>
      </c>
      <c r="AC174" s="226" t="s">
        <v>1</v>
      </c>
      <c r="AD174" s="222" t="e" cm="1">
        <f t="array" aca="1" ref="AD174" ca="1">INDIRECT("'"&amp;$C174&amp;"'!"&amp;"$"&amp;$D174&amp;$AD$1&amp;"")</f>
        <v>#REF!</v>
      </c>
      <c r="AE174" s="225" t="s">
        <v>1</v>
      </c>
      <c r="AF174" s="225" t="s">
        <v>1</v>
      </c>
      <c r="AG174" s="223" t="s">
        <v>1</v>
      </c>
      <c r="AH174" s="224" t="e" cm="1">
        <f t="array" aca="1" ref="AH174" ca="1">INDIRECT("'"&amp;$C174&amp;"'!"&amp;"$"&amp;$D174&amp;$AH$1&amp;"")</f>
        <v>#REF!</v>
      </c>
      <c r="AI174" s="225" t="s">
        <v>1</v>
      </c>
      <c r="AJ174" s="225" t="s">
        <v>1</v>
      </c>
      <c r="AK174" s="226" t="s">
        <v>1</v>
      </c>
      <c r="AL174" s="222" t="e" cm="1">
        <f t="array" aca="1" ref="AL174" ca="1">INDIRECT("'"&amp;$C174&amp;"'!"&amp;"$"&amp;$D174&amp;$AL$1&amp;"")</f>
        <v>#REF!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t="e" cm="1">
        <f t="array" aca="1" ref="AR174" ca="1">INDIRECT("'"&amp;$C174&amp;"'!"&amp;"$"&amp;$D174&amp;$AR$1&amp;"")</f>
        <v>#REF!</v>
      </c>
      <c r="AS174" s="225"/>
      <c r="AT174" s="223"/>
      <c r="AU174" s="224" t="e" cm="1">
        <f t="array" aca="1" ref="AU174" ca="1">INDIRECT("'"&amp;$C174&amp;"'!"&amp;"$"&amp;$D174&amp;$AU$1&amp;"")</f>
        <v>#REF!</v>
      </c>
      <c r="AV174" s="225"/>
      <c r="AW174" s="223"/>
      <c r="AX174" s="222"/>
      <c r="AY174" s="226"/>
      <c r="AZ174" s="225" t="e" cm="1">
        <f t="array" aca="1" ref="AZ174" ca="1">INDIRECT("'"&amp;$C174&amp;"'!"&amp;"$"&amp;$D174&amp;$AZ$1&amp;"")</f>
        <v>#REF!</v>
      </c>
      <c r="BA174" s="224"/>
      <c r="BB174" s="225"/>
      <c r="BC174" s="223"/>
      <c r="BD174" s="225" t="e" cm="1">
        <f t="array" aca="1" ref="BD174" ca="1">INDIRECT("'"&amp;$C174&amp;"'!"&amp;"$"&amp;$D174&amp;$BD$1&amp;"")</f>
        <v>#REF!</v>
      </c>
      <c r="BE174" s="224"/>
      <c r="BF174" s="225"/>
      <c r="BG174" s="223"/>
      <c r="BH174" s="227"/>
      <c r="BI174" s="223"/>
      <c r="BJ174" s="227" t="e" cm="1">
        <f t="array" aca="1" ref="BJ174" ca="1">INDIRECT("'"&amp;$C174&amp;"'!"&amp;"$"&amp;$D174&amp;$BJ$1&amp;"")</f>
        <v>#REF!</v>
      </c>
      <c r="BK174" s="225"/>
      <c r="BL174" s="223"/>
      <c r="BM174" s="407"/>
      <c r="BN174" s="222" t="e" cm="1">
        <f t="array" aca="1" ref="BN174" ca="1">INDIRECT("'"&amp;$C174&amp;"'!"&amp;"$"&amp;$D174&amp;$BN$1&amp;"")</f>
        <v>#REF!</v>
      </c>
      <c r="BO174" s="224"/>
      <c r="BP174" s="223"/>
      <c r="BQ174" s="227" t="e" cm="1">
        <f t="array" aca="1" ref="BQ174" ca="1">INDIRECT("'"&amp;$C174&amp;"'!"&amp;"$"&amp;$D174&amp;$BQ$1&amp;"")</f>
        <v>#REF!</v>
      </c>
      <c r="BR174" s="225"/>
      <c r="BS174" s="225"/>
      <c r="BT174" s="223"/>
      <c r="BU174" s="228" t="e" cm="1">
        <f t="array" aca="1" ref="BU174" ca="1">INDIRECT("'"&amp;$C174&amp;"'!"&amp;"$"&amp;$D174&amp;$BU$1&amp;"")</f>
        <v>#REF!</v>
      </c>
      <c r="BV174" s="225"/>
      <c r="BW174" s="225"/>
      <c r="BX174" s="223"/>
      <c r="BY174" s="228" t="e" cm="1">
        <f t="array" aca="1" ref="BY174" ca="1">INDIRECT("'"&amp;$C174&amp;"'!"&amp;"$"&amp;$D174&amp;74&amp;"")</f>
        <v>#REF!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154</v>
      </c>
      <c r="E175" s="229"/>
      <c r="F175" s="230"/>
      <c r="G175" s="231" t="e" cm="1">
        <f t="array" aca="1" ref="G175" ca="1">INDIRECT("'"&amp;$C175&amp;"'!"&amp;"$"&amp;$D175&amp;$G$1&amp;"")</f>
        <v>#REF!</v>
      </c>
      <c r="H175" s="232" t="s">
        <v>1</v>
      </c>
      <c r="I175" s="230" t="s">
        <v>1</v>
      </c>
      <c r="J175" s="231" t="e" cm="1">
        <f t="array" aca="1" ref="J175" ca="1">INDIRECT("'"&amp;$C175&amp;"'!"&amp;"$"&amp;$D175&amp;$J$1&amp;"")</f>
        <v>#REF!</v>
      </c>
      <c r="K175" s="232"/>
      <c r="L175" s="232"/>
      <c r="M175" s="233"/>
      <c r="N175" s="229" t="e" cm="1">
        <f t="array" aca="1" ref="N175" ca="1">INDIRECT("'"&amp;$C175&amp;"'!"&amp;"$"&amp;$D175&amp;$N$1&amp;"")</f>
        <v>#REF!</v>
      </c>
      <c r="O175" s="232"/>
      <c r="P175" s="232"/>
      <c r="Q175" s="230"/>
      <c r="R175" s="229" t="e" cm="1">
        <f t="array" aca="1" ref="R175" ca="1">INDIRECT("'"&amp;$C175&amp;"'!"&amp;"$"&amp;$D175&amp;$R$1&amp;"")</f>
        <v>#REF!</v>
      </c>
      <c r="S175" s="232"/>
      <c r="T175" s="232"/>
      <c r="U175" s="233"/>
      <c r="V175" s="229"/>
      <c r="W175" s="234" t="e" cm="1">
        <f t="array" aca="1" ref="W175" ca="1">INDIRECT("'"&amp;$C175&amp;"'!"&amp;"$"&amp;$D175&amp;$W$1&amp;"")</f>
        <v>#REF!</v>
      </c>
      <c r="X175" s="232"/>
      <c r="Y175" s="230"/>
      <c r="Z175" s="231" t="e" cm="1">
        <f t="array" aca="1" ref="Z175" ca="1">INDIRECT("'"&amp;$C175&amp;"'!"&amp;"$"&amp;$D175&amp;$Z$1&amp;"")</f>
        <v>#REF!</v>
      </c>
      <c r="AA175" s="232" t="s">
        <v>1</v>
      </c>
      <c r="AB175" s="232" t="s">
        <v>1</v>
      </c>
      <c r="AC175" s="233" t="s">
        <v>1</v>
      </c>
      <c r="AD175" s="229" t="e" cm="1">
        <f t="array" aca="1" ref="AD175" ca="1">INDIRECT("'"&amp;$C175&amp;"'!"&amp;"$"&amp;$D175&amp;$AD$1&amp;"")</f>
        <v>#REF!</v>
      </c>
      <c r="AE175" s="232" t="s">
        <v>1</v>
      </c>
      <c r="AF175" s="232" t="s">
        <v>1</v>
      </c>
      <c r="AG175" s="230" t="s">
        <v>1</v>
      </c>
      <c r="AH175" s="231" t="e" cm="1">
        <f t="array" aca="1" ref="AH175" ca="1">INDIRECT("'"&amp;$C175&amp;"'!"&amp;"$"&amp;$D175&amp;$AH$1&amp;"")</f>
        <v>#REF!</v>
      </c>
      <c r="AI175" s="232" t="s">
        <v>1</v>
      </c>
      <c r="AJ175" s="232" t="s">
        <v>1</v>
      </c>
      <c r="AK175" s="233" t="s">
        <v>1</v>
      </c>
      <c r="AL175" s="229" t="e" cm="1">
        <f t="array" aca="1" ref="AL175" ca="1">INDIRECT("'"&amp;$C175&amp;"'!"&amp;"$"&amp;$D175&amp;$AL$1&amp;"")</f>
        <v>#REF!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t="e" cm="1">
        <f t="array" aca="1" ref="AR175" ca="1">INDIRECT("'"&amp;$C175&amp;"'!"&amp;"$"&amp;$D175&amp;$AR$1&amp;"")</f>
        <v>#REF!</v>
      </c>
      <c r="AS175" s="232"/>
      <c r="AT175" s="230"/>
      <c r="AU175" s="231" t="e" cm="1">
        <f t="array" aca="1" ref="AU175" ca="1">INDIRECT("'"&amp;$C175&amp;"'!"&amp;"$"&amp;$D175&amp;$AU$1&amp;"")</f>
        <v>#REF!</v>
      </c>
      <c r="AV175" s="232"/>
      <c r="AW175" s="230"/>
      <c r="AX175" s="229"/>
      <c r="AY175" s="233"/>
      <c r="AZ175" s="232" t="e" cm="1">
        <f t="array" aca="1" ref="AZ175" ca="1">INDIRECT("'"&amp;$C175&amp;"'!"&amp;"$"&amp;$D175&amp;$AZ$1&amp;"")</f>
        <v>#REF!</v>
      </c>
      <c r="BA175" s="231"/>
      <c r="BB175" s="232"/>
      <c r="BC175" s="230"/>
      <c r="BD175" s="232" t="e" cm="1">
        <f t="array" aca="1" ref="BD175" ca="1">INDIRECT("'"&amp;$C175&amp;"'!"&amp;"$"&amp;$D175&amp;$BD$1&amp;"")</f>
        <v>#REF!</v>
      </c>
      <c r="BE175" s="231"/>
      <c r="BF175" s="232"/>
      <c r="BG175" s="230"/>
      <c r="BH175" s="234"/>
      <c r="BI175" s="230"/>
      <c r="BJ175" s="234" t="e" cm="1">
        <f t="array" aca="1" ref="BJ175" ca="1">INDIRECT("'"&amp;$C175&amp;"'!"&amp;"$"&amp;$D175&amp;$BJ$1&amp;"")</f>
        <v>#REF!</v>
      </c>
      <c r="BK175" s="232"/>
      <c r="BL175" s="230"/>
      <c r="BM175" s="408"/>
      <c r="BN175" s="229" t="e" cm="1">
        <f t="array" aca="1" ref="BN175" ca="1">INDIRECT("'"&amp;$C175&amp;"'!"&amp;"$"&amp;$D175&amp;$BN$1&amp;"")</f>
        <v>#REF!</v>
      </c>
      <c r="BO175" s="231"/>
      <c r="BP175" s="230"/>
      <c r="BQ175" s="234" t="e" cm="1">
        <f t="array" aca="1" ref="BQ175" ca="1">INDIRECT("'"&amp;$C175&amp;"'!"&amp;"$"&amp;$D175&amp;$BQ$1&amp;"")</f>
        <v>#REF!</v>
      </c>
      <c r="BR175" s="232"/>
      <c r="BS175" s="232"/>
      <c r="BT175" s="230"/>
      <c r="BU175" s="235" t="e" cm="1">
        <f t="array" aca="1" ref="BU175" ca="1">INDIRECT("'"&amp;$C175&amp;"'!"&amp;"$"&amp;$D175&amp;$BU$1&amp;"")</f>
        <v>#REF!</v>
      </c>
      <c r="BV175" s="232"/>
      <c r="BW175" s="232"/>
      <c r="BX175" s="230"/>
      <c r="BY175" s="235" t="e" cm="1">
        <f t="array" aca="1" ref="BY175" ca="1">INDIRECT("'"&amp;$C175&amp;"'!"&amp;"$"&amp;$D175&amp;74&amp;"")</f>
        <v>#REF!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155</v>
      </c>
      <c r="E176" s="222"/>
      <c r="F176" s="223"/>
      <c r="G176" s="224" t="e" cm="1">
        <f t="array" aca="1" ref="G176" ca="1">INDIRECT("'"&amp;$C176&amp;"'!"&amp;"$"&amp;$D176&amp;$G$1&amp;"")</f>
        <v>#REF!</v>
      </c>
      <c r="H176" s="225" t="s">
        <v>1</v>
      </c>
      <c r="I176" s="223" t="s">
        <v>1</v>
      </c>
      <c r="J176" s="224" t="e" cm="1">
        <f t="array" aca="1" ref="J176" ca="1">INDIRECT("'"&amp;$C176&amp;"'!"&amp;"$"&amp;$D176&amp;$J$1&amp;"")</f>
        <v>#REF!</v>
      </c>
      <c r="K176" s="225"/>
      <c r="L176" s="225"/>
      <c r="M176" s="226"/>
      <c r="N176" s="222" t="e" cm="1">
        <f t="array" aca="1" ref="N176" ca="1">INDIRECT("'"&amp;$C176&amp;"'!"&amp;"$"&amp;$D176&amp;$N$1&amp;"")</f>
        <v>#REF!</v>
      </c>
      <c r="O176" s="225"/>
      <c r="P176" s="225"/>
      <c r="Q176" s="223"/>
      <c r="R176" s="352" t="e" cm="1">
        <f t="array" aca="1" ref="R176" ca="1">INDIRECT("'"&amp;$C176&amp;"'!"&amp;"$"&amp;$D176&amp;$R$1&amp;"")</f>
        <v>#REF!</v>
      </c>
      <c r="S176" s="225"/>
      <c r="T176" s="225"/>
      <c r="U176" s="226"/>
      <c r="V176" s="222"/>
      <c r="W176" s="227" t="e" cm="1">
        <f t="array" aca="1" ref="W176" ca="1">INDIRECT("'"&amp;$C176&amp;"'!"&amp;"$"&amp;$D176&amp;$W$1&amp;"")</f>
        <v>#REF!</v>
      </c>
      <c r="X176" s="225"/>
      <c r="Y176" s="223"/>
      <c r="Z176" s="224" t="e" cm="1">
        <f t="array" aca="1" ref="Z176" ca="1">INDIRECT("'"&amp;$C176&amp;"'!"&amp;"$"&amp;$D176&amp;$Z$1&amp;"")</f>
        <v>#REF!</v>
      </c>
      <c r="AA176" s="225" t="s">
        <v>1</v>
      </c>
      <c r="AB176" s="225" t="s">
        <v>1</v>
      </c>
      <c r="AC176" s="226" t="s">
        <v>1</v>
      </c>
      <c r="AD176" s="222" t="e" cm="1">
        <f t="array" aca="1" ref="AD176" ca="1">INDIRECT("'"&amp;$C176&amp;"'!"&amp;"$"&amp;$D176&amp;$AD$1&amp;"")</f>
        <v>#REF!</v>
      </c>
      <c r="AE176" s="225" t="s">
        <v>1</v>
      </c>
      <c r="AF176" s="225" t="s">
        <v>1</v>
      </c>
      <c r="AG176" s="223" t="s">
        <v>1</v>
      </c>
      <c r="AH176" s="224" t="e" cm="1">
        <f t="array" aca="1" ref="AH176" ca="1">INDIRECT("'"&amp;$C176&amp;"'!"&amp;"$"&amp;$D176&amp;$AH$1&amp;"")</f>
        <v>#REF!</v>
      </c>
      <c r="AI176" s="225" t="s">
        <v>1</v>
      </c>
      <c r="AJ176" s="225" t="s">
        <v>1</v>
      </c>
      <c r="AK176" s="226" t="s">
        <v>1</v>
      </c>
      <c r="AL176" s="222" t="e" cm="1">
        <f t="array" aca="1" ref="AL176" ca="1">INDIRECT("'"&amp;$C176&amp;"'!"&amp;"$"&amp;$D176&amp;$AL$1&amp;"")</f>
        <v>#REF!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t="e" cm="1">
        <f t="array" aca="1" ref="AR176" ca="1">INDIRECT("'"&amp;$C176&amp;"'!"&amp;"$"&amp;$D176&amp;$AR$1&amp;"")</f>
        <v>#REF!</v>
      </c>
      <c r="AS176" s="225"/>
      <c r="AT176" s="223"/>
      <c r="AU176" s="224" t="e" cm="1">
        <f t="array" aca="1" ref="AU176" ca="1">INDIRECT("'"&amp;$C176&amp;"'!"&amp;"$"&amp;$D176&amp;$AU$1&amp;"")</f>
        <v>#REF!</v>
      </c>
      <c r="AV176" s="225"/>
      <c r="AW176" s="223"/>
      <c r="AX176" s="222"/>
      <c r="AY176" s="226"/>
      <c r="AZ176" s="225" t="e" cm="1">
        <f t="array" aca="1" ref="AZ176" ca="1">INDIRECT("'"&amp;$C176&amp;"'!"&amp;"$"&amp;$D176&amp;$AZ$1&amp;"")</f>
        <v>#REF!</v>
      </c>
      <c r="BA176" s="224"/>
      <c r="BB176" s="225"/>
      <c r="BC176" s="223"/>
      <c r="BD176" s="225" t="e" cm="1">
        <f t="array" aca="1" ref="BD176" ca="1">INDIRECT("'"&amp;$C176&amp;"'!"&amp;"$"&amp;$D176&amp;$BD$1&amp;"")</f>
        <v>#REF!</v>
      </c>
      <c r="BE176" s="224"/>
      <c r="BF176" s="225"/>
      <c r="BG176" s="223"/>
      <c r="BH176" s="227"/>
      <c r="BI176" s="223"/>
      <c r="BJ176" s="227" t="e" cm="1">
        <f t="array" aca="1" ref="BJ176" ca="1">INDIRECT("'"&amp;$C176&amp;"'!"&amp;"$"&amp;$D176&amp;$BJ$1&amp;"")</f>
        <v>#REF!</v>
      </c>
      <c r="BK176" s="225"/>
      <c r="BL176" s="223"/>
      <c r="BM176" s="407"/>
      <c r="BN176" s="222" t="e" cm="1">
        <f t="array" aca="1" ref="BN176" ca="1">INDIRECT("'"&amp;$C176&amp;"'!"&amp;"$"&amp;$D176&amp;$BN$1&amp;"")</f>
        <v>#REF!</v>
      </c>
      <c r="BO176" s="224"/>
      <c r="BP176" s="223"/>
      <c r="BQ176" s="227" t="e" cm="1">
        <f t="array" aca="1" ref="BQ176" ca="1">INDIRECT("'"&amp;$C176&amp;"'!"&amp;"$"&amp;$D176&amp;$BQ$1&amp;"")</f>
        <v>#REF!</v>
      </c>
      <c r="BR176" s="225"/>
      <c r="BS176" s="225"/>
      <c r="BT176" s="223"/>
      <c r="BU176" s="228" t="e" cm="1">
        <f t="array" aca="1" ref="BU176" ca="1">INDIRECT("'"&amp;$C176&amp;"'!"&amp;"$"&amp;$D176&amp;$BU$1&amp;"")</f>
        <v>#REF!</v>
      </c>
      <c r="BV176" s="225"/>
      <c r="BW176" s="225"/>
      <c r="BX176" s="223"/>
      <c r="BY176" s="228" t="e" cm="1">
        <f t="array" aca="1" ref="BY176" ca="1">INDIRECT("'"&amp;$C176&amp;"'!"&amp;"$"&amp;$D176&amp;74&amp;"")</f>
        <v>#REF!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156</v>
      </c>
      <c r="E177" s="229"/>
      <c r="F177" s="230"/>
      <c r="G177" s="231" t="e" cm="1">
        <f t="array" aca="1" ref="G177" ca="1">INDIRECT("'"&amp;$C177&amp;"'!"&amp;"$"&amp;$D177&amp;$G$1&amp;"")</f>
        <v>#REF!</v>
      </c>
      <c r="H177" s="232" t="s">
        <v>1</v>
      </c>
      <c r="I177" s="230" t="s">
        <v>1</v>
      </c>
      <c r="J177" s="231" t="e" cm="1">
        <f t="array" aca="1" ref="J177" ca="1">INDIRECT("'"&amp;$C177&amp;"'!"&amp;"$"&amp;$D177&amp;$J$1&amp;"")</f>
        <v>#REF!</v>
      </c>
      <c r="K177" s="232"/>
      <c r="L177" s="232"/>
      <c r="M177" s="233"/>
      <c r="N177" s="229" t="e" cm="1">
        <f t="array" aca="1" ref="N177" ca="1">INDIRECT("'"&amp;$C177&amp;"'!"&amp;"$"&amp;$D177&amp;$N$1&amp;"")</f>
        <v>#REF!</v>
      </c>
      <c r="O177" s="232"/>
      <c r="P177" s="232"/>
      <c r="Q177" s="230"/>
      <c r="R177" s="229" t="e" cm="1">
        <f t="array" aca="1" ref="R177" ca="1">INDIRECT("'"&amp;$C177&amp;"'!"&amp;"$"&amp;$D177&amp;$R$1&amp;"")</f>
        <v>#REF!</v>
      </c>
      <c r="S177" s="232"/>
      <c r="T177" s="232"/>
      <c r="U177" s="233"/>
      <c r="V177" s="229"/>
      <c r="W177" s="234" t="e" cm="1">
        <f t="array" aca="1" ref="W177" ca="1">INDIRECT("'"&amp;$C177&amp;"'!"&amp;"$"&amp;$D177&amp;$W$1&amp;"")</f>
        <v>#REF!</v>
      </c>
      <c r="X177" s="232"/>
      <c r="Y177" s="230"/>
      <c r="Z177" s="231" t="e" cm="1">
        <f t="array" aca="1" ref="Z177" ca="1">INDIRECT("'"&amp;$C177&amp;"'!"&amp;"$"&amp;$D177&amp;$Z$1&amp;"")</f>
        <v>#REF!</v>
      </c>
      <c r="AA177" s="232" t="s">
        <v>1</v>
      </c>
      <c r="AB177" s="232" t="s">
        <v>1</v>
      </c>
      <c r="AC177" s="233" t="s">
        <v>1</v>
      </c>
      <c r="AD177" s="229" t="e" cm="1">
        <f t="array" aca="1" ref="AD177" ca="1">INDIRECT("'"&amp;$C177&amp;"'!"&amp;"$"&amp;$D177&amp;$AD$1&amp;"")</f>
        <v>#REF!</v>
      </c>
      <c r="AE177" s="232" t="s">
        <v>1</v>
      </c>
      <c r="AF177" s="232" t="s">
        <v>1</v>
      </c>
      <c r="AG177" s="230" t="s">
        <v>1</v>
      </c>
      <c r="AH177" s="231" t="e" cm="1">
        <f t="array" aca="1" ref="AH177" ca="1">INDIRECT("'"&amp;$C177&amp;"'!"&amp;"$"&amp;$D177&amp;$AH$1&amp;"")</f>
        <v>#REF!</v>
      </c>
      <c r="AI177" s="232" t="s">
        <v>1</v>
      </c>
      <c r="AJ177" s="232" t="s">
        <v>1</v>
      </c>
      <c r="AK177" s="233" t="s">
        <v>1</v>
      </c>
      <c r="AL177" s="229" t="e" cm="1">
        <f t="array" aca="1" ref="AL177" ca="1">INDIRECT("'"&amp;$C177&amp;"'!"&amp;"$"&amp;$D177&amp;$AL$1&amp;"")</f>
        <v>#REF!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t="e" cm="1">
        <f t="array" aca="1" ref="AR177" ca="1">INDIRECT("'"&amp;$C177&amp;"'!"&amp;"$"&amp;$D177&amp;$AR$1&amp;"")</f>
        <v>#REF!</v>
      </c>
      <c r="AS177" s="232"/>
      <c r="AT177" s="230"/>
      <c r="AU177" s="231" t="e" cm="1">
        <f t="array" aca="1" ref="AU177" ca="1">INDIRECT("'"&amp;$C177&amp;"'!"&amp;"$"&amp;$D177&amp;$AU$1&amp;"")</f>
        <v>#REF!</v>
      </c>
      <c r="AV177" s="232"/>
      <c r="AW177" s="230"/>
      <c r="AX177" s="229"/>
      <c r="AY177" s="233"/>
      <c r="AZ177" s="232" t="e" cm="1">
        <f t="array" aca="1" ref="AZ177" ca="1">INDIRECT("'"&amp;$C177&amp;"'!"&amp;"$"&amp;$D177&amp;$AZ$1&amp;"")</f>
        <v>#REF!</v>
      </c>
      <c r="BA177" s="231"/>
      <c r="BB177" s="232"/>
      <c r="BC177" s="230"/>
      <c r="BD177" s="232" t="e" cm="1">
        <f t="array" aca="1" ref="BD177" ca="1">INDIRECT("'"&amp;$C177&amp;"'!"&amp;"$"&amp;$D177&amp;$BD$1&amp;"")</f>
        <v>#REF!</v>
      </c>
      <c r="BE177" s="231"/>
      <c r="BF177" s="232"/>
      <c r="BG177" s="230"/>
      <c r="BH177" s="234"/>
      <c r="BI177" s="230"/>
      <c r="BJ177" s="234" t="e" cm="1">
        <f t="array" aca="1" ref="BJ177" ca="1">INDIRECT("'"&amp;$C177&amp;"'!"&amp;"$"&amp;$D177&amp;$BJ$1&amp;"")</f>
        <v>#REF!</v>
      </c>
      <c r="BK177" s="232"/>
      <c r="BL177" s="230"/>
      <c r="BM177" s="408"/>
      <c r="BN177" s="229" t="e" cm="1">
        <f t="array" aca="1" ref="BN177" ca="1">INDIRECT("'"&amp;$C177&amp;"'!"&amp;"$"&amp;$D177&amp;$BN$1&amp;"")</f>
        <v>#REF!</v>
      </c>
      <c r="BO177" s="231"/>
      <c r="BP177" s="230"/>
      <c r="BQ177" s="234" t="e" cm="1">
        <f t="array" aca="1" ref="BQ177" ca="1">INDIRECT("'"&amp;$C177&amp;"'!"&amp;"$"&amp;$D177&amp;$BQ$1&amp;"")</f>
        <v>#REF!</v>
      </c>
      <c r="BR177" s="232"/>
      <c r="BS177" s="232"/>
      <c r="BT177" s="230"/>
      <c r="BU177" s="235" t="e" cm="1">
        <f t="array" aca="1" ref="BU177" ca="1">INDIRECT("'"&amp;$C177&amp;"'!"&amp;"$"&amp;$D177&amp;$BU$1&amp;"")</f>
        <v>#REF!</v>
      </c>
      <c r="BV177" s="232"/>
      <c r="BW177" s="232"/>
      <c r="BX177" s="230"/>
      <c r="BY177" s="235" t="e" cm="1">
        <f t="array" aca="1" ref="BY177" ca="1">INDIRECT("'"&amp;$C177&amp;"'!"&amp;"$"&amp;$D177&amp;74&amp;"")</f>
        <v>#REF!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157</v>
      </c>
      <c r="E178" s="236"/>
      <c r="F178" s="237"/>
      <c r="G178" s="238" t="e" cm="1">
        <f t="array" aca="1" ref="G178" ca="1">INDIRECT("'"&amp;$C178&amp;"'!"&amp;"$"&amp;$D178&amp;$G$1&amp;"")</f>
        <v>#REF!</v>
      </c>
      <c r="H178" s="239" t="s">
        <v>1</v>
      </c>
      <c r="I178" s="237" t="s">
        <v>1</v>
      </c>
      <c r="J178" s="238" t="e" cm="1">
        <f t="array" aca="1" ref="J178" ca="1">INDIRECT("'"&amp;$C178&amp;"'!"&amp;"$"&amp;$D178&amp;$J$1&amp;"")</f>
        <v>#REF!</v>
      </c>
      <c r="K178" s="239"/>
      <c r="L178" s="239"/>
      <c r="M178" s="240"/>
      <c r="N178" s="236" t="e" cm="1">
        <f t="array" aca="1" ref="N178" ca="1">INDIRECT("'"&amp;$C178&amp;"'!"&amp;"$"&amp;$D178&amp;$N$1&amp;"")</f>
        <v>#REF!</v>
      </c>
      <c r="O178" s="239"/>
      <c r="P178" s="239"/>
      <c r="Q178" s="237"/>
      <c r="R178" s="354" t="e" cm="1">
        <f t="array" aca="1" ref="R178" ca="1">INDIRECT("'"&amp;$C178&amp;"'!"&amp;"$"&amp;$D178&amp;$R$1&amp;"")</f>
        <v>#REF!</v>
      </c>
      <c r="S178" s="239"/>
      <c r="T178" s="239"/>
      <c r="U178" s="240"/>
      <c r="V178" s="236"/>
      <c r="W178" s="241" t="e" cm="1">
        <f t="array" aca="1" ref="W178" ca="1">INDIRECT("'"&amp;$C178&amp;"'!"&amp;"$"&amp;$D178&amp;$W$1&amp;"")</f>
        <v>#REF!</v>
      </c>
      <c r="X178" s="239"/>
      <c r="Y178" s="237"/>
      <c r="Z178" s="238" t="e" cm="1">
        <f t="array" aca="1" ref="Z178" ca="1">INDIRECT("'"&amp;$C178&amp;"'!"&amp;"$"&amp;$D178&amp;$Z$1&amp;"")</f>
        <v>#REF!</v>
      </c>
      <c r="AA178" s="239" t="s">
        <v>1</v>
      </c>
      <c r="AB178" s="239" t="s">
        <v>1</v>
      </c>
      <c r="AC178" s="240" t="s">
        <v>1</v>
      </c>
      <c r="AD178" s="236" t="e" cm="1">
        <f t="array" aca="1" ref="AD178" ca="1">INDIRECT("'"&amp;$C178&amp;"'!"&amp;"$"&amp;$D178&amp;$AD$1&amp;"")</f>
        <v>#REF!</v>
      </c>
      <c r="AE178" s="239" t="s">
        <v>1</v>
      </c>
      <c r="AF178" s="239" t="s">
        <v>1</v>
      </c>
      <c r="AG178" s="237" t="s">
        <v>1</v>
      </c>
      <c r="AH178" s="238" t="e" cm="1">
        <f t="array" aca="1" ref="AH178" ca="1">INDIRECT("'"&amp;$C178&amp;"'!"&amp;"$"&amp;$D178&amp;$AH$1&amp;"")</f>
        <v>#REF!</v>
      </c>
      <c r="AI178" s="239" t="s">
        <v>1</v>
      </c>
      <c r="AJ178" s="239" t="s">
        <v>1</v>
      </c>
      <c r="AK178" s="240" t="s">
        <v>1</v>
      </c>
      <c r="AL178" s="236" t="e" cm="1">
        <f t="array" aca="1" ref="AL178" ca="1">INDIRECT("'"&amp;$C178&amp;"'!"&amp;"$"&amp;$D178&amp;$AL$1&amp;"")</f>
        <v>#REF!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t="e" cm="1">
        <f t="array" aca="1" ref="AR178" ca="1">INDIRECT("'"&amp;$C178&amp;"'!"&amp;"$"&amp;$D178&amp;$AR$1&amp;"")</f>
        <v>#REF!</v>
      </c>
      <c r="AS178" s="239"/>
      <c r="AT178" s="237"/>
      <c r="AU178" s="238" t="e" cm="1">
        <f t="array" aca="1" ref="AU178" ca="1">INDIRECT("'"&amp;$C178&amp;"'!"&amp;"$"&amp;$D178&amp;$AU$1&amp;"")</f>
        <v>#REF!</v>
      </c>
      <c r="AV178" s="239"/>
      <c r="AW178" s="237"/>
      <c r="AX178" s="236"/>
      <c r="AY178" s="240"/>
      <c r="AZ178" s="239" t="e" cm="1">
        <f t="array" aca="1" ref="AZ178" ca="1">INDIRECT("'"&amp;$C178&amp;"'!"&amp;"$"&amp;$D178&amp;$AZ$1&amp;"")</f>
        <v>#REF!</v>
      </c>
      <c r="BA178" s="238"/>
      <c r="BB178" s="239"/>
      <c r="BC178" s="237"/>
      <c r="BD178" s="239" t="e" cm="1">
        <f t="array" aca="1" ref="BD178" ca="1">INDIRECT("'"&amp;$C178&amp;"'!"&amp;"$"&amp;$D178&amp;$BD$1&amp;"")</f>
        <v>#REF!</v>
      </c>
      <c r="BE178" s="238"/>
      <c r="BF178" s="239"/>
      <c r="BG178" s="237"/>
      <c r="BH178" s="241"/>
      <c r="BI178" s="237"/>
      <c r="BJ178" s="241" t="e" cm="1">
        <f t="array" aca="1" ref="BJ178" ca="1">INDIRECT("'"&amp;$C178&amp;"'!"&amp;"$"&amp;$D178&amp;$BJ$1&amp;"")</f>
        <v>#REF!</v>
      </c>
      <c r="BK178" s="239"/>
      <c r="BL178" s="237"/>
      <c r="BM178" s="409"/>
      <c r="BN178" s="236" t="e" cm="1">
        <f t="array" aca="1" ref="BN178" ca="1">INDIRECT("'"&amp;$C178&amp;"'!"&amp;"$"&amp;$D178&amp;$BN$1&amp;"")</f>
        <v>#REF!</v>
      </c>
      <c r="BO178" s="238"/>
      <c r="BP178" s="237"/>
      <c r="BQ178" s="241" t="e" cm="1">
        <f t="array" aca="1" ref="BQ178" ca="1">INDIRECT("'"&amp;$C178&amp;"'!"&amp;"$"&amp;$D178&amp;$BQ$1&amp;"")</f>
        <v>#REF!</v>
      </c>
      <c r="BR178" s="239"/>
      <c r="BS178" s="239"/>
      <c r="BT178" s="237"/>
      <c r="BU178" s="242" t="e" cm="1">
        <f t="array" aca="1" ref="BU178" ca="1">INDIRECT("'"&amp;$C178&amp;"'!"&amp;"$"&amp;$D178&amp;$BU$1&amp;"")</f>
        <v>#REF!</v>
      </c>
      <c r="BV178" s="239"/>
      <c r="BW178" s="239"/>
      <c r="BX178" s="237"/>
      <c r="BY178" s="242" t="e" cm="1">
        <f t="array" aca="1" ref="BY178" ca="1">INDIRECT("'"&amp;$C178&amp;"'!"&amp;"$"&amp;$D178&amp;74&amp;"")</f>
        <v>#REF!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134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135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136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137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138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139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140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141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142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143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144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145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146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147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148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149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150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151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152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153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154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155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156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157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134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135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136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137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138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139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140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141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142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143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144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145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146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147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148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149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150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151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152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153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154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155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156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157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134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135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136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137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138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139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140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141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142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143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144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145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146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147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148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149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150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151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152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153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154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155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156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157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134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135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136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137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138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139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140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141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142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143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144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145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146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147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148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149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150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151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152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153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154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155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156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157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134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135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136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137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138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139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140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141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142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143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144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145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146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147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148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149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150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151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152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153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154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155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156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157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134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135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136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137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138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139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140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141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142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143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144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145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146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147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148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149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150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151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152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153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154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155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156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157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134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135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136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137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138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139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140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141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142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143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144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145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146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147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148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149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150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151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152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153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154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155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156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157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134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135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136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137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138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139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140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141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142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143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144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145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146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147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148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149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150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151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152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153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154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155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156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157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134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135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136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137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138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139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140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141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142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143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144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145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146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147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148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149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150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151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152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153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154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155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156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157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134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135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136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137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138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139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140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141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142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143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144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145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146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147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148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149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150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151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152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153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154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155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156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157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134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135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136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137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138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139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140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141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142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143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144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145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146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147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148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149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150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151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152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153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154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155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156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157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134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135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136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137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138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139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140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141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142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143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144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145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146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147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148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149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150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151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152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153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154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155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156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157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134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135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136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137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138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139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140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141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142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143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144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145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146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147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148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149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150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151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152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153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154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155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156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157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134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135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136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137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138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139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140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141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142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143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144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145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146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147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148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149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150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151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152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153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154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155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156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157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134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135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136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137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138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139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140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141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142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143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144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145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146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147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148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149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150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151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152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153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154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155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156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157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134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135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136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137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138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139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140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141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142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143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144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145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146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147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148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149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150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151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152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153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154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155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156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157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134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135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136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137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138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139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140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141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142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143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144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145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146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147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148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149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150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151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152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153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154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155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156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157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134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135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136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137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138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139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140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141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142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143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144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145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146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147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148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149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150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151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152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153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154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155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156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157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134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135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136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137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138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139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140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141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142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143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144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145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146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147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148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149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150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151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152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153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154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155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156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157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134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135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136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137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138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139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140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141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142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143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144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145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146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147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148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149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150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151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152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153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154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155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156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157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134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135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136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137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138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139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140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141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142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143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144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145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146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147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148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149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150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151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152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153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154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155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156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157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134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135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136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137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138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139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140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141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142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143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144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145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146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147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148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149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150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151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152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153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154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155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156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157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134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135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136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137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138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139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140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141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142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143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144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145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146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147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148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149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150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151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152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153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154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155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156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157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4"/>
  <sheetViews>
    <sheetView zoomScaleNormal="100" workbookViewId="0">
      <pane ySplit="1" topLeftCell="A238" activePane="bottomLeft" state="frozen"/>
      <selection pane="bottomLeft" activeCell="H263" sqref="H26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158</v>
      </c>
      <c r="B1" s="192" t="s">
        <v>159</v>
      </c>
      <c r="C1" s="81" t="s">
        <v>160</v>
      </c>
      <c r="D1" s="81" t="s">
        <v>161</v>
      </c>
      <c r="E1" s="76" t="s">
        <v>162</v>
      </c>
      <c r="F1" s="83" t="s">
        <v>163</v>
      </c>
      <c r="G1" s="77" t="s">
        <v>164</v>
      </c>
      <c r="H1" s="78" t="s">
        <v>165</v>
      </c>
      <c r="J1" s="76"/>
      <c r="K1" s="153"/>
      <c r="L1" s="153"/>
    </row>
    <row r="2" spans="1:12" ht="28.5" x14ac:dyDescent="0.25">
      <c r="A2" s="32" t="s">
        <v>166</v>
      </c>
      <c r="B2" s="79">
        <v>45795</v>
      </c>
      <c r="C2" s="32" t="s">
        <v>167</v>
      </c>
      <c r="G2" s="32" t="s">
        <v>4</v>
      </c>
      <c r="H2" s="80" t="s">
        <v>168</v>
      </c>
    </row>
    <row r="3" spans="1:12" x14ac:dyDescent="0.25">
      <c r="A3" s="32" t="s">
        <v>170</v>
      </c>
      <c r="B3" s="79">
        <v>45982</v>
      </c>
      <c r="C3" s="32" t="s">
        <v>208</v>
      </c>
      <c r="H3" s="80" t="s">
        <v>371</v>
      </c>
    </row>
    <row r="4" spans="1:12" x14ac:dyDescent="0.25">
      <c r="A4" s="32" t="s">
        <v>171</v>
      </c>
      <c r="B4" s="79">
        <v>45982</v>
      </c>
      <c r="C4" s="32" t="s">
        <v>213</v>
      </c>
      <c r="D4" s="79">
        <v>45993</v>
      </c>
      <c r="E4" s="32" t="s">
        <v>493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172</v>
      </c>
      <c r="B5" s="79">
        <v>45985</v>
      </c>
      <c r="C5" s="20" t="s">
        <v>372</v>
      </c>
      <c r="G5" s="32" t="s">
        <v>6</v>
      </c>
    </row>
    <row r="6" spans="1:12" x14ac:dyDescent="0.25">
      <c r="A6" s="32" t="s">
        <v>342</v>
      </c>
      <c r="B6" s="79">
        <v>45986</v>
      </c>
      <c r="C6" s="32" t="s">
        <v>217</v>
      </c>
      <c r="G6" s="32" t="s">
        <v>4</v>
      </c>
    </row>
    <row r="7" spans="1:12" x14ac:dyDescent="0.25">
      <c r="A7" s="32" t="s">
        <v>343</v>
      </c>
      <c r="B7" s="79">
        <v>45986</v>
      </c>
      <c r="C7" s="32" t="s">
        <v>217</v>
      </c>
      <c r="G7" s="32" t="s">
        <v>4</v>
      </c>
    </row>
    <row r="8" spans="1:12" x14ac:dyDescent="0.25">
      <c r="A8" s="32" t="s">
        <v>345</v>
      </c>
      <c r="B8" s="79">
        <v>45986</v>
      </c>
      <c r="C8" s="32" t="s">
        <v>217</v>
      </c>
      <c r="G8" s="32" t="s">
        <v>4</v>
      </c>
    </row>
    <row r="9" spans="1:12" x14ac:dyDescent="0.2">
      <c r="A9" s="32" t="s">
        <v>173</v>
      </c>
      <c r="B9" s="79">
        <v>45989</v>
      </c>
      <c r="C9" s="32" t="s">
        <v>375</v>
      </c>
      <c r="D9" s="79">
        <v>45995</v>
      </c>
      <c r="E9" s="32" t="s">
        <v>859</v>
      </c>
      <c r="F9" s="84">
        <f>(D9 + TIME(LEFT(E9, 2), MID(E9, 3, 2), 0)) - (B9 + TIME(LEFT(C9, 2), MID(C9, 3, 2), 0))</f>
        <v>5.8187500000058208</v>
      </c>
      <c r="H9" s="20" t="s">
        <v>374</v>
      </c>
    </row>
    <row r="10" spans="1:12" x14ac:dyDescent="0.25">
      <c r="A10" s="32" t="s">
        <v>344</v>
      </c>
      <c r="B10" s="79">
        <v>45987</v>
      </c>
      <c r="C10" s="32" t="s">
        <v>218</v>
      </c>
      <c r="G10" s="32" t="s">
        <v>4</v>
      </c>
    </row>
    <row r="11" spans="1:12" x14ac:dyDescent="0.25">
      <c r="A11" s="32" t="s">
        <v>175</v>
      </c>
      <c r="B11" s="79">
        <v>45990</v>
      </c>
      <c r="C11" s="32" t="s">
        <v>376</v>
      </c>
      <c r="D11" s="79">
        <v>45992</v>
      </c>
      <c r="E11" s="32" t="s">
        <v>479</v>
      </c>
      <c r="F11" s="84">
        <f t="shared" ref="F11:F53" si="0">(D11 + TIME(LEFT(E11, 2), MID(E11, 3, 2), 0)) - (B11 + TIME(LEFT(C11, 2), MID(C11, 3, 2), 0))</f>
        <v>2.8249999999970896</v>
      </c>
      <c r="H11" s="80" t="s">
        <v>377</v>
      </c>
    </row>
    <row r="12" spans="1:12" x14ac:dyDescent="0.25">
      <c r="A12" s="32" t="s">
        <v>176</v>
      </c>
      <c r="B12" s="79">
        <v>45991</v>
      </c>
      <c r="C12" s="32" t="s">
        <v>191</v>
      </c>
      <c r="D12" s="79">
        <v>45992</v>
      </c>
      <c r="E12" s="32" t="s">
        <v>201</v>
      </c>
      <c r="F12" s="84">
        <f t="shared" si="0"/>
        <v>0.75069444443943212</v>
      </c>
    </row>
    <row r="13" spans="1:12" x14ac:dyDescent="0.25">
      <c r="A13" s="32" t="s">
        <v>181</v>
      </c>
      <c r="B13" s="79">
        <v>45991</v>
      </c>
      <c r="C13" s="32" t="s">
        <v>378</v>
      </c>
      <c r="D13" s="79">
        <v>45991</v>
      </c>
      <c r="E13" s="32" t="s">
        <v>219</v>
      </c>
      <c r="F13" s="84">
        <f t="shared" si="0"/>
        <v>0.67569444444961846</v>
      </c>
    </row>
    <row r="14" spans="1:12" x14ac:dyDescent="0.25">
      <c r="A14" s="32" t="s">
        <v>180</v>
      </c>
      <c r="B14" s="79">
        <v>45991</v>
      </c>
      <c r="C14" s="32" t="s">
        <v>178</v>
      </c>
      <c r="D14" s="79">
        <v>45992</v>
      </c>
      <c r="E14" s="32" t="s">
        <v>179</v>
      </c>
      <c r="F14" s="84">
        <f t="shared" si="0"/>
        <v>0.50069444443943212</v>
      </c>
    </row>
    <row r="15" spans="1:12" x14ac:dyDescent="0.25">
      <c r="A15" s="32" t="s">
        <v>177</v>
      </c>
      <c r="B15" s="79">
        <v>45991</v>
      </c>
      <c r="C15" s="32" t="s">
        <v>178</v>
      </c>
      <c r="D15" s="79">
        <v>45992</v>
      </c>
      <c r="E15" s="32" t="s">
        <v>179</v>
      </c>
      <c r="F15" s="84">
        <f t="shared" si="0"/>
        <v>0.50069444443943212</v>
      </c>
    </row>
    <row r="16" spans="1:12" x14ac:dyDescent="0.25">
      <c r="A16" s="32" t="s">
        <v>181</v>
      </c>
      <c r="B16" s="79">
        <v>45992</v>
      </c>
      <c r="C16" s="32" t="s">
        <v>366</v>
      </c>
      <c r="D16" s="79">
        <v>45994</v>
      </c>
      <c r="E16" s="32" t="s">
        <v>821</v>
      </c>
      <c r="F16" s="84">
        <f t="shared" si="0"/>
        <v>2.5444444444437977</v>
      </c>
    </row>
    <row r="17" spans="1:6" x14ac:dyDescent="0.25">
      <c r="A17" s="32" t="s">
        <v>184</v>
      </c>
      <c r="B17" s="79">
        <v>45992</v>
      </c>
      <c r="C17" s="32" t="s">
        <v>185</v>
      </c>
      <c r="D17" s="79">
        <v>45992</v>
      </c>
      <c r="E17" s="32" t="s">
        <v>421</v>
      </c>
      <c r="F17" s="84">
        <f t="shared" si="0"/>
        <v>0.50138888888614019</v>
      </c>
    </row>
    <row r="18" spans="1:6" x14ac:dyDescent="0.25">
      <c r="A18" s="32" t="s">
        <v>186</v>
      </c>
      <c r="B18" s="79">
        <v>45992</v>
      </c>
      <c r="C18" s="32" t="s">
        <v>366</v>
      </c>
      <c r="D18" s="79">
        <v>45992</v>
      </c>
      <c r="E18" s="32" t="s">
        <v>216</v>
      </c>
      <c r="F18" s="84">
        <f t="shared" si="0"/>
        <v>3.4722222189884633E-3</v>
      </c>
    </row>
    <row r="19" spans="1:6" x14ac:dyDescent="0.25">
      <c r="A19" s="32" t="s">
        <v>183</v>
      </c>
      <c r="B19" s="79">
        <v>45992</v>
      </c>
      <c r="C19" s="32" t="s">
        <v>367</v>
      </c>
      <c r="D19" s="79">
        <v>45992</v>
      </c>
      <c r="E19" s="32" t="s">
        <v>207</v>
      </c>
      <c r="F19" s="84">
        <f t="shared" si="0"/>
        <v>2.6388888887595385E-2</v>
      </c>
    </row>
    <row r="20" spans="1:6" x14ac:dyDescent="0.25">
      <c r="A20" s="32" t="s">
        <v>186</v>
      </c>
      <c r="B20" s="79">
        <v>45992</v>
      </c>
      <c r="C20" s="32" t="s">
        <v>368</v>
      </c>
      <c r="D20" s="79">
        <v>45992</v>
      </c>
      <c r="E20" s="32" t="s">
        <v>206</v>
      </c>
      <c r="F20" s="84">
        <f t="shared" si="0"/>
        <v>1.6666666670062114E-2</v>
      </c>
    </row>
    <row r="21" spans="1:6" x14ac:dyDescent="0.25">
      <c r="A21" s="32" t="s">
        <v>190</v>
      </c>
      <c r="B21" s="79">
        <v>45992</v>
      </c>
      <c r="C21" s="32" t="s">
        <v>191</v>
      </c>
      <c r="D21" s="79">
        <v>45992</v>
      </c>
      <c r="E21" s="32" t="s">
        <v>410</v>
      </c>
      <c r="F21" s="84">
        <f t="shared" si="0"/>
        <v>0.18819444443943212</v>
      </c>
    </row>
    <row r="22" spans="1:6" x14ac:dyDescent="0.25">
      <c r="A22" s="32" t="s">
        <v>176</v>
      </c>
      <c r="B22" s="79">
        <v>45992</v>
      </c>
      <c r="C22" s="32" t="s">
        <v>191</v>
      </c>
      <c r="D22" s="79">
        <v>45993</v>
      </c>
      <c r="E22" s="32" t="s">
        <v>421</v>
      </c>
      <c r="F22" s="84">
        <f t="shared" si="0"/>
        <v>1.2513888888861402</v>
      </c>
    </row>
    <row r="23" spans="1:6" x14ac:dyDescent="0.25">
      <c r="A23" s="32" t="s">
        <v>187</v>
      </c>
      <c r="B23" s="79">
        <v>45992</v>
      </c>
      <c r="C23" s="32" t="s">
        <v>383</v>
      </c>
      <c r="D23" s="79">
        <v>45992</v>
      </c>
      <c r="E23" s="32" t="s">
        <v>460</v>
      </c>
      <c r="F23" s="84">
        <f t="shared" si="0"/>
        <v>0.56041666666715173</v>
      </c>
    </row>
    <row r="24" spans="1:6" x14ac:dyDescent="0.25">
      <c r="A24" s="32" t="s">
        <v>186</v>
      </c>
      <c r="B24" s="79">
        <v>45992</v>
      </c>
      <c r="C24" s="32" t="s">
        <v>385</v>
      </c>
      <c r="D24" s="79">
        <v>45992</v>
      </c>
      <c r="E24" s="32" t="s">
        <v>464</v>
      </c>
      <c r="F24" s="84">
        <f t="shared" si="0"/>
        <v>0.56597222221898846</v>
      </c>
    </row>
    <row r="25" spans="1:6" x14ac:dyDescent="0.25">
      <c r="A25" s="32" t="s">
        <v>189</v>
      </c>
      <c r="B25" s="79">
        <v>45992</v>
      </c>
      <c r="C25" s="32" t="s">
        <v>387</v>
      </c>
      <c r="D25" s="79">
        <v>45992</v>
      </c>
      <c r="E25" s="32" t="s">
        <v>462</v>
      </c>
      <c r="F25" s="84">
        <f t="shared" si="0"/>
        <v>0.5625</v>
      </c>
    </row>
    <row r="26" spans="1:6" x14ac:dyDescent="0.25">
      <c r="A26" s="32" t="s">
        <v>183</v>
      </c>
      <c r="B26" s="79">
        <v>45992</v>
      </c>
      <c r="C26" s="32" t="s">
        <v>389</v>
      </c>
      <c r="D26" s="79">
        <v>45992</v>
      </c>
      <c r="E26" s="32" t="s">
        <v>466</v>
      </c>
      <c r="F26" s="84">
        <f t="shared" si="0"/>
        <v>0.56805555555911269</v>
      </c>
    </row>
    <row r="27" spans="1:6" x14ac:dyDescent="0.25">
      <c r="A27" s="32" t="s">
        <v>188</v>
      </c>
      <c r="B27" s="79">
        <v>45992</v>
      </c>
      <c r="C27" s="32" t="s">
        <v>391</v>
      </c>
      <c r="D27" s="79">
        <v>45992</v>
      </c>
      <c r="E27" s="32" t="s">
        <v>468</v>
      </c>
      <c r="F27" s="84">
        <f t="shared" si="0"/>
        <v>0.57499999999708962</v>
      </c>
    </row>
    <row r="28" spans="1:6" x14ac:dyDescent="0.25">
      <c r="A28" s="32" t="s">
        <v>192</v>
      </c>
      <c r="B28" s="79">
        <v>45992</v>
      </c>
      <c r="C28" s="32" t="s">
        <v>393</v>
      </c>
      <c r="D28" s="79">
        <v>45992</v>
      </c>
      <c r="E28" s="32" t="s">
        <v>458</v>
      </c>
      <c r="F28" s="84">
        <f t="shared" si="0"/>
        <v>0.53819444444525288</v>
      </c>
    </row>
    <row r="29" spans="1:6" x14ac:dyDescent="0.25">
      <c r="A29" s="32" t="s">
        <v>396</v>
      </c>
      <c r="B29" s="79">
        <v>45992</v>
      </c>
      <c r="C29" s="32" t="s">
        <v>395</v>
      </c>
      <c r="D29" s="79">
        <v>45993</v>
      </c>
      <c r="E29" s="32" t="s">
        <v>500</v>
      </c>
      <c r="F29" s="84">
        <f t="shared" si="0"/>
        <v>0.81597222222626442</v>
      </c>
    </row>
    <row r="30" spans="1:6" x14ac:dyDescent="0.2">
      <c r="A30" s="32" t="s">
        <v>197</v>
      </c>
      <c r="B30" s="79">
        <v>45992</v>
      </c>
      <c r="C30" s="20" t="s">
        <v>398</v>
      </c>
      <c r="D30" s="79">
        <v>45992</v>
      </c>
      <c r="E30" s="32" t="s">
        <v>454</v>
      </c>
      <c r="F30" s="84">
        <f t="shared" si="0"/>
        <v>0.4909722222291748</v>
      </c>
    </row>
    <row r="31" spans="1:6" x14ac:dyDescent="0.25">
      <c r="A31" s="32" t="s">
        <v>169</v>
      </c>
      <c r="B31" s="79">
        <v>45992</v>
      </c>
      <c r="C31" s="32" t="s">
        <v>400</v>
      </c>
      <c r="D31" s="79">
        <v>45992</v>
      </c>
      <c r="E31" s="32" t="s">
        <v>456</v>
      </c>
      <c r="F31" s="84">
        <f t="shared" si="0"/>
        <v>0.49861111111385981</v>
      </c>
    </row>
    <row r="32" spans="1:6" x14ac:dyDescent="0.25">
      <c r="A32" s="32" t="s">
        <v>194</v>
      </c>
      <c r="B32" s="79">
        <v>45992</v>
      </c>
      <c r="C32" s="32" t="s">
        <v>402</v>
      </c>
      <c r="D32" s="79">
        <v>45992</v>
      </c>
      <c r="E32" s="32" t="s">
        <v>452</v>
      </c>
      <c r="F32" s="84">
        <f t="shared" si="0"/>
        <v>0.46250000000145519</v>
      </c>
    </row>
    <row r="33" spans="1:6" x14ac:dyDescent="0.25">
      <c r="A33" s="32" t="s">
        <v>199</v>
      </c>
      <c r="B33" s="79">
        <v>45992</v>
      </c>
      <c r="C33" s="32" t="s">
        <v>405</v>
      </c>
      <c r="D33" s="79">
        <v>45992</v>
      </c>
      <c r="E33" s="32" t="s">
        <v>417</v>
      </c>
      <c r="F33" s="84">
        <f t="shared" si="0"/>
        <v>9.6527777779556345E-2</v>
      </c>
    </row>
    <row r="34" spans="1:6" x14ac:dyDescent="0.25">
      <c r="A34" s="32" t="s">
        <v>200</v>
      </c>
      <c r="B34" s="79">
        <v>45992</v>
      </c>
      <c r="C34" s="32" t="s">
        <v>407</v>
      </c>
      <c r="D34" s="79">
        <v>45992</v>
      </c>
      <c r="E34" s="32" t="s">
        <v>433</v>
      </c>
      <c r="F34" s="84">
        <f t="shared" si="0"/>
        <v>0.27500000000145519</v>
      </c>
    </row>
    <row r="35" spans="1:6" x14ac:dyDescent="0.25">
      <c r="A35" s="32" t="s">
        <v>214</v>
      </c>
      <c r="B35" s="79">
        <v>45992</v>
      </c>
      <c r="C35" s="32" t="s">
        <v>411</v>
      </c>
      <c r="D35" s="79">
        <v>45992</v>
      </c>
      <c r="E35" s="32" t="s">
        <v>435</v>
      </c>
      <c r="F35" s="84">
        <f t="shared" si="0"/>
        <v>0.25277777777955635</v>
      </c>
    </row>
    <row r="36" spans="1:6" x14ac:dyDescent="0.25">
      <c r="A36" s="32" t="s">
        <v>190</v>
      </c>
      <c r="B36" s="79">
        <v>45992</v>
      </c>
      <c r="C36" s="32" t="s">
        <v>413</v>
      </c>
      <c r="D36" s="79">
        <v>45992</v>
      </c>
      <c r="E36" s="32" t="s">
        <v>439</v>
      </c>
      <c r="F36" s="84">
        <f t="shared" si="0"/>
        <v>0.27777777777373558</v>
      </c>
    </row>
    <row r="37" spans="1:6" x14ac:dyDescent="0.25">
      <c r="A37" s="32" t="s">
        <v>180</v>
      </c>
      <c r="B37" s="79">
        <v>45992</v>
      </c>
      <c r="C37" s="32" t="s">
        <v>413</v>
      </c>
      <c r="D37" s="79">
        <v>45992</v>
      </c>
      <c r="E37" s="32" t="s">
        <v>416</v>
      </c>
      <c r="F37" s="84">
        <f t="shared" si="0"/>
        <v>1.3888888861401938E-3</v>
      </c>
    </row>
    <row r="38" spans="1:6" x14ac:dyDescent="0.25">
      <c r="A38" s="32" t="s">
        <v>177</v>
      </c>
      <c r="B38" s="79">
        <v>45992</v>
      </c>
      <c r="C38" s="32" t="s">
        <v>419</v>
      </c>
      <c r="D38" s="79">
        <v>45992</v>
      </c>
      <c r="E38" s="32" t="s">
        <v>445</v>
      </c>
      <c r="F38" s="84">
        <f t="shared" si="0"/>
        <v>0.29166666666424135</v>
      </c>
    </row>
    <row r="39" spans="1:6" x14ac:dyDescent="0.25">
      <c r="A39" s="32" t="s">
        <v>211</v>
      </c>
      <c r="B39" s="79">
        <v>45992</v>
      </c>
      <c r="C39" s="32" t="s">
        <v>423</v>
      </c>
      <c r="D39" s="79">
        <v>45992</v>
      </c>
      <c r="E39" s="32" t="s">
        <v>437</v>
      </c>
      <c r="F39" s="84">
        <f t="shared" si="0"/>
        <v>0.18611111111385981</v>
      </c>
    </row>
    <row r="40" spans="1:6" x14ac:dyDescent="0.25">
      <c r="A40" s="32" t="s">
        <v>199</v>
      </c>
      <c r="B40" s="79">
        <v>45992</v>
      </c>
      <c r="C40" s="32" t="s">
        <v>425</v>
      </c>
      <c r="D40" s="79">
        <v>45992</v>
      </c>
      <c r="E40" s="32" t="s">
        <v>431</v>
      </c>
      <c r="F40" s="84">
        <f t="shared" si="0"/>
        <v>9.2361111113859806E-2</v>
      </c>
    </row>
    <row r="41" spans="1:6" x14ac:dyDescent="0.25">
      <c r="A41" s="32" t="s">
        <v>212</v>
      </c>
      <c r="B41" s="79">
        <v>45992</v>
      </c>
      <c r="C41" s="32" t="s">
        <v>427</v>
      </c>
      <c r="D41" s="79">
        <v>45992</v>
      </c>
      <c r="E41" s="32" t="s">
        <v>443</v>
      </c>
      <c r="F41" s="84">
        <f t="shared" si="0"/>
        <v>0.19444444444525288</v>
      </c>
    </row>
    <row r="42" spans="1:6" x14ac:dyDescent="0.25">
      <c r="A42" s="32" t="s">
        <v>215</v>
      </c>
      <c r="B42" s="79">
        <v>45992</v>
      </c>
      <c r="C42" s="32" t="s">
        <v>429</v>
      </c>
      <c r="D42" s="79">
        <v>45992</v>
      </c>
      <c r="E42" s="32" t="s">
        <v>448</v>
      </c>
      <c r="F42" s="84">
        <f t="shared" si="0"/>
        <v>0.18124999999417923</v>
      </c>
    </row>
    <row r="43" spans="1:6" x14ac:dyDescent="0.25">
      <c r="A43" s="32" t="s">
        <v>210</v>
      </c>
      <c r="B43" s="79">
        <v>45992</v>
      </c>
      <c r="C43" s="32" t="s">
        <v>439</v>
      </c>
      <c r="D43" s="79">
        <v>45992</v>
      </c>
      <c r="E43" s="32" t="s">
        <v>450</v>
      </c>
      <c r="F43" s="84">
        <f t="shared" si="0"/>
        <v>6.5277777779556345E-2</v>
      </c>
    </row>
    <row r="44" spans="1:6" x14ac:dyDescent="0.25">
      <c r="A44" s="32" t="s">
        <v>180</v>
      </c>
      <c r="B44" s="79">
        <v>45992</v>
      </c>
      <c r="C44" s="32" t="s">
        <v>178</v>
      </c>
      <c r="D44" s="79">
        <v>45993</v>
      </c>
      <c r="E44" s="32" t="s">
        <v>502</v>
      </c>
      <c r="F44" s="84">
        <f t="shared" si="0"/>
        <v>0.43958333333284827</v>
      </c>
    </row>
    <row r="45" spans="1:6" x14ac:dyDescent="0.25">
      <c r="A45" s="32" t="s">
        <v>184</v>
      </c>
      <c r="B45" s="79">
        <v>45992</v>
      </c>
      <c r="C45" s="32" t="s">
        <v>445</v>
      </c>
      <c r="D45" s="79">
        <v>45993</v>
      </c>
      <c r="E45" s="32" t="s">
        <v>179</v>
      </c>
      <c r="F45" s="84">
        <f t="shared" si="0"/>
        <v>0.45902777777519077</v>
      </c>
    </row>
    <row r="46" spans="1:6" x14ac:dyDescent="0.25">
      <c r="A46" s="32" t="s">
        <v>186</v>
      </c>
      <c r="B46" s="79">
        <v>45992</v>
      </c>
      <c r="C46" s="32" t="s">
        <v>470</v>
      </c>
      <c r="D46" s="79">
        <v>45992</v>
      </c>
      <c r="E46" s="32" t="s">
        <v>487</v>
      </c>
      <c r="F46" s="84">
        <f t="shared" si="0"/>
        <v>3.7499999998544808E-2</v>
      </c>
    </row>
    <row r="47" spans="1:6" x14ac:dyDescent="0.25">
      <c r="A47" s="32" t="s">
        <v>187</v>
      </c>
      <c r="B47" s="79">
        <v>45992</v>
      </c>
      <c r="C47" s="32" t="s">
        <v>470</v>
      </c>
      <c r="D47" s="79">
        <v>45992</v>
      </c>
      <c r="E47" s="32" t="s">
        <v>483</v>
      </c>
      <c r="F47" s="84">
        <f t="shared" si="0"/>
        <v>2.9861111106583849E-2</v>
      </c>
    </row>
    <row r="48" spans="1:6" x14ac:dyDescent="0.25">
      <c r="A48" s="32" t="s">
        <v>189</v>
      </c>
      <c r="B48" s="79">
        <v>45992</v>
      </c>
      <c r="C48" s="32" t="s">
        <v>470</v>
      </c>
      <c r="D48" s="79">
        <v>45992</v>
      </c>
      <c r="E48" s="32" t="s">
        <v>482</v>
      </c>
      <c r="F48" s="84">
        <f t="shared" si="0"/>
        <v>1.5277777776645962E-2</v>
      </c>
    </row>
    <row r="49" spans="1:8" x14ac:dyDescent="0.25">
      <c r="A49" s="32" t="s">
        <v>183</v>
      </c>
      <c r="B49" s="79">
        <v>45992</v>
      </c>
      <c r="C49" s="32" t="s">
        <v>470</v>
      </c>
      <c r="D49" s="79">
        <v>45992</v>
      </c>
      <c r="E49" s="32" t="s">
        <v>489</v>
      </c>
      <c r="F49" s="84">
        <f t="shared" si="0"/>
        <v>4.2361111110949423E-2</v>
      </c>
    </row>
    <row r="50" spans="1:8" x14ac:dyDescent="0.25">
      <c r="A50" s="32" t="s">
        <v>188</v>
      </c>
      <c r="B50" s="79">
        <v>45992</v>
      </c>
      <c r="C50" s="32" t="s">
        <v>477</v>
      </c>
      <c r="D50" s="79">
        <v>45992</v>
      </c>
      <c r="E50" s="32" t="s">
        <v>485</v>
      </c>
      <c r="F50" s="84">
        <f t="shared" si="0"/>
        <v>2.8472222220443655E-2</v>
      </c>
    </row>
    <row r="51" spans="1:8" x14ac:dyDescent="0.25">
      <c r="A51" s="32" t="s">
        <v>175</v>
      </c>
      <c r="B51" s="79">
        <v>45992</v>
      </c>
      <c r="C51" s="32" t="s">
        <v>479</v>
      </c>
      <c r="D51" s="79">
        <v>45993</v>
      </c>
      <c r="E51" s="32" t="s">
        <v>497</v>
      </c>
      <c r="F51" s="84">
        <f t="shared" si="0"/>
        <v>0.16944444444379769</v>
      </c>
      <c r="G51" s="32" t="s">
        <v>4</v>
      </c>
      <c r="H51" s="80" t="s">
        <v>481</v>
      </c>
    </row>
    <row r="52" spans="1:8" x14ac:dyDescent="0.25">
      <c r="A52" s="32" t="s">
        <v>182</v>
      </c>
      <c r="B52" s="79">
        <v>45993</v>
      </c>
      <c r="C52" s="32" t="s">
        <v>491</v>
      </c>
      <c r="D52" s="79">
        <v>45993</v>
      </c>
      <c r="E52" s="32" t="s">
        <v>536</v>
      </c>
      <c r="F52" s="84">
        <f t="shared" si="0"/>
        <v>0.21458333333430346</v>
      </c>
    </row>
    <row r="53" spans="1:8" x14ac:dyDescent="0.2">
      <c r="A53" s="32" t="s">
        <v>171</v>
      </c>
      <c r="B53" s="79">
        <v>45993</v>
      </c>
      <c r="C53" s="32" t="s">
        <v>493</v>
      </c>
      <c r="D53" s="79">
        <v>45993</v>
      </c>
      <c r="E53" s="32" t="s">
        <v>519</v>
      </c>
      <c r="F53" s="84">
        <f t="shared" si="0"/>
        <v>0.17916666666860692</v>
      </c>
      <c r="G53" s="32" t="s">
        <v>4</v>
      </c>
      <c r="H53" s="20" t="s">
        <v>496</v>
      </c>
    </row>
    <row r="54" spans="1:8" x14ac:dyDescent="0.2">
      <c r="A54" s="32" t="s">
        <v>175</v>
      </c>
      <c r="B54" s="79">
        <v>45993</v>
      </c>
      <c r="C54" s="32" t="s">
        <v>497</v>
      </c>
      <c r="H54" s="20" t="s">
        <v>499</v>
      </c>
    </row>
    <row r="55" spans="1:8" x14ac:dyDescent="0.25">
      <c r="A55" s="32" t="s">
        <v>187</v>
      </c>
      <c r="B55" s="79">
        <v>45993</v>
      </c>
      <c r="C55" s="32" t="s">
        <v>504</v>
      </c>
      <c r="D55" s="79">
        <v>45993</v>
      </c>
      <c r="E55" s="32" t="s">
        <v>528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188</v>
      </c>
      <c r="B56" s="79">
        <v>45993</v>
      </c>
      <c r="C56" s="32" t="s">
        <v>506</v>
      </c>
      <c r="D56" s="79">
        <v>45993</v>
      </c>
      <c r="E56" s="32" t="s">
        <v>530</v>
      </c>
      <c r="F56" s="84">
        <f t="shared" si="1"/>
        <v>6.3194444439432118E-2</v>
      </c>
    </row>
    <row r="57" spans="1:8" x14ac:dyDescent="0.25">
      <c r="A57" s="32" t="s">
        <v>180</v>
      </c>
      <c r="B57" s="79">
        <v>45993</v>
      </c>
      <c r="C57" s="32" t="s">
        <v>506</v>
      </c>
      <c r="D57" s="79">
        <v>45993</v>
      </c>
      <c r="E57" s="32" t="s">
        <v>179</v>
      </c>
      <c r="F57" s="84">
        <f t="shared" si="1"/>
        <v>3.1944444439432118E-2</v>
      </c>
    </row>
    <row r="58" spans="1:8" x14ac:dyDescent="0.25">
      <c r="A58" s="32" t="s">
        <v>186</v>
      </c>
      <c r="B58" s="79">
        <v>45993</v>
      </c>
      <c r="C58" s="32" t="s">
        <v>509</v>
      </c>
      <c r="D58" s="79">
        <v>45993</v>
      </c>
      <c r="E58" s="32" t="s">
        <v>532</v>
      </c>
      <c r="F58" s="84">
        <f t="shared" si="1"/>
        <v>6.0416666667151731E-2</v>
      </c>
    </row>
    <row r="59" spans="1:8" x14ac:dyDescent="0.25">
      <c r="A59" s="32" t="s">
        <v>183</v>
      </c>
      <c r="B59" s="79">
        <v>45993</v>
      </c>
      <c r="C59" s="32" t="s">
        <v>511</v>
      </c>
      <c r="D59" s="79">
        <v>45993</v>
      </c>
      <c r="E59" s="32" t="s">
        <v>535</v>
      </c>
      <c r="F59" s="84">
        <f t="shared" si="1"/>
        <v>6.0416666667151731E-2</v>
      </c>
    </row>
    <row r="60" spans="1:8" x14ac:dyDescent="0.25">
      <c r="A60" s="32" t="s">
        <v>189</v>
      </c>
      <c r="B60" s="79">
        <v>45993</v>
      </c>
      <c r="C60" s="32" t="s">
        <v>513</v>
      </c>
      <c r="D60" s="79">
        <v>45993</v>
      </c>
      <c r="E60" s="32" t="s">
        <v>523</v>
      </c>
      <c r="F60" s="84">
        <f t="shared" si="1"/>
        <v>3.4722222218988463E-2</v>
      </c>
    </row>
    <row r="61" spans="1:8" x14ac:dyDescent="0.25">
      <c r="A61" s="32" t="s">
        <v>192</v>
      </c>
      <c r="B61" s="79">
        <v>45993</v>
      </c>
      <c r="C61" s="32" t="s">
        <v>515</v>
      </c>
      <c r="D61" s="79">
        <v>45993</v>
      </c>
      <c r="E61" s="32" t="s">
        <v>517</v>
      </c>
      <c r="F61" s="84">
        <f t="shared" si="1"/>
        <v>2.0138888889050577E-2</v>
      </c>
    </row>
    <row r="62" spans="1:8" x14ac:dyDescent="0.25">
      <c r="A62" s="32" t="s">
        <v>171</v>
      </c>
      <c r="B62" s="79">
        <v>45993</v>
      </c>
      <c r="C62" s="32" t="s">
        <v>519</v>
      </c>
    </row>
    <row r="63" spans="1:8" x14ac:dyDescent="0.2">
      <c r="A63" s="32" t="s">
        <v>169</v>
      </c>
      <c r="B63" s="79">
        <v>45993</v>
      </c>
      <c r="C63" s="32" t="s">
        <v>179</v>
      </c>
      <c r="D63" s="79">
        <v>45993</v>
      </c>
      <c r="E63" s="32" t="s">
        <v>522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197</v>
      </c>
      <c r="B64" s="79">
        <v>45993</v>
      </c>
      <c r="C64" s="32" t="s">
        <v>525</v>
      </c>
      <c r="D64" s="79">
        <v>45993</v>
      </c>
      <c r="E64" s="32" t="s">
        <v>527</v>
      </c>
      <c r="F64" s="84">
        <f t="shared" si="2"/>
        <v>1.4583333337213844E-2</v>
      </c>
    </row>
    <row r="65" spans="1:6" x14ac:dyDescent="0.25">
      <c r="A65" s="32" t="s">
        <v>202</v>
      </c>
      <c r="B65" s="79">
        <v>45993</v>
      </c>
      <c r="C65" s="32" t="s">
        <v>538</v>
      </c>
      <c r="D65" s="79">
        <v>45993</v>
      </c>
      <c r="E65" s="32" t="s">
        <v>652</v>
      </c>
      <c r="F65" s="84">
        <f t="shared" si="2"/>
        <v>0.57222222222480923</v>
      </c>
    </row>
    <row r="66" spans="1:6" x14ac:dyDescent="0.25">
      <c r="A66" s="32" t="s">
        <v>203</v>
      </c>
      <c r="B66" s="79">
        <v>45993</v>
      </c>
      <c r="C66" s="32" t="s">
        <v>383</v>
      </c>
      <c r="D66" s="79">
        <v>45993</v>
      </c>
      <c r="E66" s="32" t="s">
        <v>654</v>
      </c>
      <c r="F66" s="84">
        <f t="shared" si="2"/>
        <v>0.57916666667006211</v>
      </c>
    </row>
    <row r="67" spans="1:6" x14ac:dyDescent="0.25">
      <c r="A67" s="32" t="s">
        <v>204</v>
      </c>
      <c r="B67" s="79">
        <v>45993</v>
      </c>
      <c r="C67" s="32" t="s">
        <v>541</v>
      </c>
      <c r="D67" s="79">
        <v>45993</v>
      </c>
      <c r="E67" s="32" t="s">
        <v>656</v>
      </c>
      <c r="F67" s="84">
        <f t="shared" si="2"/>
        <v>0.5895833333270275</v>
      </c>
    </row>
    <row r="68" spans="1:6" x14ac:dyDescent="0.25">
      <c r="A68" s="32" t="s">
        <v>205</v>
      </c>
      <c r="B68" s="79">
        <v>45993</v>
      </c>
      <c r="C68" s="32" t="s">
        <v>393</v>
      </c>
      <c r="D68" s="79">
        <v>45993</v>
      </c>
      <c r="E68" s="32" t="s">
        <v>611</v>
      </c>
      <c r="F68" s="84">
        <f t="shared" si="2"/>
        <v>0.32777777777664596</v>
      </c>
    </row>
    <row r="69" spans="1:6" x14ac:dyDescent="0.25">
      <c r="A69" s="32" t="s">
        <v>199</v>
      </c>
      <c r="B69" s="79">
        <v>45993</v>
      </c>
      <c r="C69" s="32" t="s">
        <v>544</v>
      </c>
      <c r="D69" s="79">
        <v>45994</v>
      </c>
      <c r="E69" s="32" t="s">
        <v>671</v>
      </c>
      <c r="F69" s="84">
        <f t="shared" si="2"/>
        <v>0.66666666667151731</v>
      </c>
    </row>
    <row r="70" spans="1:6" x14ac:dyDescent="0.25">
      <c r="A70" s="32" t="s">
        <v>200</v>
      </c>
      <c r="B70" s="79">
        <v>45993</v>
      </c>
      <c r="C70" s="32" t="s">
        <v>544</v>
      </c>
      <c r="D70" s="79">
        <v>45993</v>
      </c>
      <c r="E70" s="32" t="s">
        <v>669</v>
      </c>
      <c r="F70" s="84">
        <f t="shared" si="2"/>
        <v>0.64652777778246673</v>
      </c>
    </row>
    <row r="71" spans="1:6" x14ac:dyDescent="0.25">
      <c r="A71" s="32" t="s">
        <v>196</v>
      </c>
      <c r="B71" s="79">
        <v>45993</v>
      </c>
      <c r="C71" s="32" t="s">
        <v>547</v>
      </c>
      <c r="D71" s="79">
        <v>45993</v>
      </c>
      <c r="E71" s="32" t="s">
        <v>650</v>
      </c>
      <c r="F71" s="84">
        <f t="shared" si="2"/>
        <v>0.55486111110803904</v>
      </c>
    </row>
    <row r="72" spans="1:6" x14ac:dyDescent="0.25">
      <c r="A72" s="32" t="s">
        <v>214</v>
      </c>
      <c r="B72" s="79">
        <v>45993</v>
      </c>
      <c r="C72" s="32" t="s">
        <v>549</v>
      </c>
      <c r="D72" s="79">
        <v>45993</v>
      </c>
      <c r="E72" s="32" t="s">
        <v>667</v>
      </c>
      <c r="F72" s="84">
        <f t="shared" si="2"/>
        <v>0.63402777777810115</v>
      </c>
    </row>
    <row r="73" spans="1:6" x14ac:dyDescent="0.25">
      <c r="A73" s="32" t="s">
        <v>211</v>
      </c>
      <c r="B73" s="79">
        <v>45993</v>
      </c>
      <c r="C73" s="32" t="s">
        <v>395</v>
      </c>
      <c r="D73" s="79">
        <v>45993</v>
      </c>
      <c r="E73" s="32" t="s">
        <v>665</v>
      </c>
      <c r="F73" s="84">
        <f t="shared" si="2"/>
        <v>0.62361111111385981</v>
      </c>
    </row>
    <row r="74" spans="1:6" x14ac:dyDescent="0.25">
      <c r="A74" s="32" t="s">
        <v>212</v>
      </c>
      <c r="B74" s="79">
        <v>45993</v>
      </c>
      <c r="C74" s="32" t="s">
        <v>552</v>
      </c>
      <c r="D74" s="79">
        <v>45993</v>
      </c>
      <c r="E74" s="32" t="s">
        <v>663</v>
      </c>
      <c r="F74" s="84">
        <f t="shared" si="2"/>
        <v>0.60694444444379769</v>
      </c>
    </row>
    <row r="75" spans="1:6" x14ac:dyDescent="0.25">
      <c r="A75" s="32" t="s">
        <v>215</v>
      </c>
      <c r="B75" s="79">
        <v>45993</v>
      </c>
      <c r="C75" s="32" t="s">
        <v>554</v>
      </c>
      <c r="D75" s="79">
        <v>45993</v>
      </c>
      <c r="E75" s="32" t="s">
        <v>479</v>
      </c>
      <c r="F75" s="84">
        <f t="shared" si="2"/>
        <v>0.59444444443943212</v>
      </c>
    </row>
    <row r="76" spans="1:6" x14ac:dyDescent="0.25">
      <c r="A76" s="32" t="s">
        <v>210</v>
      </c>
      <c r="B76" s="79">
        <v>45993</v>
      </c>
      <c r="C76" s="32" t="s">
        <v>554</v>
      </c>
      <c r="D76" s="79">
        <v>45993</v>
      </c>
      <c r="E76" s="32" t="s">
        <v>660</v>
      </c>
      <c r="F76" s="84">
        <f t="shared" si="2"/>
        <v>0.58472222222189885</v>
      </c>
    </row>
    <row r="77" spans="1:6" x14ac:dyDescent="0.25">
      <c r="A77" s="32" t="s">
        <v>209</v>
      </c>
      <c r="B77" s="79">
        <v>45993</v>
      </c>
      <c r="C77" s="32" t="s">
        <v>557</v>
      </c>
      <c r="D77" s="79">
        <v>45993</v>
      </c>
      <c r="E77" s="32" t="s">
        <v>658</v>
      </c>
      <c r="F77" s="84">
        <f t="shared" si="2"/>
        <v>0.55555555555474712</v>
      </c>
    </row>
    <row r="78" spans="1:6" x14ac:dyDescent="0.25">
      <c r="A78" s="32" t="s">
        <v>187</v>
      </c>
      <c r="B78" s="79">
        <v>45993</v>
      </c>
      <c r="C78" s="32" t="s">
        <v>559</v>
      </c>
      <c r="D78" s="79">
        <v>45993</v>
      </c>
      <c r="E78" s="32" t="s">
        <v>602</v>
      </c>
      <c r="F78" s="84">
        <f t="shared" si="2"/>
        <v>0.29166666667151731</v>
      </c>
    </row>
    <row r="79" spans="1:6" x14ac:dyDescent="0.2">
      <c r="A79" s="32" t="s">
        <v>188</v>
      </c>
      <c r="B79" s="79">
        <v>45993</v>
      </c>
      <c r="C79" s="32" t="s">
        <v>561</v>
      </c>
      <c r="D79" s="75">
        <v>45993</v>
      </c>
      <c r="E79" s="32" t="s">
        <v>605</v>
      </c>
      <c r="F79" s="84">
        <f t="shared" si="2"/>
        <v>0.29444444444379769</v>
      </c>
    </row>
    <row r="80" spans="1:6" x14ac:dyDescent="0.25">
      <c r="A80" s="32" t="s">
        <v>186</v>
      </c>
      <c r="B80" s="79">
        <v>45993</v>
      </c>
      <c r="C80" s="32" t="s">
        <v>563</v>
      </c>
      <c r="D80" s="79">
        <v>45993</v>
      </c>
      <c r="E80" s="32" t="s">
        <v>605</v>
      </c>
      <c r="F80" s="84">
        <f t="shared" si="2"/>
        <v>0.28958333333139308</v>
      </c>
    </row>
    <row r="81" spans="1:8" x14ac:dyDescent="0.25">
      <c r="A81" s="32" t="s">
        <v>183</v>
      </c>
      <c r="B81" s="79">
        <v>45993</v>
      </c>
      <c r="C81" s="32" t="s">
        <v>565</v>
      </c>
      <c r="D81" s="79">
        <v>45993</v>
      </c>
      <c r="E81" s="32" t="s">
        <v>608</v>
      </c>
      <c r="F81" s="84">
        <f t="shared" si="2"/>
        <v>0.28472222221898846</v>
      </c>
    </row>
    <row r="82" spans="1:8" x14ac:dyDescent="0.25">
      <c r="A82" s="32" t="s">
        <v>189</v>
      </c>
      <c r="B82" s="79">
        <v>45993</v>
      </c>
      <c r="C82" s="32" t="s">
        <v>567</v>
      </c>
      <c r="D82" s="79">
        <v>45993</v>
      </c>
      <c r="E82" s="32" t="s">
        <v>608</v>
      </c>
      <c r="F82" s="84">
        <f t="shared" si="2"/>
        <v>0.27986111110658385</v>
      </c>
    </row>
    <row r="83" spans="1:8" x14ac:dyDescent="0.25">
      <c r="A83" s="32" t="s">
        <v>192</v>
      </c>
      <c r="B83" s="79">
        <v>45993</v>
      </c>
      <c r="C83" s="32" t="s">
        <v>569</v>
      </c>
      <c r="D83" s="79">
        <v>45993</v>
      </c>
      <c r="E83" s="32" t="s">
        <v>602</v>
      </c>
      <c r="F83" s="84">
        <f t="shared" si="2"/>
        <v>0.27152777778246673</v>
      </c>
    </row>
    <row r="84" spans="1:8" x14ac:dyDescent="0.25">
      <c r="A84" s="32" t="s">
        <v>169</v>
      </c>
      <c r="B84" s="79">
        <v>45993</v>
      </c>
      <c r="C84" s="32" t="s">
        <v>571</v>
      </c>
      <c r="D84" s="79">
        <v>45993</v>
      </c>
      <c r="E84" s="32" t="s">
        <v>584</v>
      </c>
      <c r="F84" s="84">
        <f t="shared" si="2"/>
        <v>2.569444444088731E-2</v>
      </c>
    </row>
    <row r="85" spans="1:8" x14ac:dyDescent="0.25">
      <c r="A85" s="32" t="s">
        <v>197</v>
      </c>
      <c r="B85" s="79">
        <v>45993</v>
      </c>
      <c r="C85" s="32" t="s">
        <v>573</v>
      </c>
      <c r="D85" s="79">
        <v>45993</v>
      </c>
      <c r="E85" s="32" t="s">
        <v>582</v>
      </c>
      <c r="F85" s="84">
        <f t="shared" si="2"/>
        <v>1.6666666662786156E-2</v>
      </c>
    </row>
    <row r="86" spans="1:8" x14ac:dyDescent="0.25">
      <c r="A86" s="32" t="s">
        <v>194</v>
      </c>
      <c r="B86" s="79">
        <v>45993</v>
      </c>
      <c r="C86" s="32" t="s">
        <v>575</v>
      </c>
      <c r="D86" s="79">
        <v>45993</v>
      </c>
      <c r="E86" s="32" t="s">
        <v>575</v>
      </c>
      <c r="F86" s="84">
        <f t="shared" si="2"/>
        <v>0</v>
      </c>
      <c r="H86" s="80" t="s">
        <v>577</v>
      </c>
    </row>
    <row r="87" spans="1:8" x14ac:dyDescent="0.25">
      <c r="A87" s="32" t="s">
        <v>194</v>
      </c>
      <c r="B87" s="79">
        <v>45993</v>
      </c>
      <c r="C87" s="32" t="s">
        <v>405</v>
      </c>
      <c r="D87" s="79">
        <v>45993</v>
      </c>
      <c r="E87" s="32" t="s">
        <v>581</v>
      </c>
      <c r="F87" s="84">
        <f t="shared" si="2"/>
        <v>4.8611111124046147E-3</v>
      </c>
    </row>
    <row r="88" spans="1:8" x14ac:dyDescent="0.25">
      <c r="A88" s="32" t="s">
        <v>396</v>
      </c>
      <c r="B88" s="79">
        <v>45993</v>
      </c>
      <c r="C88" s="32" t="s">
        <v>579</v>
      </c>
      <c r="D88" s="79">
        <v>45993</v>
      </c>
      <c r="E88" s="32" t="s">
        <v>644</v>
      </c>
      <c r="F88" s="84">
        <f t="shared" si="2"/>
        <v>0.45000000000436557</v>
      </c>
    </row>
    <row r="89" spans="1:8" x14ac:dyDescent="0.25">
      <c r="A89" s="32" t="s">
        <v>190</v>
      </c>
      <c r="B89" s="79">
        <v>45993</v>
      </c>
      <c r="C89" s="32" t="s">
        <v>191</v>
      </c>
      <c r="D89" s="79">
        <v>45993</v>
      </c>
      <c r="E89" s="32" t="s">
        <v>594</v>
      </c>
      <c r="F89" s="84">
        <f t="shared" si="2"/>
        <v>0.30138888888905058</v>
      </c>
    </row>
    <row r="90" spans="1:8" x14ac:dyDescent="0.25">
      <c r="A90" s="32" t="s">
        <v>177</v>
      </c>
      <c r="B90" s="79">
        <v>45993</v>
      </c>
      <c r="C90" s="32" t="s">
        <v>191</v>
      </c>
      <c r="D90" s="79">
        <v>45993</v>
      </c>
      <c r="E90" s="32" t="s">
        <v>439</v>
      </c>
      <c r="F90" s="84">
        <f t="shared" si="2"/>
        <v>0.50069444443943212</v>
      </c>
    </row>
    <row r="91" spans="1:8" x14ac:dyDescent="0.25">
      <c r="A91" s="32" t="s">
        <v>184</v>
      </c>
      <c r="B91" s="79">
        <v>45993</v>
      </c>
      <c r="C91" s="32" t="s">
        <v>419</v>
      </c>
      <c r="D91" s="79">
        <v>45994</v>
      </c>
      <c r="E91" s="32" t="s">
        <v>683</v>
      </c>
      <c r="F91" s="84">
        <f t="shared" si="2"/>
        <v>0.54305555555038154</v>
      </c>
    </row>
    <row r="92" spans="1:8" x14ac:dyDescent="0.25">
      <c r="A92" s="32" t="s">
        <v>169</v>
      </c>
      <c r="B92" s="79">
        <v>45993</v>
      </c>
      <c r="C92" s="32" t="s">
        <v>592</v>
      </c>
      <c r="D92" s="79">
        <v>45993</v>
      </c>
      <c r="E92" s="32" t="s">
        <v>600</v>
      </c>
      <c r="F92" s="84">
        <f t="shared" si="2"/>
        <v>0.12013888888759539</v>
      </c>
    </row>
    <row r="93" spans="1:8" x14ac:dyDescent="0.25">
      <c r="A93" s="32" t="s">
        <v>190</v>
      </c>
      <c r="B93" s="79">
        <v>45993</v>
      </c>
      <c r="C93" s="32" t="s">
        <v>597</v>
      </c>
      <c r="D93" s="79">
        <v>45993</v>
      </c>
      <c r="E93" s="32" t="s">
        <v>439</v>
      </c>
      <c r="F93" s="84">
        <f t="shared" si="2"/>
        <v>0.17916666666133096</v>
      </c>
    </row>
    <row r="94" spans="1:8" x14ac:dyDescent="0.25">
      <c r="A94" s="32" t="s">
        <v>180</v>
      </c>
      <c r="B94" s="79">
        <v>45993</v>
      </c>
      <c r="C94" s="32" t="s">
        <v>597</v>
      </c>
      <c r="D94" s="79">
        <v>45993</v>
      </c>
      <c r="E94" s="32" t="s">
        <v>599</v>
      </c>
      <c r="F94" s="84">
        <f t="shared" si="2"/>
        <v>1.3888888861401938E-3</v>
      </c>
    </row>
    <row r="95" spans="1:8" x14ac:dyDescent="0.2">
      <c r="A95" s="32" t="s">
        <v>205</v>
      </c>
      <c r="B95" s="79">
        <v>45993</v>
      </c>
      <c r="C95" s="32" t="s">
        <v>613</v>
      </c>
      <c r="D95" s="79">
        <v>45993</v>
      </c>
      <c r="E95" s="32" t="s">
        <v>648</v>
      </c>
      <c r="F95" s="84">
        <f t="shared" ref="F95:F126" si="3">(D95 + TIME(LEFT(E95, 2), MID(E95, 3, 2), 0)) - (B95 + TIME(LEFT(C95, 2), MID(C95, 3, 2), 0))</f>
        <v>0.19861111111094942</v>
      </c>
      <c r="H95" s="20" t="s">
        <v>614</v>
      </c>
    </row>
    <row r="96" spans="1:8" x14ac:dyDescent="0.25">
      <c r="A96" s="32" t="s">
        <v>187</v>
      </c>
      <c r="B96" s="79">
        <v>45993</v>
      </c>
      <c r="C96" s="32" t="s">
        <v>615</v>
      </c>
      <c r="D96" s="79">
        <v>45993</v>
      </c>
      <c r="E96" s="32" t="s">
        <v>618</v>
      </c>
      <c r="F96" s="84">
        <f t="shared" si="3"/>
        <v>9.7222222175332718E-3</v>
      </c>
    </row>
    <row r="97" spans="1:8" x14ac:dyDescent="0.25">
      <c r="A97" s="32" t="s">
        <v>188</v>
      </c>
      <c r="B97" s="79">
        <v>45993</v>
      </c>
      <c r="C97" s="32" t="s">
        <v>615</v>
      </c>
      <c r="D97" s="79">
        <v>45993</v>
      </c>
      <c r="E97" s="32" t="s">
        <v>620</v>
      </c>
      <c r="F97" s="84">
        <f t="shared" si="3"/>
        <v>1.3194444443797693E-2</v>
      </c>
    </row>
    <row r="98" spans="1:8" x14ac:dyDescent="0.25">
      <c r="A98" s="32" t="s">
        <v>186</v>
      </c>
      <c r="B98" s="79">
        <v>45993</v>
      </c>
      <c r="C98" s="32" t="s">
        <v>622</v>
      </c>
      <c r="D98" s="79">
        <v>45993</v>
      </c>
      <c r="E98" s="32" t="s">
        <v>635</v>
      </c>
      <c r="F98" s="84">
        <f t="shared" si="3"/>
        <v>4.2361111110949423E-2</v>
      </c>
    </row>
    <row r="99" spans="1:8" x14ac:dyDescent="0.25">
      <c r="A99" s="32" t="s">
        <v>176</v>
      </c>
      <c r="B99" s="79">
        <v>45993</v>
      </c>
      <c r="C99" s="32" t="s">
        <v>178</v>
      </c>
      <c r="D99" s="79">
        <v>45994</v>
      </c>
      <c r="E99" s="32" t="s">
        <v>179</v>
      </c>
      <c r="F99" s="84">
        <f t="shared" si="3"/>
        <v>0.50069444443943212</v>
      </c>
    </row>
    <row r="100" spans="1:8" x14ac:dyDescent="0.25">
      <c r="A100" s="32" t="s">
        <v>180</v>
      </c>
      <c r="B100" s="79">
        <v>45993</v>
      </c>
      <c r="C100" s="32" t="s">
        <v>178</v>
      </c>
      <c r="D100" s="79">
        <v>45994</v>
      </c>
      <c r="E100" s="32" t="s">
        <v>179</v>
      </c>
      <c r="F100" s="84">
        <f t="shared" si="3"/>
        <v>0.50069444443943212</v>
      </c>
    </row>
    <row r="101" spans="1:8" x14ac:dyDescent="0.25">
      <c r="A101" s="32" t="s">
        <v>189</v>
      </c>
      <c r="B101" s="79">
        <v>45993</v>
      </c>
      <c r="C101" s="32" t="s">
        <v>628</v>
      </c>
      <c r="D101" s="79">
        <v>45993</v>
      </c>
      <c r="E101" s="32" t="s">
        <v>634</v>
      </c>
      <c r="F101" s="84">
        <f t="shared" si="3"/>
        <v>2.6388888887595385E-2</v>
      </c>
    </row>
    <row r="102" spans="1:8" x14ac:dyDescent="0.25">
      <c r="A102" s="32" t="s">
        <v>183</v>
      </c>
      <c r="B102" s="79">
        <v>45993</v>
      </c>
      <c r="C102" s="32" t="s">
        <v>630</v>
      </c>
      <c r="D102" s="79">
        <v>45993</v>
      </c>
      <c r="E102" s="32" t="s">
        <v>632</v>
      </c>
      <c r="F102" s="84">
        <f t="shared" si="3"/>
        <v>6.9444444452528842E-3</v>
      </c>
    </row>
    <row r="103" spans="1:8" x14ac:dyDescent="0.25">
      <c r="A103" s="32" t="s">
        <v>177</v>
      </c>
      <c r="B103" s="79">
        <v>45993</v>
      </c>
      <c r="C103" s="32" t="s">
        <v>633</v>
      </c>
      <c r="D103" s="79">
        <v>45993</v>
      </c>
      <c r="E103" s="32" t="s">
        <v>638</v>
      </c>
      <c r="F103" s="84">
        <f t="shared" si="3"/>
        <v>6.4583333332848269E-2</v>
      </c>
    </row>
    <row r="104" spans="1:8" x14ac:dyDescent="0.25">
      <c r="A104" s="32" t="s">
        <v>190</v>
      </c>
      <c r="B104" s="79">
        <v>45993</v>
      </c>
      <c r="C104" s="32" t="s">
        <v>637</v>
      </c>
      <c r="D104" s="79">
        <v>45993</v>
      </c>
      <c r="E104" s="32" t="s">
        <v>640</v>
      </c>
      <c r="F104" s="84">
        <f t="shared" si="3"/>
        <v>5.5555555554747116E-2</v>
      </c>
    </row>
    <row r="105" spans="1:8" x14ac:dyDescent="0.25">
      <c r="A105" s="32" t="s">
        <v>187</v>
      </c>
      <c r="B105" s="79">
        <v>45993</v>
      </c>
      <c r="C105" s="32" t="s">
        <v>642</v>
      </c>
      <c r="D105" s="79">
        <v>45993</v>
      </c>
      <c r="E105" s="32" t="s">
        <v>646</v>
      </c>
      <c r="F105" s="84">
        <f t="shared" si="3"/>
        <v>6.9444444452528842E-3</v>
      </c>
    </row>
    <row r="106" spans="1:8" x14ac:dyDescent="0.25">
      <c r="A106" s="32" t="s">
        <v>196</v>
      </c>
      <c r="B106" s="79">
        <v>45994</v>
      </c>
      <c r="C106" s="32" t="s">
        <v>673</v>
      </c>
      <c r="D106" s="79">
        <v>45994</v>
      </c>
      <c r="E106" s="32" t="s">
        <v>685</v>
      </c>
      <c r="F106" s="84">
        <f t="shared" si="3"/>
        <v>6.5277777779556345E-2</v>
      </c>
    </row>
    <row r="107" spans="1:8" x14ac:dyDescent="0.25">
      <c r="A107" s="32" t="s">
        <v>198</v>
      </c>
      <c r="B107" s="79">
        <v>45994</v>
      </c>
      <c r="C107" s="32" t="s">
        <v>673</v>
      </c>
      <c r="D107" s="79">
        <v>45994</v>
      </c>
      <c r="E107" s="32" t="s">
        <v>687</v>
      </c>
      <c r="F107" s="84">
        <f t="shared" si="3"/>
        <v>6.805555555911269E-2</v>
      </c>
    </row>
    <row r="108" spans="1:8" x14ac:dyDescent="0.25">
      <c r="A108" s="32" t="s">
        <v>202</v>
      </c>
      <c r="B108" s="79">
        <v>45994</v>
      </c>
      <c r="C108" s="32" t="s">
        <v>673</v>
      </c>
      <c r="D108" s="79">
        <v>45994</v>
      </c>
      <c r="E108" s="32" t="s">
        <v>695</v>
      </c>
      <c r="F108" s="84">
        <f t="shared" si="3"/>
        <v>0.14027777778392192</v>
      </c>
    </row>
    <row r="109" spans="1:8" x14ac:dyDescent="0.25">
      <c r="A109" s="32" t="s">
        <v>203</v>
      </c>
      <c r="B109" s="79">
        <v>45994</v>
      </c>
      <c r="C109" s="32" t="s">
        <v>677</v>
      </c>
      <c r="D109" s="79">
        <v>45994</v>
      </c>
      <c r="E109" s="32" t="s">
        <v>697</v>
      </c>
      <c r="F109" s="84">
        <f t="shared" si="3"/>
        <v>0.14027777777664596</v>
      </c>
    </row>
    <row r="110" spans="1:8" x14ac:dyDescent="0.25">
      <c r="A110" s="32" t="s">
        <v>175</v>
      </c>
      <c r="B110" s="79">
        <v>45994</v>
      </c>
      <c r="C110" s="32" t="s">
        <v>679</v>
      </c>
      <c r="D110" s="79">
        <v>45994</v>
      </c>
      <c r="E110" s="32" t="s">
        <v>691</v>
      </c>
      <c r="F110" s="84">
        <f t="shared" si="3"/>
        <v>0.11666666666860692</v>
      </c>
      <c r="G110" s="32" t="s">
        <v>4</v>
      </c>
      <c r="H110" s="80" t="s">
        <v>681</v>
      </c>
    </row>
    <row r="111" spans="1:8" x14ac:dyDescent="0.2">
      <c r="A111" s="32" t="s">
        <v>177</v>
      </c>
      <c r="B111" s="79">
        <v>45994</v>
      </c>
      <c r="C111" s="20" t="s">
        <v>708</v>
      </c>
      <c r="D111" s="79">
        <v>45994</v>
      </c>
      <c r="E111" s="32" t="s">
        <v>771</v>
      </c>
      <c r="F111" s="84">
        <f t="shared" si="3"/>
        <v>0.45902777777519077</v>
      </c>
      <c r="H111" s="20"/>
    </row>
    <row r="112" spans="1:8" x14ac:dyDescent="0.2">
      <c r="A112" s="32" t="s">
        <v>204</v>
      </c>
      <c r="B112" s="79">
        <v>45994</v>
      </c>
      <c r="C112" s="32" t="s">
        <v>689</v>
      </c>
      <c r="D112" s="79">
        <v>45994</v>
      </c>
      <c r="E112" s="32" t="s">
        <v>699</v>
      </c>
      <c r="F112" s="84">
        <f t="shared" si="3"/>
        <v>6.25E-2</v>
      </c>
      <c r="H112" s="20"/>
    </row>
    <row r="113" spans="1:8" x14ac:dyDescent="0.25">
      <c r="A113" s="32" t="s">
        <v>175</v>
      </c>
      <c r="B113" s="79">
        <v>45994</v>
      </c>
      <c r="C113" s="32" t="s">
        <v>691</v>
      </c>
      <c r="D113" s="79">
        <v>45994</v>
      </c>
      <c r="E113" s="32" t="s">
        <v>694</v>
      </c>
      <c r="F113" s="84">
        <f t="shared" si="3"/>
        <v>1.8749999995634425E-2</v>
      </c>
      <c r="H113" s="80" t="s">
        <v>693</v>
      </c>
    </row>
    <row r="114" spans="1:8" x14ac:dyDescent="0.25">
      <c r="A114" s="32" t="s">
        <v>175</v>
      </c>
      <c r="B114" s="79">
        <v>45994</v>
      </c>
      <c r="C114" s="32" t="s">
        <v>694</v>
      </c>
      <c r="D114" s="79">
        <v>45996</v>
      </c>
      <c r="E114" s="32" t="s">
        <v>701</v>
      </c>
      <c r="F114" s="84">
        <f t="shared" si="3"/>
        <v>2.0486111111094942</v>
      </c>
    </row>
    <row r="115" spans="1:8" x14ac:dyDescent="0.25">
      <c r="A115" s="32" t="s">
        <v>196</v>
      </c>
      <c r="B115" s="79">
        <v>45994</v>
      </c>
      <c r="C115" s="32" t="s">
        <v>701</v>
      </c>
      <c r="D115" s="79">
        <v>45994</v>
      </c>
      <c r="E115" s="32" t="s">
        <v>715</v>
      </c>
      <c r="F115" s="84">
        <f t="shared" si="3"/>
        <v>2.9166666667151731E-2</v>
      </c>
    </row>
    <row r="116" spans="1:8" x14ac:dyDescent="0.2">
      <c r="A116" s="32" t="s">
        <v>198</v>
      </c>
      <c r="B116" s="75">
        <v>45994</v>
      </c>
      <c r="C116" s="32" t="s">
        <v>703</v>
      </c>
      <c r="D116" s="79">
        <v>45994</v>
      </c>
      <c r="E116" s="32" t="s">
        <v>528</v>
      </c>
      <c r="F116" s="84">
        <f t="shared" si="3"/>
        <v>3.3333333332848269E-2</v>
      </c>
    </row>
    <row r="117" spans="1:8" x14ac:dyDescent="0.25">
      <c r="A117" s="32" t="s">
        <v>182</v>
      </c>
      <c r="B117" s="79">
        <v>45994</v>
      </c>
      <c r="C117" s="32" t="s">
        <v>705</v>
      </c>
      <c r="D117" s="79">
        <v>45994</v>
      </c>
      <c r="E117" s="32" t="s">
        <v>811</v>
      </c>
      <c r="F117" s="84">
        <f t="shared" si="3"/>
        <v>0.51388888889050577</v>
      </c>
      <c r="G117" s="32" t="s">
        <v>4</v>
      </c>
      <c r="H117" s="80" t="s">
        <v>707</v>
      </c>
    </row>
    <row r="118" spans="1:8" x14ac:dyDescent="0.25">
      <c r="A118" s="32" t="s">
        <v>190</v>
      </c>
      <c r="B118" s="79">
        <v>45994</v>
      </c>
      <c r="C118" s="32" t="s">
        <v>191</v>
      </c>
      <c r="D118" s="79">
        <v>45994</v>
      </c>
      <c r="E118" s="32" t="s">
        <v>439</v>
      </c>
      <c r="F118" s="84">
        <f t="shared" si="3"/>
        <v>0.50069444443943212</v>
      </c>
    </row>
    <row r="119" spans="1:8" x14ac:dyDescent="0.25">
      <c r="A119" s="32" t="s">
        <v>184</v>
      </c>
      <c r="B119" s="79">
        <v>45994</v>
      </c>
      <c r="C119" s="32" t="s">
        <v>191</v>
      </c>
      <c r="D119" s="79">
        <v>45994</v>
      </c>
      <c r="E119" s="32" t="s">
        <v>439</v>
      </c>
      <c r="F119" s="84">
        <f t="shared" si="3"/>
        <v>0.50069444443943212</v>
      </c>
    </row>
    <row r="120" spans="1:8" x14ac:dyDescent="0.25">
      <c r="A120" s="32" t="s">
        <v>202</v>
      </c>
      <c r="B120" s="79">
        <v>45994</v>
      </c>
      <c r="C120" s="32" t="s">
        <v>713</v>
      </c>
      <c r="D120" s="79">
        <v>45994</v>
      </c>
      <c r="E120" s="32" t="s">
        <v>718</v>
      </c>
      <c r="F120" s="84">
        <f t="shared" si="3"/>
        <v>2.7777777781011537E-2</v>
      </c>
    </row>
    <row r="121" spans="1:8" x14ac:dyDescent="0.25">
      <c r="A121" s="32" t="s">
        <v>196</v>
      </c>
      <c r="B121" s="79">
        <v>45994</v>
      </c>
      <c r="C121" s="32" t="s">
        <v>719</v>
      </c>
      <c r="D121" s="79">
        <v>45994</v>
      </c>
      <c r="E121" s="32" t="s">
        <v>845</v>
      </c>
      <c r="F121" s="84">
        <f t="shared" si="3"/>
        <v>0.65833333333284827</v>
      </c>
    </row>
    <row r="122" spans="1:8" x14ac:dyDescent="0.25">
      <c r="A122" s="32" t="s">
        <v>198</v>
      </c>
      <c r="B122" s="79">
        <v>45994</v>
      </c>
      <c r="C122" s="32" t="s">
        <v>721</v>
      </c>
      <c r="D122" s="79">
        <v>45994</v>
      </c>
      <c r="E122" s="32" t="s">
        <v>847</v>
      </c>
      <c r="F122" s="84">
        <f t="shared" si="3"/>
        <v>0.66111111111240461</v>
      </c>
    </row>
    <row r="123" spans="1:8" x14ac:dyDescent="0.2">
      <c r="A123" s="32" t="s">
        <v>202</v>
      </c>
      <c r="B123" s="75">
        <v>45994</v>
      </c>
      <c r="C123" s="32" t="s">
        <v>721</v>
      </c>
      <c r="D123" s="79">
        <v>45995</v>
      </c>
      <c r="E123" s="32" t="s">
        <v>851</v>
      </c>
      <c r="F123" s="84">
        <f t="shared" si="3"/>
        <v>0.6875</v>
      </c>
    </row>
    <row r="124" spans="1:8" x14ac:dyDescent="0.25">
      <c r="A124" s="32" t="s">
        <v>203</v>
      </c>
      <c r="B124" s="79">
        <v>45994</v>
      </c>
      <c r="C124" s="32" t="s">
        <v>724</v>
      </c>
      <c r="D124" s="79">
        <v>45994</v>
      </c>
      <c r="E124" s="32" t="s">
        <v>849</v>
      </c>
      <c r="F124" s="84">
        <f t="shared" si="3"/>
        <v>0.66111111111240461</v>
      </c>
    </row>
    <row r="125" spans="1:8" x14ac:dyDescent="0.25">
      <c r="A125" s="32" t="s">
        <v>204</v>
      </c>
      <c r="B125" s="79">
        <v>45994</v>
      </c>
      <c r="C125" s="32" t="s">
        <v>387</v>
      </c>
      <c r="D125" s="79">
        <v>45994</v>
      </c>
      <c r="E125" s="32" t="s">
        <v>843</v>
      </c>
      <c r="F125" s="84">
        <f t="shared" si="3"/>
        <v>0.61875000000145519</v>
      </c>
    </row>
    <row r="126" spans="1:8" x14ac:dyDescent="0.25">
      <c r="A126" s="32" t="s">
        <v>199</v>
      </c>
      <c r="B126" s="79">
        <v>45994</v>
      </c>
      <c r="C126" s="32" t="s">
        <v>727</v>
      </c>
      <c r="D126" s="79">
        <v>45994</v>
      </c>
      <c r="E126" s="32" t="s">
        <v>841</v>
      </c>
      <c r="F126" s="84">
        <f t="shared" si="3"/>
        <v>0.61180555555620231</v>
      </c>
    </row>
    <row r="127" spans="1:8" x14ac:dyDescent="0.25">
      <c r="A127" s="32" t="s">
        <v>200</v>
      </c>
      <c r="B127" s="79">
        <v>45994</v>
      </c>
      <c r="C127" s="32" t="s">
        <v>547</v>
      </c>
      <c r="D127" s="79">
        <v>45994</v>
      </c>
      <c r="E127" s="32" t="s">
        <v>839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214</v>
      </c>
      <c r="B128" s="79">
        <v>45994</v>
      </c>
      <c r="C128" s="32" t="s">
        <v>729</v>
      </c>
      <c r="D128" s="79">
        <v>45994</v>
      </c>
      <c r="E128" s="32" t="s">
        <v>785</v>
      </c>
      <c r="F128" s="84">
        <f t="shared" si="4"/>
        <v>0.25624999999854481</v>
      </c>
    </row>
    <row r="129" spans="1:6" x14ac:dyDescent="0.25">
      <c r="A129" s="32" t="s">
        <v>211</v>
      </c>
      <c r="B129" s="79">
        <v>45994</v>
      </c>
      <c r="C129" s="32" t="s">
        <v>732</v>
      </c>
      <c r="D129" s="79">
        <v>45994</v>
      </c>
      <c r="E129" s="32" t="s">
        <v>658</v>
      </c>
      <c r="F129" s="84">
        <f t="shared" si="4"/>
        <v>0.57777777777664596</v>
      </c>
    </row>
    <row r="130" spans="1:6" x14ac:dyDescent="0.25">
      <c r="A130" s="32" t="s">
        <v>212</v>
      </c>
      <c r="B130" s="79">
        <v>45994</v>
      </c>
      <c r="C130" s="32" t="s">
        <v>554</v>
      </c>
      <c r="D130" s="79">
        <v>45994</v>
      </c>
      <c r="E130" s="32" t="s">
        <v>830</v>
      </c>
      <c r="F130" s="84">
        <f t="shared" si="4"/>
        <v>0.53749999999854481</v>
      </c>
    </row>
    <row r="131" spans="1:6" x14ac:dyDescent="0.25">
      <c r="A131" s="32" t="s">
        <v>215</v>
      </c>
      <c r="B131" s="79">
        <v>45994</v>
      </c>
      <c r="C131" s="32" t="s">
        <v>398</v>
      </c>
      <c r="D131" s="79">
        <v>45994</v>
      </c>
      <c r="E131" s="32" t="s">
        <v>652</v>
      </c>
      <c r="F131" s="84">
        <f t="shared" si="4"/>
        <v>0.54097222222480923</v>
      </c>
    </row>
    <row r="132" spans="1:6" x14ac:dyDescent="0.25">
      <c r="A132" s="32" t="s">
        <v>210</v>
      </c>
      <c r="B132" s="79">
        <v>45994</v>
      </c>
      <c r="C132" s="32" t="s">
        <v>400</v>
      </c>
      <c r="D132" s="79">
        <v>45994</v>
      </c>
      <c r="E132" s="32" t="s">
        <v>650</v>
      </c>
      <c r="F132" s="84">
        <f t="shared" si="4"/>
        <v>0.53402777777955635</v>
      </c>
    </row>
    <row r="133" spans="1:6" x14ac:dyDescent="0.25">
      <c r="A133" s="32" t="s">
        <v>209</v>
      </c>
      <c r="B133" s="79">
        <v>45994</v>
      </c>
      <c r="C133" s="32" t="s">
        <v>737</v>
      </c>
      <c r="D133" s="79">
        <v>45994</v>
      </c>
      <c r="E133" s="32" t="s">
        <v>834</v>
      </c>
      <c r="F133" s="84">
        <f t="shared" si="4"/>
        <v>0.54861111110949423</v>
      </c>
    </row>
    <row r="134" spans="1:6" x14ac:dyDescent="0.25">
      <c r="A134" s="32" t="s">
        <v>188</v>
      </c>
      <c r="B134" s="79">
        <v>45994</v>
      </c>
      <c r="C134" s="32" t="s">
        <v>739</v>
      </c>
      <c r="D134" s="79">
        <v>45994</v>
      </c>
      <c r="E134" s="32" t="s">
        <v>759</v>
      </c>
      <c r="F134" s="84">
        <f t="shared" si="4"/>
        <v>6.1111111113859806E-2</v>
      </c>
    </row>
    <row r="135" spans="1:6" x14ac:dyDescent="0.25">
      <c r="A135" s="32" t="s">
        <v>186</v>
      </c>
      <c r="B135" s="79">
        <v>45994</v>
      </c>
      <c r="C135" s="32" t="s">
        <v>741</v>
      </c>
      <c r="D135" s="79">
        <v>45994</v>
      </c>
      <c r="E135" s="32" t="s">
        <v>764</v>
      </c>
      <c r="F135" s="84">
        <f t="shared" si="4"/>
        <v>8.1249999995634425E-2</v>
      </c>
    </row>
    <row r="136" spans="1:6" x14ac:dyDescent="0.25">
      <c r="A136" s="32" t="s">
        <v>189</v>
      </c>
      <c r="B136" s="79">
        <v>45994</v>
      </c>
      <c r="C136" s="32" t="s">
        <v>743</v>
      </c>
      <c r="D136" s="79">
        <v>45994</v>
      </c>
      <c r="E136" s="32" t="s">
        <v>773</v>
      </c>
      <c r="F136" s="84">
        <f t="shared" si="4"/>
        <v>0.12777777777955635</v>
      </c>
    </row>
    <row r="137" spans="1:6" x14ac:dyDescent="0.25">
      <c r="A137" s="32" t="s">
        <v>183</v>
      </c>
      <c r="B137" s="79">
        <v>45994</v>
      </c>
      <c r="C137" s="32" t="s">
        <v>565</v>
      </c>
      <c r="D137" s="79">
        <v>45994</v>
      </c>
      <c r="E137" s="32" t="s">
        <v>779</v>
      </c>
      <c r="F137" s="84">
        <f t="shared" si="4"/>
        <v>0.17361111110949423</v>
      </c>
    </row>
    <row r="138" spans="1:6" x14ac:dyDescent="0.25">
      <c r="A138" s="32" t="s">
        <v>187</v>
      </c>
      <c r="B138" s="79">
        <v>45994</v>
      </c>
      <c r="C138" s="32" t="s">
        <v>746</v>
      </c>
      <c r="D138" s="79">
        <v>45994</v>
      </c>
      <c r="E138" s="32" t="s">
        <v>781</v>
      </c>
      <c r="F138" s="84">
        <f t="shared" si="4"/>
        <v>0.17013888889050577</v>
      </c>
    </row>
    <row r="139" spans="1:6" x14ac:dyDescent="0.25">
      <c r="A139" s="32" t="s">
        <v>192</v>
      </c>
      <c r="B139" s="79">
        <v>45994</v>
      </c>
      <c r="C139" s="32" t="s">
        <v>748</v>
      </c>
      <c r="D139" s="79">
        <v>45994</v>
      </c>
      <c r="E139" s="32" t="s">
        <v>757</v>
      </c>
      <c r="F139" s="84">
        <f t="shared" si="4"/>
        <v>2.7777777781011537E-2</v>
      </c>
    </row>
    <row r="140" spans="1:6" x14ac:dyDescent="0.25">
      <c r="A140" s="32" t="s">
        <v>169</v>
      </c>
      <c r="B140" s="79">
        <v>45994</v>
      </c>
      <c r="C140" s="32" t="s">
        <v>750</v>
      </c>
      <c r="D140" s="79">
        <v>45994</v>
      </c>
      <c r="E140" s="32" t="s">
        <v>584</v>
      </c>
      <c r="F140" s="84">
        <f t="shared" si="4"/>
        <v>2.2222222221898846E-2</v>
      </c>
    </row>
    <row r="141" spans="1:6" x14ac:dyDescent="0.25">
      <c r="A141" s="32" t="s">
        <v>197</v>
      </c>
      <c r="B141" s="79">
        <v>45994</v>
      </c>
      <c r="C141" s="32" t="s">
        <v>752</v>
      </c>
      <c r="D141" s="79">
        <v>45994</v>
      </c>
      <c r="E141" s="32" t="s">
        <v>755</v>
      </c>
      <c r="F141" s="84">
        <f t="shared" si="4"/>
        <v>1.1111111110949423E-2</v>
      </c>
    </row>
    <row r="142" spans="1:6" x14ac:dyDescent="0.25">
      <c r="A142" s="32" t="s">
        <v>194</v>
      </c>
      <c r="B142" s="79">
        <v>45994</v>
      </c>
      <c r="C142" s="32" t="s">
        <v>579</v>
      </c>
      <c r="D142" s="79">
        <v>45994</v>
      </c>
      <c r="E142" s="32" t="s">
        <v>582</v>
      </c>
      <c r="F142" s="84">
        <f t="shared" si="4"/>
        <v>6.9444444452528842E-3</v>
      </c>
    </row>
    <row r="143" spans="1:6" x14ac:dyDescent="0.25">
      <c r="A143" s="32" t="s">
        <v>188</v>
      </c>
      <c r="B143" s="79">
        <v>45994</v>
      </c>
      <c r="C143" s="32" t="s">
        <v>761</v>
      </c>
      <c r="D143" s="79">
        <v>45994</v>
      </c>
      <c r="E143" s="32" t="s">
        <v>804</v>
      </c>
      <c r="F143" s="84">
        <f t="shared" si="4"/>
        <v>0.25208333334012423</v>
      </c>
    </row>
    <row r="144" spans="1:6" x14ac:dyDescent="0.25">
      <c r="A144" s="32" t="s">
        <v>192</v>
      </c>
      <c r="B144" s="79">
        <v>45994</v>
      </c>
      <c r="C144" s="32" t="s">
        <v>762</v>
      </c>
      <c r="D144" s="79">
        <v>45994</v>
      </c>
      <c r="E144" s="32" t="s">
        <v>768</v>
      </c>
      <c r="F144" s="84">
        <f t="shared" si="4"/>
        <v>5.7638888887595385E-2</v>
      </c>
    </row>
    <row r="145" spans="1:8" x14ac:dyDescent="0.25">
      <c r="A145" s="32" t="s">
        <v>169</v>
      </c>
      <c r="B145" s="79">
        <v>45994</v>
      </c>
      <c r="C145" s="32" t="s">
        <v>763</v>
      </c>
      <c r="D145" s="79">
        <v>45994</v>
      </c>
      <c r="E145" s="32" t="s">
        <v>765</v>
      </c>
      <c r="F145" s="84">
        <f t="shared" si="4"/>
        <v>1.4583333329937886E-2</v>
      </c>
    </row>
    <row r="146" spans="1:8" x14ac:dyDescent="0.25">
      <c r="A146" s="32" t="s">
        <v>176</v>
      </c>
      <c r="B146" s="79">
        <v>45994</v>
      </c>
      <c r="C146" s="32" t="s">
        <v>419</v>
      </c>
      <c r="D146" s="79">
        <v>45995</v>
      </c>
      <c r="E146" s="32" t="s">
        <v>179</v>
      </c>
      <c r="F146" s="84">
        <f t="shared" si="4"/>
        <v>0.75069444443943212</v>
      </c>
    </row>
    <row r="147" spans="1:8" x14ac:dyDescent="0.25">
      <c r="A147" s="32" t="s">
        <v>396</v>
      </c>
      <c r="B147" s="79">
        <v>45994</v>
      </c>
      <c r="C147" s="32" t="s">
        <v>775</v>
      </c>
      <c r="D147" s="79">
        <v>45994</v>
      </c>
      <c r="E147" s="32" t="s">
        <v>825</v>
      </c>
      <c r="F147" s="84">
        <f t="shared" si="4"/>
        <v>0.45069444444379769</v>
      </c>
    </row>
    <row r="148" spans="1:8" x14ac:dyDescent="0.25">
      <c r="A148" s="32" t="s">
        <v>186</v>
      </c>
      <c r="B148" s="79">
        <v>45994</v>
      </c>
      <c r="C148" s="32" t="s">
        <v>777</v>
      </c>
      <c r="D148" s="79">
        <v>45994</v>
      </c>
      <c r="E148" s="32" t="s">
        <v>433</v>
      </c>
      <c r="F148" s="84">
        <f t="shared" si="4"/>
        <v>0.15972222221898846</v>
      </c>
    </row>
    <row r="149" spans="1:8" x14ac:dyDescent="0.2">
      <c r="A149" s="32" t="s">
        <v>205</v>
      </c>
      <c r="B149" s="79">
        <v>45994</v>
      </c>
      <c r="C149" s="32" t="s">
        <v>783</v>
      </c>
      <c r="D149" s="79">
        <v>45994</v>
      </c>
      <c r="E149" s="32" t="s">
        <v>796</v>
      </c>
      <c r="F149" s="84">
        <f t="shared" si="4"/>
        <v>2.9861111113859806E-2</v>
      </c>
      <c r="H149" s="20"/>
    </row>
    <row r="150" spans="1:8" x14ac:dyDescent="0.25">
      <c r="A150" s="32" t="s">
        <v>187</v>
      </c>
      <c r="B150" s="79">
        <v>45994</v>
      </c>
      <c r="C150" s="32" t="s">
        <v>787</v>
      </c>
      <c r="D150" s="79">
        <v>45994</v>
      </c>
      <c r="E150" s="32" t="s">
        <v>809</v>
      </c>
      <c r="F150" s="84">
        <f t="shared" si="4"/>
        <v>0.10208333333866904</v>
      </c>
    </row>
    <row r="151" spans="1:8" x14ac:dyDescent="0.25">
      <c r="A151" s="32" t="s">
        <v>183</v>
      </c>
      <c r="B151" s="79">
        <v>45994</v>
      </c>
      <c r="C151" s="32" t="s">
        <v>787</v>
      </c>
      <c r="D151" s="79">
        <v>45994</v>
      </c>
      <c r="E151" s="32" t="s">
        <v>620</v>
      </c>
      <c r="F151" s="84">
        <f t="shared" si="4"/>
        <v>9.7222222226264421E-2</v>
      </c>
    </row>
    <row r="152" spans="1:8" x14ac:dyDescent="0.25">
      <c r="A152" s="32" t="s">
        <v>169</v>
      </c>
      <c r="B152" s="79">
        <v>45994</v>
      </c>
      <c r="C152" s="32" t="s">
        <v>790</v>
      </c>
      <c r="D152" s="79">
        <v>45994</v>
      </c>
      <c r="E152" s="32" t="s">
        <v>802</v>
      </c>
      <c r="F152" s="84">
        <f t="shared" si="4"/>
        <v>5.2083333335758653E-2</v>
      </c>
    </row>
    <row r="153" spans="1:8" x14ac:dyDescent="0.25">
      <c r="A153" s="32" t="s">
        <v>189</v>
      </c>
      <c r="B153" s="79">
        <v>45994</v>
      </c>
      <c r="C153" s="32" t="s">
        <v>792</v>
      </c>
      <c r="D153" s="79">
        <v>45994</v>
      </c>
      <c r="E153" s="32" t="s">
        <v>618</v>
      </c>
      <c r="F153" s="84">
        <f t="shared" si="4"/>
        <v>0.10416666666424135</v>
      </c>
    </row>
    <row r="154" spans="1:8" x14ac:dyDescent="0.25">
      <c r="A154" s="32" t="s">
        <v>214</v>
      </c>
      <c r="B154" s="79">
        <v>45994</v>
      </c>
      <c r="C154" s="32" t="s">
        <v>794</v>
      </c>
      <c r="D154" s="79">
        <v>45994</v>
      </c>
      <c r="E154" s="32" t="s">
        <v>836</v>
      </c>
      <c r="F154" s="84">
        <f t="shared" si="4"/>
        <v>0.29236111111094942</v>
      </c>
    </row>
    <row r="155" spans="1:8" x14ac:dyDescent="0.25">
      <c r="A155" s="32" t="s">
        <v>192</v>
      </c>
      <c r="B155" s="79">
        <v>45994</v>
      </c>
      <c r="C155" s="32" t="s">
        <v>798</v>
      </c>
      <c r="D155" s="79">
        <v>45994</v>
      </c>
      <c r="E155" s="32" t="s">
        <v>800</v>
      </c>
      <c r="F155" s="84">
        <f t="shared" si="4"/>
        <v>7.6388888919609599E-3</v>
      </c>
    </row>
    <row r="156" spans="1:8" x14ac:dyDescent="0.25">
      <c r="A156" s="32" t="s">
        <v>182</v>
      </c>
      <c r="B156" s="79">
        <v>45994</v>
      </c>
      <c r="C156" s="32" t="s">
        <v>811</v>
      </c>
      <c r="D156" s="79">
        <v>45996</v>
      </c>
      <c r="E156" s="32" t="s">
        <v>1054</v>
      </c>
      <c r="F156" s="84">
        <f t="shared" si="4"/>
        <v>1.554166666661331</v>
      </c>
      <c r="H156" s="80" t="s">
        <v>813</v>
      </c>
    </row>
    <row r="157" spans="1:8" x14ac:dyDescent="0.25">
      <c r="A157" s="32" t="s">
        <v>180</v>
      </c>
      <c r="B157" s="79">
        <v>45994</v>
      </c>
      <c r="C157" s="32" t="s">
        <v>178</v>
      </c>
      <c r="D157" s="79">
        <v>45995</v>
      </c>
      <c r="E157" s="32" t="s">
        <v>179</v>
      </c>
      <c r="F157" s="84">
        <f t="shared" si="4"/>
        <v>0.50069444443943212</v>
      </c>
    </row>
    <row r="158" spans="1:8" x14ac:dyDescent="0.25">
      <c r="A158" s="32" t="s">
        <v>177</v>
      </c>
      <c r="B158" s="79">
        <v>45994</v>
      </c>
      <c r="C158" s="32" t="s">
        <v>178</v>
      </c>
      <c r="D158" s="79">
        <v>45995</v>
      </c>
      <c r="E158" s="32" t="s">
        <v>584</v>
      </c>
      <c r="F158" s="84">
        <f t="shared" si="4"/>
        <v>0.67916666666133096</v>
      </c>
    </row>
    <row r="159" spans="1:8" x14ac:dyDescent="0.25">
      <c r="A159" s="32" t="s">
        <v>188</v>
      </c>
      <c r="B159" s="79">
        <v>45994</v>
      </c>
      <c r="C159" s="32" t="s">
        <v>818</v>
      </c>
      <c r="D159" s="79">
        <v>45994</v>
      </c>
      <c r="E159" s="32" t="s">
        <v>823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184</v>
      </c>
      <c r="B160" s="79">
        <v>45994</v>
      </c>
      <c r="C160" s="32" t="s">
        <v>820</v>
      </c>
      <c r="D160" s="79">
        <v>45994</v>
      </c>
      <c r="E160" s="32" t="s">
        <v>638</v>
      </c>
      <c r="F160" s="84">
        <f t="shared" si="5"/>
        <v>7.3611111110949423E-2</v>
      </c>
    </row>
    <row r="161" spans="1:8" x14ac:dyDescent="0.25">
      <c r="A161" s="32" t="s">
        <v>186</v>
      </c>
      <c r="B161" s="79">
        <v>45994</v>
      </c>
      <c r="C161" s="32" t="s">
        <v>827</v>
      </c>
      <c r="D161" s="79">
        <v>45994</v>
      </c>
      <c r="E161" s="32" t="s">
        <v>458</v>
      </c>
      <c r="F161" s="84">
        <f t="shared" si="5"/>
        <v>4.8611111124046147E-3</v>
      </c>
    </row>
    <row r="162" spans="1:8" x14ac:dyDescent="0.25">
      <c r="A162" s="32" t="s">
        <v>196</v>
      </c>
      <c r="B162" s="79">
        <v>45995</v>
      </c>
      <c r="C162" s="32" t="s">
        <v>853</v>
      </c>
      <c r="D162" s="79">
        <v>45995</v>
      </c>
      <c r="E162" s="32" t="s">
        <v>862</v>
      </c>
      <c r="F162" s="84">
        <f t="shared" si="5"/>
        <v>1.6666666662786156E-2</v>
      </c>
    </row>
    <row r="163" spans="1:8" x14ac:dyDescent="0.25">
      <c r="A163" s="32" t="s">
        <v>202</v>
      </c>
      <c r="B163" s="79">
        <v>45995</v>
      </c>
      <c r="C163" s="32" t="s">
        <v>853</v>
      </c>
      <c r="D163" s="79">
        <v>45995</v>
      </c>
      <c r="E163" s="32" t="s">
        <v>715</v>
      </c>
      <c r="F163" s="84">
        <f t="shared" si="5"/>
        <v>0.22152777777228039</v>
      </c>
    </row>
    <row r="164" spans="1:8" x14ac:dyDescent="0.25">
      <c r="A164" s="32" t="s">
        <v>203</v>
      </c>
      <c r="B164" s="79">
        <v>45995</v>
      </c>
      <c r="C164" s="32" t="s">
        <v>856</v>
      </c>
      <c r="D164" s="79">
        <v>45995</v>
      </c>
      <c r="E164" s="32" t="s">
        <v>859</v>
      </c>
      <c r="F164" s="84">
        <f t="shared" si="5"/>
        <v>6.944444467080757E-4</v>
      </c>
    </row>
    <row r="165" spans="1:8" x14ac:dyDescent="0.25">
      <c r="A165" s="32" t="s">
        <v>204</v>
      </c>
      <c r="B165" s="79">
        <v>45995</v>
      </c>
      <c r="C165" s="32" t="s">
        <v>856</v>
      </c>
      <c r="D165" s="79">
        <v>45995</v>
      </c>
      <c r="E165" s="32" t="s">
        <v>207</v>
      </c>
      <c r="F165" s="84">
        <f t="shared" si="5"/>
        <v>0.22777777777810115</v>
      </c>
    </row>
    <row r="166" spans="1:8" x14ac:dyDescent="0.25">
      <c r="A166" s="32" t="s">
        <v>173</v>
      </c>
      <c r="B166" s="79">
        <v>45995</v>
      </c>
      <c r="C166" s="32" t="s">
        <v>859</v>
      </c>
      <c r="D166" s="79">
        <v>45995</v>
      </c>
      <c r="E166" s="32" t="s">
        <v>869</v>
      </c>
      <c r="F166" s="84">
        <f t="shared" si="5"/>
        <v>0.15763888888614019</v>
      </c>
      <c r="G166" s="32" t="s">
        <v>4</v>
      </c>
      <c r="H166" s="80" t="s">
        <v>861</v>
      </c>
    </row>
    <row r="167" spans="1:8" x14ac:dyDescent="0.25">
      <c r="A167" s="32" t="s">
        <v>203</v>
      </c>
      <c r="B167" s="79">
        <v>45995</v>
      </c>
      <c r="C167" s="32" t="s">
        <v>863</v>
      </c>
      <c r="D167" s="79">
        <v>45995</v>
      </c>
      <c r="E167" s="32" t="s">
        <v>867</v>
      </c>
      <c r="F167" s="84">
        <f t="shared" si="5"/>
        <v>7.5694444443797693E-2</v>
      </c>
    </row>
    <row r="168" spans="1:8" x14ac:dyDescent="0.25">
      <c r="A168" s="32" t="s">
        <v>196</v>
      </c>
      <c r="B168" s="79">
        <v>45995</v>
      </c>
      <c r="C168" s="32" t="s">
        <v>865</v>
      </c>
      <c r="D168" s="79">
        <v>45995</v>
      </c>
      <c r="E168" s="32" t="s">
        <v>718</v>
      </c>
      <c r="F168" s="84">
        <f t="shared" si="5"/>
        <v>0.11180555555620231</v>
      </c>
    </row>
    <row r="169" spans="1:8" x14ac:dyDescent="0.25">
      <c r="A169" s="32" t="s">
        <v>173</v>
      </c>
      <c r="B169" s="79">
        <v>45995</v>
      </c>
      <c r="C169" s="32" t="s">
        <v>869</v>
      </c>
      <c r="D169" s="79">
        <v>45996</v>
      </c>
      <c r="E169" s="32" t="s">
        <v>1008</v>
      </c>
      <c r="F169" s="84">
        <f t="shared" si="5"/>
        <v>0.86597222222189885</v>
      </c>
      <c r="H169" s="80" t="s">
        <v>871</v>
      </c>
    </row>
    <row r="170" spans="1:8" x14ac:dyDescent="0.25">
      <c r="A170" s="32" t="s">
        <v>198</v>
      </c>
      <c r="B170" s="79">
        <v>45995</v>
      </c>
      <c r="C170" s="32" t="s">
        <v>872</v>
      </c>
      <c r="D170" s="79">
        <v>45995</v>
      </c>
      <c r="E170" s="32" t="s">
        <v>888</v>
      </c>
      <c r="F170" s="84">
        <f t="shared" si="5"/>
        <v>6.0416666667151731E-2</v>
      </c>
    </row>
    <row r="171" spans="1:8" x14ac:dyDescent="0.25">
      <c r="A171" s="32" t="s">
        <v>199</v>
      </c>
      <c r="B171" s="79">
        <v>45995</v>
      </c>
      <c r="C171" s="32" t="s">
        <v>874</v>
      </c>
      <c r="D171" s="79">
        <v>45995</v>
      </c>
      <c r="E171" s="32" t="s">
        <v>888</v>
      </c>
      <c r="F171" s="84">
        <f t="shared" si="5"/>
        <v>4.5833333337213844E-2</v>
      </c>
    </row>
    <row r="172" spans="1:8" x14ac:dyDescent="0.25">
      <c r="A172" s="32" t="s">
        <v>200</v>
      </c>
      <c r="B172" s="79">
        <v>45995</v>
      </c>
      <c r="C172" s="32" t="s">
        <v>874</v>
      </c>
      <c r="D172" s="79">
        <v>45995</v>
      </c>
      <c r="E172" s="32" t="s">
        <v>888</v>
      </c>
      <c r="F172" s="84">
        <f t="shared" si="5"/>
        <v>4.5833333337213844E-2</v>
      </c>
    </row>
    <row r="173" spans="1:8" x14ac:dyDescent="0.25">
      <c r="A173" s="32" t="s">
        <v>190</v>
      </c>
      <c r="B173" s="79">
        <v>45995</v>
      </c>
      <c r="C173" s="32" t="s">
        <v>191</v>
      </c>
      <c r="D173" s="79">
        <v>45995</v>
      </c>
      <c r="E173" s="32" t="s">
        <v>967</v>
      </c>
      <c r="F173" s="84">
        <f t="shared" si="5"/>
        <v>0.57569444444379769</v>
      </c>
    </row>
    <row r="174" spans="1:8" x14ac:dyDescent="0.25">
      <c r="A174" s="32" t="s">
        <v>184</v>
      </c>
      <c r="B174" s="79">
        <v>45995</v>
      </c>
      <c r="C174" s="32" t="s">
        <v>191</v>
      </c>
      <c r="D174" s="79">
        <v>45995</v>
      </c>
      <c r="E174" s="32" t="s">
        <v>584</v>
      </c>
      <c r="F174" s="84">
        <f t="shared" si="5"/>
        <v>0.17916666666133096</v>
      </c>
    </row>
    <row r="175" spans="1:8" x14ac:dyDescent="0.25">
      <c r="A175" s="32" t="s">
        <v>214</v>
      </c>
      <c r="B175" s="79">
        <v>45995</v>
      </c>
      <c r="C175" s="32" t="s">
        <v>515</v>
      </c>
      <c r="D175" s="79">
        <v>45995</v>
      </c>
      <c r="E175" s="32" t="s">
        <v>892</v>
      </c>
      <c r="F175" s="84">
        <f t="shared" si="5"/>
        <v>5.1388888889050577E-2</v>
      </c>
    </row>
    <row r="176" spans="1:8" x14ac:dyDescent="0.25">
      <c r="A176" s="32" t="s">
        <v>211</v>
      </c>
      <c r="B176" s="79">
        <v>45995</v>
      </c>
      <c r="C176" s="32" t="s">
        <v>882</v>
      </c>
      <c r="D176" s="79">
        <v>45995</v>
      </c>
      <c r="E176" s="32" t="s">
        <v>892</v>
      </c>
      <c r="F176" s="84">
        <f t="shared" si="5"/>
        <v>4.5833333337213844E-2</v>
      </c>
    </row>
    <row r="177" spans="1:6" x14ac:dyDescent="0.25">
      <c r="A177" s="32" t="s">
        <v>203</v>
      </c>
      <c r="B177" s="79">
        <v>45995</v>
      </c>
      <c r="C177" s="32" t="s">
        <v>718</v>
      </c>
      <c r="D177" s="79">
        <v>45995</v>
      </c>
      <c r="E177" s="32" t="s">
        <v>383</v>
      </c>
      <c r="F177" s="84">
        <f t="shared" si="5"/>
        <v>4.1666666664241347E-2</v>
      </c>
    </row>
    <row r="178" spans="1:6" x14ac:dyDescent="0.25">
      <c r="A178" s="32" t="s">
        <v>196</v>
      </c>
      <c r="B178" s="79">
        <v>45995</v>
      </c>
      <c r="C178" s="32" t="s">
        <v>895</v>
      </c>
      <c r="D178" s="79">
        <v>45995</v>
      </c>
      <c r="E178" s="32" t="s">
        <v>978</v>
      </c>
      <c r="F178" s="84">
        <f t="shared" si="5"/>
        <v>0.59236111111385981</v>
      </c>
    </row>
    <row r="179" spans="1:6" x14ac:dyDescent="0.25">
      <c r="A179" s="32" t="s">
        <v>198</v>
      </c>
      <c r="B179" s="79">
        <v>45995</v>
      </c>
      <c r="C179" s="32" t="s">
        <v>721</v>
      </c>
      <c r="D179" s="79">
        <v>45995</v>
      </c>
      <c r="E179" s="32" t="s">
        <v>980</v>
      </c>
      <c r="F179" s="84">
        <f t="shared" si="5"/>
        <v>0.60069444444525288</v>
      </c>
    </row>
    <row r="180" spans="1:6" x14ac:dyDescent="0.25">
      <c r="A180" s="32" t="s">
        <v>202</v>
      </c>
      <c r="B180" s="79">
        <v>45995</v>
      </c>
      <c r="C180" s="32" t="s">
        <v>383</v>
      </c>
      <c r="D180" s="79">
        <v>45995</v>
      </c>
      <c r="E180" s="32" t="s">
        <v>464</v>
      </c>
      <c r="F180" s="84">
        <f t="shared" si="5"/>
        <v>0.56874999999854481</v>
      </c>
    </row>
    <row r="181" spans="1:6" x14ac:dyDescent="0.25">
      <c r="A181" s="32" t="s">
        <v>204</v>
      </c>
      <c r="B181" s="79">
        <v>45995</v>
      </c>
      <c r="C181" s="32" t="s">
        <v>900</v>
      </c>
      <c r="D181" s="79">
        <v>45995</v>
      </c>
      <c r="E181" s="32" t="s">
        <v>982</v>
      </c>
      <c r="F181" s="84">
        <f t="shared" si="5"/>
        <v>0.59652777777955635</v>
      </c>
    </row>
    <row r="182" spans="1:6" x14ac:dyDescent="0.25">
      <c r="A182" s="32" t="s">
        <v>199</v>
      </c>
      <c r="B182" s="79">
        <v>45995</v>
      </c>
      <c r="C182" s="32" t="s">
        <v>902</v>
      </c>
      <c r="D182" s="79">
        <v>45995</v>
      </c>
      <c r="E182" s="32" t="s">
        <v>984</v>
      </c>
      <c r="F182" s="84">
        <f t="shared" si="5"/>
        <v>0.59722222222626442</v>
      </c>
    </row>
    <row r="183" spans="1:6" x14ac:dyDescent="0.25">
      <c r="A183" s="32" t="s">
        <v>200</v>
      </c>
      <c r="B183" s="79">
        <v>45995</v>
      </c>
      <c r="C183" s="32" t="s">
        <v>904</v>
      </c>
      <c r="D183" s="79">
        <v>45995</v>
      </c>
      <c r="E183" s="32" t="s">
        <v>986</v>
      </c>
      <c r="F183" s="84">
        <f t="shared" si="5"/>
        <v>0.61180555555620231</v>
      </c>
    </row>
    <row r="184" spans="1:6" x14ac:dyDescent="0.25">
      <c r="A184" s="32" t="s">
        <v>214</v>
      </c>
      <c r="B184" s="79">
        <v>45995</v>
      </c>
      <c r="C184" s="32" t="s">
        <v>395</v>
      </c>
      <c r="D184" s="79">
        <v>45995</v>
      </c>
      <c r="E184" s="32" t="s">
        <v>988</v>
      </c>
      <c r="F184" s="84">
        <f t="shared" si="5"/>
        <v>0.61875000000145519</v>
      </c>
    </row>
    <row r="185" spans="1:6" x14ac:dyDescent="0.25">
      <c r="A185" s="32" t="s">
        <v>211</v>
      </c>
      <c r="B185" s="79">
        <v>45995</v>
      </c>
      <c r="C185" s="32" t="s">
        <v>907</v>
      </c>
      <c r="D185" s="79">
        <v>45995</v>
      </c>
      <c r="E185" s="32" t="s">
        <v>845</v>
      </c>
      <c r="F185" s="84">
        <f t="shared" si="5"/>
        <v>0.62083333333430346</v>
      </c>
    </row>
    <row r="186" spans="1:6" x14ac:dyDescent="0.25">
      <c r="A186" s="32" t="s">
        <v>212</v>
      </c>
      <c r="B186" s="79">
        <v>45995</v>
      </c>
      <c r="C186" s="32" t="s">
        <v>909</v>
      </c>
      <c r="D186" s="79">
        <v>45995</v>
      </c>
      <c r="E186" s="32" t="s">
        <v>847</v>
      </c>
      <c r="F186" s="84">
        <f t="shared" si="5"/>
        <v>0.63124999999854481</v>
      </c>
    </row>
    <row r="187" spans="1:6" x14ac:dyDescent="0.25">
      <c r="A187" s="32" t="s">
        <v>215</v>
      </c>
      <c r="B187" s="79">
        <v>45995</v>
      </c>
      <c r="C187" s="32" t="s">
        <v>911</v>
      </c>
      <c r="D187" s="79">
        <v>45996</v>
      </c>
      <c r="E187" s="32" t="s">
        <v>992</v>
      </c>
      <c r="F187" s="84">
        <f t="shared" si="5"/>
        <v>0.6444444444423425</v>
      </c>
    </row>
    <row r="188" spans="1:6" x14ac:dyDescent="0.25">
      <c r="A188" s="32" t="s">
        <v>210</v>
      </c>
      <c r="B188" s="79">
        <v>45995</v>
      </c>
      <c r="C188" s="32" t="s">
        <v>913</v>
      </c>
      <c r="D188" s="79">
        <v>45996</v>
      </c>
      <c r="E188" s="32" t="s">
        <v>994</v>
      </c>
      <c r="F188" s="84">
        <f t="shared" si="5"/>
        <v>0.65972222222626442</v>
      </c>
    </row>
    <row r="189" spans="1:6" x14ac:dyDescent="0.25">
      <c r="A189" s="32" t="s">
        <v>209</v>
      </c>
      <c r="B189" s="79">
        <v>45995</v>
      </c>
      <c r="C189" s="32" t="s">
        <v>915</v>
      </c>
      <c r="D189" s="79">
        <v>45996</v>
      </c>
      <c r="E189" s="32" t="s">
        <v>996</v>
      </c>
      <c r="F189" s="84">
        <f t="shared" si="5"/>
        <v>0.66805555555038154</v>
      </c>
    </row>
    <row r="190" spans="1:6" x14ac:dyDescent="0.25">
      <c r="A190" s="32" t="s">
        <v>183</v>
      </c>
      <c r="B190" s="79">
        <v>45995</v>
      </c>
      <c r="C190" s="32" t="s">
        <v>741</v>
      </c>
      <c r="D190" s="79">
        <v>45995</v>
      </c>
      <c r="E190" s="32" t="s">
        <v>637</v>
      </c>
      <c r="F190" s="84">
        <f t="shared" si="5"/>
        <v>0.39930555555474712</v>
      </c>
    </row>
    <row r="191" spans="1:6" x14ac:dyDescent="0.25">
      <c r="A191" s="32" t="s">
        <v>187</v>
      </c>
      <c r="B191" s="79">
        <v>45995</v>
      </c>
      <c r="C191" s="32" t="s">
        <v>918</v>
      </c>
      <c r="D191" s="79">
        <v>45995</v>
      </c>
      <c r="E191" s="32" t="s">
        <v>959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188</v>
      </c>
      <c r="B192" s="79">
        <v>45995</v>
      </c>
      <c r="C192" s="32" t="s">
        <v>920</v>
      </c>
      <c r="D192" s="79">
        <v>45995</v>
      </c>
      <c r="E192" s="32" t="s">
        <v>618</v>
      </c>
      <c r="F192" s="84">
        <f t="shared" si="6"/>
        <v>0.32291666666424135</v>
      </c>
    </row>
    <row r="193" spans="1:8" x14ac:dyDescent="0.25">
      <c r="A193" s="32" t="s">
        <v>186</v>
      </c>
      <c r="B193" s="79">
        <v>45995</v>
      </c>
      <c r="C193" s="32" t="s">
        <v>922</v>
      </c>
      <c r="D193" s="79">
        <v>45995</v>
      </c>
      <c r="E193" s="32" t="s">
        <v>962</v>
      </c>
      <c r="F193" s="84">
        <f t="shared" si="6"/>
        <v>0.32569444444379769</v>
      </c>
    </row>
    <row r="194" spans="1:8" x14ac:dyDescent="0.25">
      <c r="A194" s="32" t="s">
        <v>396</v>
      </c>
      <c r="B194" s="79">
        <v>45995</v>
      </c>
      <c r="C194" s="32" t="s">
        <v>567</v>
      </c>
      <c r="D194" s="79">
        <v>45995</v>
      </c>
      <c r="E194" s="32" t="s">
        <v>973</v>
      </c>
      <c r="F194" s="84">
        <f t="shared" si="6"/>
        <v>0.48333333332993789</v>
      </c>
    </row>
    <row r="195" spans="1:8" x14ac:dyDescent="0.25">
      <c r="A195" s="32" t="s">
        <v>189</v>
      </c>
      <c r="B195" s="79">
        <v>45995</v>
      </c>
      <c r="C195" s="32" t="s">
        <v>925</v>
      </c>
      <c r="D195" s="79">
        <v>45995</v>
      </c>
      <c r="E195" s="32" t="s">
        <v>964</v>
      </c>
      <c r="F195" s="84">
        <f t="shared" si="6"/>
        <v>0.37291666665987577</v>
      </c>
    </row>
    <row r="196" spans="1:8" x14ac:dyDescent="0.25">
      <c r="A196" s="32" t="s">
        <v>192</v>
      </c>
      <c r="B196" s="79">
        <v>45995</v>
      </c>
      <c r="C196" s="32" t="s">
        <v>927</v>
      </c>
      <c r="D196" s="79">
        <v>45995</v>
      </c>
      <c r="E196" s="32" t="s">
        <v>957</v>
      </c>
      <c r="F196" s="84">
        <f t="shared" si="6"/>
        <v>0.29791666667006211</v>
      </c>
    </row>
    <row r="197" spans="1:8" x14ac:dyDescent="0.25">
      <c r="A197" s="32" t="s">
        <v>197</v>
      </c>
      <c r="B197" s="79">
        <v>45995</v>
      </c>
      <c r="C197" s="32" t="s">
        <v>929</v>
      </c>
      <c r="D197" s="79">
        <v>45995</v>
      </c>
      <c r="E197" s="32" t="s">
        <v>757</v>
      </c>
      <c r="F197" s="84">
        <f t="shared" si="6"/>
        <v>2.4305555554747116E-2</v>
      </c>
    </row>
    <row r="198" spans="1:8" x14ac:dyDescent="0.25">
      <c r="A198" s="32" t="s">
        <v>169</v>
      </c>
      <c r="B198" s="79">
        <v>45995</v>
      </c>
      <c r="C198" s="32" t="s">
        <v>931</v>
      </c>
      <c r="D198" s="79">
        <v>45995</v>
      </c>
      <c r="E198" s="32" t="s">
        <v>934</v>
      </c>
      <c r="F198" s="84">
        <f t="shared" si="6"/>
        <v>9.7222222248092294E-3</v>
      </c>
    </row>
    <row r="199" spans="1:8" x14ac:dyDescent="0.25">
      <c r="A199" s="32" t="s">
        <v>194</v>
      </c>
      <c r="B199" s="79">
        <v>45995</v>
      </c>
      <c r="C199" s="32" t="s">
        <v>581</v>
      </c>
      <c r="D199" s="79">
        <v>45995</v>
      </c>
      <c r="E199" s="32" t="s">
        <v>936</v>
      </c>
      <c r="F199" s="84">
        <f t="shared" si="6"/>
        <v>8.333333331393078E-3</v>
      </c>
    </row>
    <row r="200" spans="1:8" x14ac:dyDescent="0.25">
      <c r="A200" s="32" t="s">
        <v>177</v>
      </c>
      <c r="B200" s="79">
        <v>45995</v>
      </c>
      <c r="C200" s="32" t="s">
        <v>940</v>
      </c>
      <c r="D200" s="79">
        <v>45995</v>
      </c>
      <c r="E200" s="32" t="s">
        <v>771</v>
      </c>
      <c r="F200" s="84">
        <f t="shared" si="6"/>
        <v>5.7638888887595385E-2</v>
      </c>
    </row>
    <row r="201" spans="1:8" x14ac:dyDescent="0.2">
      <c r="A201" s="32" t="s">
        <v>184</v>
      </c>
      <c r="B201" s="79">
        <v>45995</v>
      </c>
      <c r="C201" s="32" t="s">
        <v>940</v>
      </c>
      <c r="D201" s="79">
        <v>45995</v>
      </c>
      <c r="E201" s="32" t="s">
        <v>948</v>
      </c>
      <c r="F201" s="84">
        <f t="shared" si="6"/>
        <v>0.20902777778246673</v>
      </c>
      <c r="H201" s="20" t="s">
        <v>951</v>
      </c>
    </row>
    <row r="202" spans="1:8" x14ac:dyDescent="0.25">
      <c r="A202" s="32" t="s">
        <v>169</v>
      </c>
      <c r="B202" s="79">
        <v>45995</v>
      </c>
      <c r="C202" s="32" t="s">
        <v>941</v>
      </c>
      <c r="D202" s="79">
        <v>45995</v>
      </c>
      <c r="E202" s="32" t="s">
        <v>955</v>
      </c>
      <c r="F202" s="84">
        <f t="shared" si="6"/>
        <v>0.23055555555038154</v>
      </c>
    </row>
    <row r="203" spans="1:8" x14ac:dyDescent="0.2">
      <c r="A203" s="32" t="s">
        <v>176</v>
      </c>
      <c r="B203" s="79">
        <v>45995</v>
      </c>
      <c r="C203" s="32" t="s">
        <v>419</v>
      </c>
      <c r="D203" s="79">
        <v>45995</v>
      </c>
      <c r="E203" s="32" t="s">
        <v>948</v>
      </c>
      <c r="F203" s="84">
        <f t="shared" si="6"/>
        <v>0.15208333333430346</v>
      </c>
      <c r="H203" s="20" t="s">
        <v>951</v>
      </c>
    </row>
    <row r="204" spans="1:8" x14ac:dyDescent="0.25">
      <c r="A204" s="32" t="s">
        <v>197</v>
      </c>
      <c r="B204" s="79">
        <v>45995</v>
      </c>
      <c r="C204" s="32" t="s">
        <v>945</v>
      </c>
      <c r="D204" s="79">
        <v>45995</v>
      </c>
      <c r="E204" s="32" t="s">
        <v>613</v>
      </c>
      <c r="F204" s="84">
        <f t="shared" si="6"/>
        <v>0.13194444444525288</v>
      </c>
    </row>
    <row r="205" spans="1:8" x14ac:dyDescent="0.25">
      <c r="A205" s="32" t="s">
        <v>184</v>
      </c>
      <c r="B205" s="79">
        <v>45995</v>
      </c>
      <c r="C205" s="32" t="s">
        <v>602</v>
      </c>
      <c r="D205" s="79">
        <v>45995</v>
      </c>
      <c r="E205" s="32" t="s">
        <v>1015</v>
      </c>
      <c r="F205" s="84">
        <f t="shared" si="6"/>
        <v>8.1944444442342501E-2</v>
      </c>
    </row>
    <row r="206" spans="1:8" x14ac:dyDescent="0.25">
      <c r="A206" s="32" t="s">
        <v>176</v>
      </c>
      <c r="B206" s="79">
        <v>45995</v>
      </c>
      <c r="C206" s="32" t="s">
        <v>602</v>
      </c>
      <c r="D206" s="79">
        <v>45996</v>
      </c>
      <c r="E206" s="32" t="s">
        <v>771</v>
      </c>
      <c r="F206" s="84">
        <f t="shared" si="6"/>
        <v>0.83124999999563443</v>
      </c>
    </row>
    <row r="207" spans="1:8" x14ac:dyDescent="0.25">
      <c r="A207" s="32" t="s">
        <v>180</v>
      </c>
      <c r="B207" s="79">
        <v>45995</v>
      </c>
      <c r="C207" s="32" t="s">
        <v>969</v>
      </c>
      <c r="D207" s="79">
        <v>45996</v>
      </c>
      <c r="E207" s="32" t="s">
        <v>179</v>
      </c>
      <c r="F207" s="84">
        <f t="shared" si="6"/>
        <v>0.43888888888614019</v>
      </c>
    </row>
    <row r="208" spans="1:8" x14ac:dyDescent="0.25">
      <c r="A208" s="32" t="s">
        <v>187</v>
      </c>
      <c r="B208" s="79">
        <v>45995</v>
      </c>
      <c r="C208" s="32" t="s">
        <v>971</v>
      </c>
      <c r="D208" s="79">
        <v>45995</v>
      </c>
      <c r="E208" s="32" t="s">
        <v>975</v>
      </c>
      <c r="F208" s="84">
        <f t="shared" si="6"/>
        <v>1.6666666670062114E-2</v>
      </c>
    </row>
    <row r="209" spans="1:8" x14ac:dyDescent="0.25">
      <c r="A209" s="32" t="s">
        <v>203</v>
      </c>
      <c r="B209" s="79">
        <v>45995</v>
      </c>
      <c r="C209" s="32" t="s">
        <v>466</v>
      </c>
      <c r="D209" s="79">
        <v>45996</v>
      </c>
      <c r="E209" s="32" t="s">
        <v>1002</v>
      </c>
      <c r="F209" s="84">
        <f t="shared" si="6"/>
        <v>0.16527777777810115</v>
      </c>
    </row>
    <row r="210" spans="1:8" x14ac:dyDescent="0.25">
      <c r="A210" s="32" t="s">
        <v>196</v>
      </c>
      <c r="B210" s="79">
        <v>45996</v>
      </c>
      <c r="C210" s="32" t="s">
        <v>998</v>
      </c>
      <c r="D210" s="79">
        <v>45996</v>
      </c>
      <c r="E210" s="32" t="s">
        <v>1011</v>
      </c>
      <c r="F210" s="84">
        <f t="shared" si="6"/>
        <v>1.1805555550381541E-2</v>
      </c>
    </row>
    <row r="211" spans="1:8" x14ac:dyDescent="0.25">
      <c r="A211" s="32" t="s">
        <v>198</v>
      </c>
      <c r="B211" s="79">
        <v>45996</v>
      </c>
      <c r="C211" s="32" t="s">
        <v>1000</v>
      </c>
      <c r="D211" s="79">
        <v>45996</v>
      </c>
      <c r="E211" s="32" t="s">
        <v>1012</v>
      </c>
      <c r="F211" s="84">
        <f t="shared" si="6"/>
        <v>4.5138888890505768E-2</v>
      </c>
    </row>
    <row r="212" spans="1:8" x14ac:dyDescent="0.25">
      <c r="A212" s="32" t="s">
        <v>202</v>
      </c>
      <c r="B212" s="79">
        <v>45996</v>
      </c>
      <c r="C212" s="32" t="s">
        <v>1002</v>
      </c>
      <c r="D212" s="79">
        <v>45996</v>
      </c>
      <c r="E212" s="32" t="s">
        <v>1021</v>
      </c>
      <c r="F212" s="84">
        <f t="shared" si="6"/>
        <v>0.11111111110949423</v>
      </c>
    </row>
    <row r="213" spans="1:8" x14ac:dyDescent="0.25">
      <c r="A213" s="32" t="s">
        <v>204</v>
      </c>
      <c r="B213" s="79">
        <v>45996</v>
      </c>
      <c r="C213" s="32" t="s">
        <v>1002</v>
      </c>
      <c r="D213" s="79">
        <v>45996</v>
      </c>
      <c r="E213" s="32" t="s">
        <v>1025</v>
      </c>
      <c r="F213" s="84">
        <f t="shared" si="6"/>
        <v>0.11527777777519077</v>
      </c>
    </row>
    <row r="214" spans="1:8" x14ac:dyDescent="0.25">
      <c r="A214" s="32" t="s">
        <v>199</v>
      </c>
      <c r="B214" s="79">
        <v>45996</v>
      </c>
      <c r="C214" s="32" t="s">
        <v>1006</v>
      </c>
      <c r="D214" s="79">
        <v>45996</v>
      </c>
      <c r="E214" s="32" t="s">
        <v>1027</v>
      </c>
      <c r="F214" s="84">
        <f t="shared" si="6"/>
        <v>0.11180555555620231</v>
      </c>
    </row>
    <row r="215" spans="1:8" x14ac:dyDescent="0.25">
      <c r="A215" s="32" t="s">
        <v>173</v>
      </c>
      <c r="B215" s="79">
        <v>45996</v>
      </c>
      <c r="C215" s="32" t="s">
        <v>1008</v>
      </c>
      <c r="D215" s="79">
        <v>45996</v>
      </c>
      <c r="E215" s="32" t="s">
        <v>1037</v>
      </c>
      <c r="F215" s="84">
        <f t="shared" si="6"/>
        <v>0.15208333333430346</v>
      </c>
      <c r="G215" s="32" t="s">
        <v>4</v>
      </c>
      <c r="H215" s="80" t="s">
        <v>1010</v>
      </c>
    </row>
    <row r="216" spans="1:8" x14ac:dyDescent="0.25">
      <c r="A216" s="32" t="s">
        <v>177</v>
      </c>
      <c r="B216" s="79">
        <v>45995</v>
      </c>
      <c r="C216" s="32" t="s">
        <v>178</v>
      </c>
      <c r="D216" s="79">
        <v>45996</v>
      </c>
      <c r="E216" s="32" t="s">
        <v>1019</v>
      </c>
      <c r="F216" s="84">
        <f t="shared" si="6"/>
        <v>0.37569444443943212</v>
      </c>
    </row>
    <row r="217" spans="1:8" x14ac:dyDescent="0.25">
      <c r="A217" s="32" t="s">
        <v>184</v>
      </c>
      <c r="B217" s="79">
        <v>45996</v>
      </c>
      <c r="C217" s="32" t="s">
        <v>1017</v>
      </c>
      <c r="D217" s="79">
        <v>45996</v>
      </c>
      <c r="E217" s="32" t="s">
        <v>1122</v>
      </c>
      <c r="F217" s="84">
        <f t="shared" si="6"/>
        <v>0.6875</v>
      </c>
    </row>
    <row r="218" spans="1:8" x14ac:dyDescent="0.25">
      <c r="A218" s="32" t="s">
        <v>203</v>
      </c>
      <c r="B218" s="79">
        <v>45996</v>
      </c>
      <c r="C218" s="32" t="s">
        <v>1023</v>
      </c>
      <c r="D218" s="79">
        <v>45996</v>
      </c>
      <c r="E218" s="32" t="s">
        <v>1060</v>
      </c>
      <c r="F218" s="84">
        <f t="shared" si="6"/>
        <v>0.12916666666569654</v>
      </c>
    </row>
    <row r="219" spans="1:8" x14ac:dyDescent="0.25">
      <c r="A219" s="32" t="s">
        <v>200</v>
      </c>
      <c r="B219" s="79">
        <v>45996</v>
      </c>
      <c r="C219" s="32" t="s">
        <v>502</v>
      </c>
      <c r="D219" s="79">
        <v>45996</v>
      </c>
      <c r="E219" s="32" t="s">
        <v>1047</v>
      </c>
      <c r="F219" s="84">
        <f t="shared" si="6"/>
        <v>5.6250000001455192E-2</v>
      </c>
    </row>
    <row r="220" spans="1:8" x14ac:dyDescent="0.25">
      <c r="A220" s="32" t="s">
        <v>214</v>
      </c>
      <c r="B220" s="79">
        <v>45996</v>
      </c>
      <c r="C220" s="32" t="s">
        <v>694</v>
      </c>
      <c r="D220" s="79">
        <v>45996</v>
      </c>
      <c r="E220" s="32" t="s">
        <v>1056</v>
      </c>
      <c r="F220" s="84">
        <f t="shared" si="6"/>
        <v>9.5138888893416151E-2</v>
      </c>
    </row>
    <row r="221" spans="1:8" x14ac:dyDescent="0.25">
      <c r="A221" s="32" t="s">
        <v>211</v>
      </c>
      <c r="B221" s="79">
        <v>45996</v>
      </c>
      <c r="C221" s="32" t="s">
        <v>699</v>
      </c>
      <c r="D221" s="79">
        <v>45996</v>
      </c>
      <c r="E221" s="32" t="s">
        <v>1058</v>
      </c>
      <c r="F221" s="84">
        <f t="shared" si="6"/>
        <v>9.8611111112404615E-2</v>
      </c>
    </row>
    <row r="222" spans="1:8" x14ac:dyDescent="0.25">
      <c r="A222" s="32" t="s">
        <v>212</v>
      </c>
      <c r="B222" s="79">
        <v>45996</v>
      </c>
      <c r="C222" s="32" t="s">
        <v>1032</v>
      </c>
      <c r="D222" s="79">
        <v>45996</v>
      </c>
      <c r="E222" s="32" t="s">
        <v>1155</v>
      </c>
      <c r="F222" s="84">
        <f t="shared" si="6"/>
        <v>0.72847222221753327</v>
      </c>
    </row>
    <row r="223" spans="1:8" x14ac:dyDescent="0.25">
      <c r="A223" s="32" t="s">
        <v>215</v>
      </c>
      <c r="B223" s="79">
        <v>45996</v>
      </c>
      <c r="C223" s="32" t="s">
        <v>1034</v>
      </c>
      <c r="D223" s="79">
        <v>45996</v>
      </c>
      <c r="E223" s="32" t="s">
        <v>836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210</v>
      </c>
      <c r="B224" s="79">
        <v>45996</v>
      </c>
      <c r="C224" s="32" t="s">
        <v>506</v>
      </c>
      <c r="D224" s="79">
        <v>45996</v>
      </c>
      <c r="E224" s="32" t="s">
        <v>834</v>
      </c>
      <c r="F224" s="84">
        <f t="shared" si="7"/>
        <v>0.69374999999854481</v>
      </c>
    </row>
    <row r="225" spans="1:8" x14ac:dyDescent="0.25">
      <c r="A225" s="32" t="s">
        <v>173</v>
      </c>
      <c r="B225" s="79">
        <v>45996</v>
      </c>
      <c r="C225" s="32" t="s">
        <v>1037</v>
      </c>
    </row>
    <row r="226" spans="1:8" x14ac:dyDescent="0.25">
      <c r="A226" s="32" t="s">
        <v>209</v>
      </c>
      <c r="B226" s="79">
        <v>45996</v>
      </c>
      <c r="C226" s="32" t="s">
        <v>216</v>
      </c>
      <c r="D226" s="79">
        <v>45996</v>
      </c>
      <c r="E226" s="32" t="s">
        <v>1151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196</v>
      </c>
      <c r="B227" s="79">
        <v>45996</v>
      </c>
      <c r="C227" s="32" t="s">
        <v>1040</v>
      </c>
      <c r="D227" s="79">
        <v>45996</v>
      </c>
      <c r="E227" s="32" t="s">
        <v>1142</v>
      </c>
      <c r="F227" s="84">
        <f t="shared" si="8"/>
        <v>0.60069444444525288</v>
      </c>
    </row>
    <row r="228" spans="1:8" x14ac:dyDescent="0.2">
      <c r="A228" s="32" t="s">
        <v>175</v>
      </c>
      <c r="B228" s="79">
        <v>45996</v>
      </c>
      <c r="C228" s="32" t="s">
        <v>701</v>
      </c>
      <c r="D228" s="79">
        <v>45996</v>
      </c>
      <c r="E228" s="32" t="s">
        <v>1120</v>
      </c>
      <c r="F228" s="84">
        <f t="shared" si="8"/>
        <v>0.55069444444961846</v>
      </c>
      <c r="G228" s="32" t="s">
        <v>4</v>
      </c>
      <c r="H228" s="20" t="s">
        <v>1043</v>
      </c>
    </row>
    <row r="229" spans="1:8" x14ac:dyDescent="0.25">
      <c r="A229" s="32" t="s">
        <v>198</v>
      </c>
      <c r="B229" s="79">
        <v>45996</v>
      </c>
      <c r="C229" s="32" t="s">
        <v>1044</v>
      </c>
      <c r="D229" s="79">
        <v>45996</v>
      </c>
      <c r="E229" s="32" t="s">
        <v>1146</v>
      </c>
      <c r="F229" s="84">
        <f t="shared" si="8"/>
        <v>0.64375000000291038</v>
      </c>
    </row>
    <row r="230" spans="1:8" x14ac:dyDescent="0.25">
      <c r="A230" s="32" t="s">
        <v>202</v>
      </c>
      <c r="B230" s="79">
        <v>45996</v>
      </c>
      <c r="C230" s="32" t="s">
        <v>513</v>
      </c>
      <c r="D230" s="79">
        <v>45996</v>
      </c>
      <c r="E230" s="32" t="s">
        <v>522</v>
      </c>
      <c r="F230" s="84">
        <f t="shared" si="8"/>
        <v>3.3333333332848269E-2</v>
      </c>
    </row>
    <row r="231" spans="1:8" x14ac:dyDescent="0.25">
      <c r="A231" s="32" t="s">
        <v>190</v>
      </c>
      <c r="B231" s="79">
        <v>45996</v>
      </c>
      <c r="C231" s="32" t="s">
        <v>191</v>
      </c>
      <c r="D231" s="79">
        <v>45996</v>
      </c>
      <c r="E231" s="32" t="s">
        <v>439</v>
      </c>
      <c r="F231" s="84">
        <f t="shared" si="8"/>
        <v>0.50069444443943212</v>
      </c>
    </row>
    <row r="232" spans="1:8" x14ac:dyDescent="0.25">
      <c r="A232" s="32" t="s">
        <v>181</v>
      </c>
      <c r="B232" s="79">
        <v>45996</v>
      </c>
      <c r="C232" s="32" t="s">
        <v>1052</v>
      </c>
      <c r="D232" s="79">
        <v>45997</v>
      </c>
      <c r="E232" s="32" t="s">
        <v>385</v>
      </c>
      <c r="F232" s="84">
        <f t="shared" si="8"/>
        <v>1.0486111111094942</v>
      </c>
    </row>
    <row r="233" spans="1:8" x14ac:dyDescent="0.25">
      <c r="A233" s="32" t="s">
        <v>204</v>
      </c>
      <c r="B233" s="79">
        <v>45996</v>
      </c>
      <c r="C233" s="32" t="s">
        <v>1062</v>
      </c>
      <c r="D233" s="79">
        <v>45997</v>
      </c>
      <c r="E233" s="32" t="s">
        <v>1165</v>
      </c>
      <c r="F233" s="84">
        <f t="shared" si="8"/>
        <v>0.69652777777810115</v>
      </c>
    </row>
    <row r="234" spans="1:8" x14ac:dyDescent="0.25">
      <c r="A234" s="32" t="s">
        <v>199</v>
      </c>
      <c r="B234" s="79">
        <v>45996</v>
      </c>
      <c r="C234" s="32" t="s">
        <v>1062</v>
      </c>
      <c r="D234" s="79">
        <v>45996</v>
      </c>
      <c r="E234" s="32" t="s">
        <v>1162</v>
      </c>
      <c r="F234" s="84">
        <f t="shared" si="8"/>
        <v>0.66111111111240461</v>
      </c>
    </row>
    <row r="235" spans="1:8" x14ac:dyDescent="0.25">
      <c r="A235" s="32" t="s">
        <v>200</v>
      </c>
      <c r="B235" s="79">
        <v>45996</v>
      </c>
      <c r="C235" s="32" t="s">
        <v>724</v>
      </c>
      <c r="D235" s="79">
        <v>45996</v>
      </c>
      <c r="E235" s="32" t="s">
        <v>665</v>
      </c>
      <c r="F235" s="84">
        <f t="shared" si="8"/>
        <v>0.63819444444379769</v>
      </c>
    </row>
    <row r="236" spans="1:8" x14ac:dyDescent="0.25">
      <c r="A236" s="32" t="s">
        <v>214</v>
      </c>
      <c r="B236" s="79">
        <v>45996</v>
      </c>
      <c r="C236" s="32" t="s">
        <v>1066</v>
      </c>
      <c r="D236" s="79">
        <v>45996</v>
      </c>
      <c r="E236" s="32" t="s">
        <v>1159</v>
      </c>
      <c r="F236" s="84">
        <f t="shared" si="8"/>
        <v>0.61527777777519077</v>
      </c>
    </row>
    <row r="237" spans="1:8" x14ac:dyDescent="0.25">
      <c r="A237" s="32" t="s">
        <v>211</v>
      </c>
      <c r="B237" s="79">
        <v>45996</v>
      </c>
      <c r="C237" s="32" t="s">
        <v>389</v>
      </c>
      <c r="D237" s="79">
        <v>45996</v>
      </c>
      <c r="E237" s="32" t="s">
        <v>1157</v>
      </c>
      <c r="F237" s="84">
        <f t="shared" si="8"/>
        <v>0.60416666667151731</v>
      </c>
    </row>
    <row r="238" spans="1:8" x14ac:dyDescent="0.25">
      <c r="A238" s="32" t="s">
        <v>202</v>
      </c>
      <c r="B238" s="79">
        <v>45996</v>
      </c>
      <c r="C238" s="32" t="s">
        <v>389</v>
      </c>
      <c r="D238" s="79">
        <v>45996</v>
      </c>
      <c r="E238" s="32" t="s">
        <v>975</v>
      </c>
      <c r="F238" s="84">
        <f t="shared" si="8"/>
        <v>0.55902777778101154</v>
      </c>
    </row>
    <row r="239" spans="1:8" x14ac:dyDescent="0.25">
      <c r="A239" s="32" t="s">
        <v>187</v>
      </c>
      <c r="B239" s="79">
        <v>45996</v>
      </c>
      <c r="C239" s="32" t="s">
        <v>1070</v>
      </c>
      <c r="D239" s="79">
        <v>45996</v>
      </c>
      <c r="E239" s="32" t="s">
        <v>1134</v>
      </c>
      <c r="F239" s="84">
        <f t="shared" si="8"/>
        <v>0.48680555555620231</v>
      </c>
    </row>
    <row r="240" spans="1:8" x14ac:dyDescent="0.25">
      <c r="A240" s="32" t="s">
        <v>188</v>
      </c>
      <c r="B240" s="79">
        <v>45996</v>
      </c>
      <c r="C240" s="32" t="s">
        <v>395</v>
      </c>
      <c r="D240" s="79">
        <v>45996</v>
      </c>
      <c r="E240" s="32" t="s">
        <v>1136</v>
      </c>
      <c r="F240" s="84">
        <f t="shared" si="8"/>
        <v>0.48750000000291038</v>
      </c>
    </row>
    <row r="241" spans="1:8" x14ac:dyDescent="0.25">
      <c r="A241" s="32" t="s">
        <v>205</v>
      </c>
      <c r="B241" s="79">
        <v>45996</v>
      </c>
      <c r="C241" s="32" t="s">
        <v>1073</v>
      </c>
      <c r="D241" s="79">
        <v>45997</v>
      </c>
      <c r="E241" s="32" t="s">
        <v>671</v>
      </c>
      <c r="F241" s="84">
        <f t="shared" si="8"/>
        <v>0.65694444444670808</v>
      </c>
    </row>
    <row r="242" spans="1:8" x14ac:dyDescent="0.25">
      <c r="A242" s="32" t="s">
        <v>186</v>
      </c>
      <c r="B242" s="79">
        <v>45996</v>
      </c>
      <c r="C242" s="32" t="s">
        <v>554</v>
      </c>
      <c r="D242" s="79">
        <v>45996</v>
      </c>
      <c r="E242" s="32" t="s">
        <v>1138</v>
      </c>
      <c r="F242" s="84">
        <f t="shared" si="8"/>
        <v>0.48888888888905058</v>
      </c>
    </row>
    <row r="243" spans="1:8" x14ac:dyDescent="0.25">
      <c r="A243" s="32" t="s">
        <v>183</v>
      </c>
      <c r="B243" s="79">
        <v>45996</v>
      </c>
      <c r="C243" s="32" t="s">
        <v>1076</v>
      </c>
      <c r="D243" s="79">
        <v>45996</v>
      </c>
      <c r="E243" s="32" t="s">
        <v>1144</v>
      </c>
      <c r="F243" s="84">
        <f t="shared" si="8"/>
        <v>0.47777777777810115</v>
      </c>
    </row>
    <row r="244" spans="1:8" x14ac:dyDescent="0.25">
      <c r="A244" s="32" t="s">
        <v>192</v>
      </c>
      <c r="B244" s="79">
        <v>45996</v>
      </c>
      <c r="C244" s="32" t="s">
        <v>1078</v>
      </c>
      <c r="D244" s="79">
        <v>45996</v>
      </c>
      <c r="E244" s="32" t="s">
        <v>1108</v>
      </c>
      <c r="F244" s="84">
        <f t="shared" si="8"/>
        <v>0.35000000000582077</v>
      </c>
    </row>
    <row r="245" spans="1:8" x14ac:dyDescent="0.25">
      <c r="A245" s="32" t="s">
        <v>169</v>
      </c>
      <c r="B245" s="79">
        <v>45996</v>
      </c>
      <c r="C245" s="32" t="s">
        <v>1080</v>
      </c>
      <c r="D245" s="79">
        <v>45996</v>
      </c>
      <c r="E245" s="32" t="s">
        <v>435</v>
      </c>
      <c r="F245" s="84">
        <f t="shared" si="8"/>
        <v>0.34166666666715173</v>
      </c>
    </row>
    <row r="246" spans="1:8" x14ac:dyDescent="0.25">
      <c r="A246" s="32" t="s">
        <v>197</v>
      </c>
      <c r="B246" s="79">
        <v>45996</v>
      </c>
      <c r="C246" s="32" t="s">
        <v>1082</v>
      </c>
      <c r="D246" s="79">
        <v>45996</v>
      </c>
      <c r="E246" s="32" t="s">
        <v>1088</v>
      </c>
      <c r="F246" s="84">
        <f t="shared" si="8"/>
        <v>2.2222222221898846E-2</v>
      </c>
    </row>
    <row r="247" spans="1:8" x14ac:dyDescent="0.25">
      <c r="A247" s="32" t="s">
        <v>193</v>
      </c>
      <c r="B247" s="79">
        <v>45996</v>
      </c>
      <c r="C247" s="32" t="s">
        <v>559</v>
      </c>
      <c r="D247" s="79">
        <v>45996</v>
      </c>
      <c r="E247" s="32" t="s">
        <v>1087</v>
      </c>
      <c r="F247" s="84">
        <f t="shared" si="8"/>
        <v>1.1805555557657499E-2</v>
      </c>
    </row>
    <row r="248" spans="1:8" x14ac:dyDescent="0.25">
      <c r="A248" s="32" t="s">
        <v>189</v>
      </c>
      <c r="B248" s="79">
        <v>45996</v>
      </c>
      <c r="C248" s="32" t="s">
        <v>911</v>
      </c>
      <c r="D248" s="79">
        <v>45996</v>
      </c>
      <c r="E248" s="32" t="s">
        <v>1140</v>
      </c>
      <c r="F248" s="84">
        <f t="shared" si="8"/>
        <v>0.48124999999708962</v>
      </c>
    </row>
    <row r="249" spans="1:8" x14ac:dyDescent="0.25">
      <c r="A249" s="32" t="s">
        <v>396</v>
      </c>
      <c r="B249" s="79">
        <v>45996</v>
      </c>
      <c r="C249" s="32" t="s">
        <v>563</v>
      </c>
      <c r="D249" s="79">
        <v>45996</v>
      </c>
      <c r="E249" s="32" t="s">
        <v>460</v>
      </c>
      <c r="F249" s="84">
        <f t="shared" si="8"/>
        <v>0.50624999999854481</v>
      </c>
    </row>
    <row r="250" spans="1:8" x14ac:dyDescent="0.25">
      <c r="A250" s="32" t="s">
        <v>197</v>
      </c>
      <c r="B250" s="79">
        <v>45996</v>
      </c>
      <c r="C250" s="32" t="s">
        <v>750</v>
      </c>
      <c r="D250" s="79">
        <v>45996</v>
      </c>
      <c r="E250" s="32" t="s">
        <v>1103</v>
      </c>
      <c r="F250" s="84">
        <f t="shared" si="8"/>
        <v>0.2930555555576575</v>
      </c>
    </row>
    <row r="251" spans="1:8" x14ac:dyDescent="0.25">
      <c r="A251" s="32" t="s">
        <v>193</v>
      </c>
      <c r="B251" s="79">
        <v>45996</v>
      </c>
      <c r="C251" s="32" t="s">
        <v>1090</v>
      </c>
      <c r="D251" s="79">
        <v>45996</v>
      </c>
      <c r="E251" s="32" t="s">
        <v>1092</v>
      </c>
      <c r="F251" s="84">
        <f t="shared" si="8"/>
        <v>2.7083333334303461E-2</v>
      </c>
    </row>
    <row r="252" spans="1:8" x14ac:dyDescent="0.25">
      <c r="A252" s="32" t="s">
        <v>194</v>
      </c>
      <c r="B252" s="79">
        <v>45996</v>
      </c>
      <c r="C252" s="32" t="s">
        <v>1094</v>
      </c>
      <c r="D252" s="79">
        <v>45996</v>
      </c>
      <c r="E252" s="32" t="s">
        <v>1106</v>
      </c>
      <c r="F252" s="84">
        <f t="shared" si="8"/>
        <v>0.25486111111240461</v>
      </c>
    </row>
    <row r="253" spans="1:8" x14ac:dyDescent="0.25">
      <c r="A253" s="32" t="s">
        <v>193</v>
      </c>
      <c r="B253" s="79">
        <v>45996</v>
      </c>
      <c r="C253" s="32" t="s">
        <v>1092</v>
      </c>
      <c r="D253" s="79">
        <v>45996</v>
      </c>
      <c r="E253" s="32" t="s">
        <v>1101</v>
      </c>
      <c r="F253" s="84">
        <f t="shared" si="8"/>
        <v>0.11250000000291038</v>
      </c>
      <c r="G253" s="32" t="s">
        <v>4</v>
      </c>
      <c r="H253" s="80" t="s">
        <v>1096</v>
      </c>
    </row>
    <row r="254" spans="1:8" x14ac:dyDescent="0.25">
      <c r="A254" s="32" t="s">
        <v>177</v>
      </c>
      <c r="B254" s="79">
        <v>45996</v>
      </c>
      <c r="C254" s="32" t="s">
        <v>419</v>
      </c>
      <c r="D254" s="79">
        <v>45997</v>
      </c>
      <c r="E254" s="32" t="s">
        <v>1171</v>
      </c>
      <c r="F254" s="84">
        <f t="shared" si="8"/>
        <v>0.54861111110949423</v>
      </c>
    </row>
    <row r="255" spans="1:8" x14ac:dyDescent="0.25">
      <c r="A255" s="32" t="s">
        <v>182</v>
      </c>
      <c r="B255" s="79">
        <v>45996</v>
      </c>
      <c r="C255" s="32" t="s">
        <v>1099</v>
      </c>
      <c r="D255" s="79">
        <v>45996</v>
      </c>
      <c r="E255" s="32" t="s">
        <v>1110</v>
      </c>
      <c r="F255" s="84">
        <f t="shared" si="8"/>
        <v>0.16527777777810115</v>
      </c>
    </row>
    <row r="256" spans="1:8" x14ac:dyDescent="0.25">
      <c r="A256" s="32" t="s">
        <v>182</v>
      </c>
      <c r="B256" s="79">
        <v>45996</v>
      </c>
      <c r="C256" s="32" t="s">
        <v>1110</v>
      </c>
      <c r="D256" s="79">
        <v>45996</v>
      </c>
      <c r="E256" s="32" t="s">
        <v>1124</v>
      </c>
      <c r="F256" s="84">
        <f t="shared" si="8"/>
        <v>9.5833333332848269E-2</v>
      </c>
      <c r="G256" s="32" t="s">
        <v>4</v>
      </c>
      <c r="H256" s="80" t="s">
        <v>1126</v>
      </c>
    </row>
    <row r="257" spans="1:8" x14ac:dyDescent="0.25">
      <c r="A257" s="32" t="s">
        <v>197</v>
      </c>
      <c r="B257" s="79">
        <v>45996</v>
      </c>
      <c r="C257" s="32" t="s">
        <v>1112</v>
      </c>
      <c r="D257" s="79">
        <v>45996</v>
      </c>
      <c r="E257" s="32" t="s">
        <v>1127</v>
      </c>
      <c r="F257" s="84">
        <f t="shared" si="8"/>
        <v>7.5694444443797693E-2</v>
      </c>
    </row>
    <row r="258" spans="1:8" x14ac:dyDescent="0.25">
      <c r="A258" s="32" t="s">
        <v>169</v>
      </c>
      <c r="B258" s="79">
        <v>45996</v>
      </c>
      <c r="C258" s="32" t="s">
        <v>1114</v>
      </c>
      <c r="D258" s="79">
        <v>45996</v>
      </c>
      <c r="E258" s="32" t="s">
        <v>967</v>
      </c>
      <c r="F258" s="84">
        <f t="shared" si="8"/>
        <v>7.7777777776645962E-2</v>
      </c>
    </row>
    <row r="259" spans="1:8" x14ac:dyDescent="0.25">
      <c r="A259" s="32" t="s">
        <v>192</v>
      </c>
      <c r="B259" s="79">
        <v>45996</v>
      </c>
      <c r="C259" s="32" t="s">
        <v>439</v>
      </c>
      <c r="D259" s="79">
        <v>45996</v>
      </c>
      <c r="E259" s="32" t="s">
        <v>1132</v>
      </c>
      <c r="F259" s="84">
        <f t="shared" si="8"/>
        <v>7.8472222223354038E-2</v>
      </c>
    </row>
    <row r="260" spans="1:8" x14ac:dyDescent="0.25">
      <c r="A260" s="32" t="s">
        <v>180</v>
      </c>
      <c r="B260" s="79">
        <v>45996</v>
      </c>
      <c r="C260" s="32" t="s">
        <v>178</v>
      </c>
      <c r="D260" s="79">
        <v>45997</v>
      </c>
      <c r="E260" s="32" t="s">
        <v>179</v>
      </c>
      <c r="F260" s="84">
        <f t="shared" si="8"/>
        <v>0.50069444443943212</v>
      </c>
    </row>
    <row r="261" spans="1:8" x14ac:dyDescent="0.25">
      <c r="A261" s="32" t="s">
        <v>176</v>
      </c>
      <c r="B261" s="79">
        <v>45996</v>
      </c>
      <c r="C261" s="32" t="s">
        <v>1118</v>
      </c>
      <c r="D261" s="79">
        <v>45997</v>
      </c>
      <c r="E261" s="32" t="s">
        <v>179</v>
      </c>
      <c r="F261" s="84">
        <f t="shared" si="8"/>
        <v>0.49374999999417923</v>
      </c>
    </row>
    <row r="262" spans="1:8" x14ac:dyDescent="0.25">
      <c r="A262" s="32" t="s">
        <v>175</v>
      </c>
      <c r="B262" s="79">
        <v>45996</v>
      </c>
      <c r="C262" s="32" t="s">
        <v>1120</v>
      </c>
      <c r="D262" s="79">
        <v>45996</v>
      </c>
      <c r="E262" s="32" t="s">
        <v>1130</v>
      </c>
      <c r="F262" s="84">
        <f t="shared" si="8"/>
        <v>3.5416666665696539E-2</v>
      </c>
      <c r="H262" s="80" t="s">
        <v>693</v>
      </c>
    </row>
    <row r="263" spans="1:8" x14ac:dyDescent="0.25">
      <c r="A263" s="32" t="s">
        <v>175</v>
      </c>
      <c r="B263" s="79">
        <v>45996</v>
      </c>
      <c r="C263" s="32" t="s">
        <v>1130</v>
      </c>
      <c r="H263" s="80" t="s">
        <v>1131</v>
      </c>
    </row>
    <row r="264" spans="1:8" x14ac:dyDescent="0.25">
      <c r="A264" s="32" t="s">
        <v>203</v>
      </c>
      <c r="B264" s="79">
        <v>45996</v>
      </c>
      <c r="C264" s="32" t="s">
        <v>462</v>
      </c>
      <c r="D264" s="79">
        <v>45997</v>
      </c>
      <c r="E264" s="32" t="s">
        <v>1181</v>
      </c>
      <c r="F264" s="84">
        <f>(D264 + TIME(LEFT(E264, 2), MID(E264, 3, 2), 0)) - (B264 + TIME(LEFT(C264, 2), MID(C264, 3, 2), 0))</f>
        <v>0.45833333332848269</v>
      </c>
    </row>
    <row r="265" spans="1:8" x14ac:dyDescent="0.25">
      <c r="A265" s="32" t="s">
        <v>190</v>
      </c>
      <c r="B265" s="79">
        <v>45997</v>
      </c>
      <c r="C265" s="32" t="s">
        <v>191</v>
      </c>
    </row>
    <row r="266" spans="1:8" x14ac:dyDescent="0.25">
      <c r="A266" s="32" t="s">
        <v>184</v>
      </c>
      <c r="B266" s="79">
        <v>45997</v>
      </c>
      <c r="C266" s="32" t="s">
        <v>1169</v>
      </c>
      <c r="D266" s="79">
        <v>45997</v>
      </c>
      <c r="E266" s="32" t="s">
        <v>1217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177</v>
      </c>
      <c r="B267" s="79">
        <v>45997</v>
      </c>
      <c r="C267" s="32" t="s">
        <v>191</v>
      </c>
    </row>
    <row r="268" spans="1:8" x14ac:dyDescent="0.25">
      <c r="A268" s="32" t="s">
        <v>182</v>
      </c>
      <c r="B268" s="79">
        <v>45997</v>
      </c>
      <c r="C268" s="32" t="s">
        <v>895</v>
      </c>
    </row>
    <row r="269" spans="1:8" x14ac:dyDescent="0.25">
      <c r="A269" s="32" t="s">
        <v>196</v>
      </c>
      <c r="B269" s="79">
        <v>45997</v>
      </c>
      <c r="C269" s="32" t="s">
        <v>387</v>
      </c>
    </row>
    <row r="270" spans="1:8" x14ac:dyDescent="0.25">
      <c r="A270" s="32" t="s">
        <v>198</v>
      </c>
      <c r="B270" s="79">
        <v>45997</v>
      </c>
      <c r="C270" s="32" t="s">
        <v>1178</v>
      </c>
    </row>
    <row r="271" spans="1:8" x14ac:dyDescent="0.25">
      <c r="A271" s="32" t="s">
        <v>202</v>
      </c>
      <c r="B271" s="79">
        <v>45997</v>
      </c>
      <c r="C271" s="32" t="s">
        <v>1070</v>
      </c>
    </row>
    <row r="272" spans="1:8" x14ac:dyDescent="0.25">
      <c r="A272" s="32" t="s">
        <v>204</v>
      </c>
      <c r="B272" s="79">
        <v>45997</v>
      </c>
      <c r="C272" s="32" t="s">
        <v>1183</v>
      </c>
    </row>
    <row r="273" spans="1:6" x14ac:dyDescent="0.25">
      <c r="A273" s="32" t="s">
        <v>205</v>
      </c>
      <c r="B273" s="79">
        <v>45997</v>
      </c>
      <c r="C273" s="32" t="s">
        <v>1078</v>
      </c>
      <c r="D273" s="79">
        <v>45997</v>
      </c>
      <c r="E273" s="32" t="s">
        <v>1090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199</v>
      </c>
      <c r="B274" s="79">
        <v>45997</v>
      </c>
      <c r="C274" s="32" t="s">
        <v>1082</v>
      </c>
    </row>
    <row r="275" spans="1:6" x14ac:dyDescent="0.25">
      <c r="A275" s="32" t="s">
        <v>200</v>
      </c>
      <c r="B275" s="79">
        <v>45997</v>
      </c>
      <c r="C275" s="32" t="s">
        <v>1187</v>
      </c>
    </row>
    <row r="276" spans="1:6" x14ac:dyDescent="0.25">
      <c r="A276" s="32" t="s">
        <v>214</v>
      </c>
      <c r="B276" s="79">
        <v>45997</v>
      </c>
      <c r="C276" s="32" t="s">
        <v>1189</v>
      </c>
    </row>
    <row r="277" spans="1:6" x14ac:dyDescent="0.25">
      <c r="A277" s="32" t="s">
        <v>211</v>
      </c>
      <c r="B277" s="79">
        <v>45997</v>
      </c>
      <c r="C277" s="32" t="s">
        <v>565</v>
      </c>
    </row>
    <row r="278" spans="1:6" x14ac:dyDescent="0.25">
      <c r="A278" s="32" t="s">
        <v>212</v>
      </c>
      <c r="B278" s="79">
        <v>45997</v>
      </c>
      <c r="C278" s="32" t="s">
        <v>1192</v>
      </c>
    </row>
    <row r="279" spans="1:6" x14ac:dyDescent="0.25">
      <c r="A279" s="32" t="s">
        <v>215</v>
      </c>
      <c r="B279" s="79">
        <v>45997</v>
      </c>
      <c r="C279" s="32" t="s">
        <v>750</v>
      </c>
    </row>
    <row r="280" spans="1:6" x14ac:dyDescent="0.25">
      <c r="A280" s="32" t="s">
        <v>210</v>
      </c>
      <c r="B280" s="79">
        <v>45997</v>
      </c>
      <c r="C280" s="32" t="s">
        <v>1195</v>
      </c>
    </row>
    <row r="281" spans="1:6" x14ac:dyDescent="0.25">
      <c r="A281" s="32" t="s">
        <v>209</v>
      </c>
      <c r="B281" s="79">
        <v>45997</v>
      </c>
      <c r="C281" s="32" t="s">
        <v>1090</v>
      </c>
    </row>
    <row r="282" spans="1:6" x14ac:dyDescent="0.25">
      <c r="A282" s="32" t="s">
        <v>187</v>
      </c>
      <c r="B282" s="79">
        <v>45997</v>
      </c>
      <c r="C282" s="32" t="s">
        <v>584</v>
      </c>
      <c r="D282" s="79">
        <v>45997</v>
      </c>
      <c r="E282" s="32" t="s">
        <v>1204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188</v>
      </c>
      <c r="B283" s="79">
        <v>45997</v>
      </c>
      <c r="C283" s="32" t="s">
        <v>1200</v>
      </c>
      <c r="D283" s="79">
        <v>45997</v>
      </c>
      <c r="E283" s="32" t="s">
        <v>1206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186</v>
      </c>
      <c r="B284" s="79">
        <v>45997</v>
      </c>
      <c r="C284" s="32" t="s">
        <v>1202</v>
      </c>
      <c r="D284" s="79">
        <v>45997</v>
      </c>
      <c r="E284" s="32" t="s">
        <v>773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189</v>
      </c>
      <c r="B285" s="79">
        <v>45997</v>
      </c>
      <c r="C285" s="32" t="s">
        <v>1208</v>
      </c>
      <c r="D285" s="79">
        <v>45997</v>
      </c>
      <c r="E285" s="32" t="s">
        <v>1211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183</v>
      </c>
      <c r="B286" s="79">
        <v>45997</v>
      </c>
      <c r="C286" s="32" t="s">
        <v>1213</v>
      </c>
      <c r="D286" s="79">
        <v>45997</v>
      </c>
      <c r="E286" s="32" t="s">
        <v>1221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176</v>
      </c>
      <c r="B287" s="79">
        <v>45997</v>
      </c>
      <c r="C287" s="32" t="s">
        <v>1215</v>
      </c>
    </row>
    <row r="288" spans="1:6" x14ac:dyDescent="0.25">
      <c r="A288" s="32" t="s">
        <v>188</v>
      </c>
      <c r="B288" s="79">
        <v>45997</v>
      </c>
      <c r="C288" s="32" t="s">
        <v>1219</v>
      </c>
      <c r="D288" s="79">
        <v>45997</v>
      </c>
      <c r="E288" s="32" t="s">
        <v>1227</v>
      </c>
      <c r="F288" s="84">
        <f>(D288 + TIME(LEFT(E288, 2), MID(E288, 3, 2), 0)) - (B288 + TIME(LEFT(C288, 2), MID(C288, 3, 2), 0))</f>
        <v>2.7777777781011537E-2</v>
      </c>
    </row>
    <row r="289" spans="1:6" x14ac:dyDescent="0.25">
      <c r="A289" s="32" t="s">
        <v>183</v>
      </c>
      <c r="B289" s="79">
        <v>45997</v>
      </c>
      <c r="C289" s="32" t="s">
        <v>1222</v>
      </c>
    </row>
    <row r="290" spans="1:6" x14ac:dyDescent="0.25">
      <c r="A290" s="32" t="s">
        <v>189</v>
      </c>
      <c r="B290" s="79">
        <v>45997</v>
      </c>
      <c r="C290" s="32" t="s">
        <v>599</v>
      </c>
    </row>
    <row r="291" spans="1:6" x14ac:dyDescent="0.25">
      <c r="A291" s="32" t="s">
        <v>187</v>
      </c>
      <c r="B291" s="79">
        <v>45997</v>
      </c>
      <c r="C291" s="32" t="s">
        <v>1224</v>
      </c>
      <c r="D291" s="79">
        <v>45997</v>
      </c>
      <c r="E291" s="32" t="s">
        <v>1226</v>
      </c>
      <c r="F291" s="84">
        <f>(D291 + TIME(LEFT(E291, 2), MID(E291, 3, 2), 0)) - (B291 + TIME(LEFT(C291, 2), MID(C291, 3, 2), 0))</f>
        <v>2.7777777773735579E-2</v>
      </c>
    </row>
    <row r="292" spans="1:6" x14ac:dyDescent="0.25">
      <c r="A292" s="32" t="s">
        <v>186</v>
      </c>
      <c r="B292" s="79">
        <v>45997</v>
      </c>
      <c r="C292" s="32" t="s">
        <v>1228</v>
      </c>
    </row>
    <row r="293" spans="1:6" x14ac:dyDescent="0.25">
      <c r="A293" s="32" t="s">
        <v>187</v>
      </c>
      <c r="B293" s="79">
        <v>45997</v>
      </c>
      <c r="C293" s="32" t="s">
        <v>1230</v>
      </c>
    </row>
    <row r="294" spans="1:6" x14ac:dyDescent="0.25">
      <c r="A294" s="32" t="s">
        <v>188</v>
      </c>
      <c r="B294" s="79">
        <v>45997</v>
      </c>
      <c r="C294" s="32" t="s">
        <v>790</v>
      </c>
    </row>
    <row r="336" spans="8:8" x14ac:dyDescent="0.2">
      <c r="H336" s="20"/>
    </row>
    <row r="365" spans="8:8" x14ac:dyDescent="0.2">
      <c r="H365" s="20"/>
    </row>
    <row r="567" spans="8:8" x14ac:dyDescent="0.2">
      <c r="H567" s="20"/>
    </row>
    <row r="571" spans="8:8" x14ac:dyDescent="0.2">
      <c r="H571" s="20"/>
    </row>
    <row r="591" spans="8:8" x14ac:dyDescent="0.2">
      <c r="H591" s="20"/>
    </row>
    <row r="595" spans="8:8" x14ac:dyDescent="0.2">
      <c r="H595" s="20"/>
    </row>
    <row r="618" spans="8:8" x14ac:dyDescent="0.2">
      <c r="H618" s="20"/>
    </row>
    <row r="674" spans="5:5" x14ac:dyDescent="0.2">
      <c r="E674" s="20"/>
    </row>
    <row r="721" spans="2:2" x14ac:dyDescent="0.2">
      <c r="B721" s="75"/>
    </row>
    <row r="737" spans="3:3" x14ac:dyDescent="0.2">
      <c r="C737" s="20"/>
    </row>
    <row r="758" spans="8:8" x14ac:dyDescent="0.2">
      <c r="H758" s="20"/>
    </row>
    <row r="787" spans="3:8" x14ac:dyDescent="0.2">
      <c r="C787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3" spans="8:8" x14ac:dyDescent="0.2">
      <c r="H803" s="20"/>
    </row>
    <row r="804" spans="8:8" x14ac:dyDescent="0.2">
      <c r="H804" s="20"/>
    </row>
    <row r="806" spans="8:8" x14ac:dyDescent="0.2">
      <c r="H806" s="20"/>
    </row>
    <row r="807" spans="8:8" x14ac:dyDescent="0.2">
      <c r="H807" s="20"/>
    </row>
    <row r="808" spans="8:8" x14ac:dyDescent="0.2">
      <c r="H808" s="20"/>
    </row>
    <row r="809" spans="8:8" x14ac:dyDescent="0.2">
      <c r="H809" s="20"/>
    </row>
    <row r="861" spans="3:8" x14ac:dyDescent="0.2">
      <c r="C861" s="20"/>
    </row>
    <row r="863" spans="3:8" x14ac:dyDescent="0.2">
      <c r="H863" s="20"/>
    </row>
    <row r="900" spans="5:8" x14ac:dyDescent="0.2">
      <c r="E900" s="20"/>
      <c r="H900" s="20"/>
    </row>
    <row r="979" spans="8:8" x14ac:dyDescent="0.2">
      <c r="H979" s="525"/>
    </row>
    <row r="989" spans="8:8" x14ac:dyDescent="0.2">
      <c r="H989" s="20"/>
    </row>
    <row r="993" spans="8:8" x14ac:dyDescent="0.2">
      <c r="H993" s="20"/>
    </row>
    <row r="1016" spans="8:8" x14ac:dyDescent="0.2">
      <c r="H1016" s="20"/>
    </row>
    <row r="1022" spans="8:8" x14ac:dyDescent="0.2">
      <c r="H1022" s="20"/>
    </row>
    <row r="1023" spans="8:8" x14ac:dyDescent="0.2">
      <c r="H1023" s="20"/>
    </row>
    <row r="1024" spans="8:8" x14ac:dyDescent="0.2">
      <c r="H1024" s="20"/>
    </row>
    <row r="1082" spans="8:8" x14ac:dyDescent="0.2">
      <c r="H1082" s="20"/>
    </row>
    <row r="1083" spans="8:8" x14ac:dyDescent="0.2">
      <c r="H1083" s="20"/>
    </row>
    <row r="1085" spans="8:8" x14ac:dyDescent="0.2">
      <c r="H1085" s="20"/>
    </row>
    <row r="1116" spans="8:8" x14ac:dyDescent="0.2">
      <c r="H1116" s="20"/>
    </row>
    <row r="1184" spans="8:8" x14ac:dyDescent="0.2">
      <c r="H1184" s="20"/>
    </row>
    <row r="1186" spans="8:8" x14ac:dyDescent="0.2">
      <c r="H1186" s="20"/>
    </row>
    <row r="1195" spans="8:8" x14ac:dyDescent="0.2">
      <c r="H1195" s="20"/>
    </row>
    <row r="1198" spans="8:8" x14ac:dyDescent="0.2">
      <c r="H1198" s="20"/>
    </row>
    <row r="1225" spans="8:8" x14ac:dyDescent="0.2">
      <c r="H1225" s="20"/>
    </row>
    <row r="1239" spans="8:8" x14ac:dyDescent="0.2">
      <c r="H1239" s="20"/>
    </row>
    <row r="1247" spans="8:8" x14ac:dyDescent="0.2">
      <c r="H1247" s="20"/>
    </row>
    <row r="1264" spans="8:8" x14ac:dyDescent="0.2">
      <c r="H1264" s="20"/>
    </row>
  </sheetData>
  <autoFilter ref="A1:L1319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549"/>
  <sheetViews>
    <sheetView zoomScaleNormal="100" workbookViewId="0">
      <pane ySplit="1" topLeftCell="A486" activePane="bottomLeft" state="frozen"/>
      <selection pane="bottomLeft" activeCell="B518" sqref="B518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220</v>
      </c>
      <c r="B1" s="530" t="s">
        <v>221</v>
      </c>
      <c r="C1" s="531" t="s">
        <v>222</v>
      </c>
      <c r="D1" s="532" t="s">
        <v>158</v>
      </c>
      <c r="E1" s="533" t="s">
        <v>223</v>
      </c>
      <c r="F1" s="534" t="s">
        <v>224</v>
      </c>
      <c r="G1" s="535" t="s">
        <v>225</v>
      </c>
      <c r="H1" s="73" t="s">
        <v>165</v>
      </c>
      <c r="I1" s="191" t="s">
        <v>226</v>
      </c>
    </row>
    <row r="2" spans="1:9" x14ac:dyDescent="0.25">
      <c r="A2" s="20">
        <v>1</v>
      </c>
      <c r="B2" s="79">
        <v>45795</v>
      </c>
      <c r="C2" s="32" t="s">
        <v>167</v>
      </c>
      <c r="D2" s="32" t="s">
        <v>166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208</v>
      </c>
      <c r="D3" s="20" t="s">
        <v>170</v>
      </c>
      <c r="G3" s="20">
        <v>0.5</v>
      </c>
      <c r="H3" s="20" t="s">
        <v>371</v>
      </c>
    </row>
    <row r="4" spans="1:9" x14ac:dyDescent="0.25">
      <c r="A4" s="20">
        <v>3</v>
      </c>
      <c r="B4" s="75">
        <v>45982</v>
      </c>
      <c r="C4" s="20" t="s">
        <v>213</v>
      </c>
      <c r="D4" s="20" t="s">
        <v>171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372</v>
      </c>
      <c r="D5" s="20" t="s">
        <v>172</v>
      </c>
      <c r="G5" s="20" t="s">
        <v>6</v>
      </c>
      <c r="H5" s="20" t="s">
        <v>373</v>
      </c>
    </row>
    <row r="6" spans="1:9" x14ac:dyDescent="0.25">
      <c r="A6" s="20">
        <v>5</v>
      </c>
      <c r="B6" s="75">
        <v>45986</v>
      </c>
      <c r="C6" s="20" t="s">
        <v>217</v>
      </c>
      <c r="D6" s="20" t="s">
        <v>342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217</v>
      </c>
      <c r="D7" s="20" t="s">
        <v>343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217</v>
      </c>
      <c r="D8" s="20" t="s">
        <v>345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218</v>
      </c>
      <c r="D9" s="20" t="s">
        <v>344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375</v>
      </c>
      <c r="D10" s="20" t="s">
        <v>173</v>
      </c>
      <c r="G10" s="20">
        <v>6</v>
      </c>
      <c r="H10" s="20" t="s">
        <v>374</v>
      </c>
    </row>
    <row r="11" spans="1:9" x14ac:dyDescent="0.25">
      <c r="A11" s="20">
        <v>10</v>
      </c>
      <c r="B11" s="75">
        <v>45990</v>
      </c>
      <c r="C11" s="20" t="s">
        <v>376</v>
      </c>
      <c r="D11" s="20" t="s">
        <v>175</v>
      </c>
      <c r="G11" s="20">
        <v>1.5</v>
      </c>
      <c r="H11" s="80" t="s">
        <v>377</v>
      </c>
    </row>
    <row r="12" spans="1:9" x14ac:dyDescent="0.25">
      <c r="A12" s="20">
        <v>11</v>
      </c>
      <c r="B12" s="75">
        <v>45991</v>
      </c>
      <c r="C12" s="20" t="s">
        <v>378</v>
      </c>
      <c r="D12" s="20" t="s">
        <v>181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191</v>
      </c>
      <c r="D13" s="20" t="s">
        <v>176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178</v>
      </c>
      <c r="D14" s="20" t="s">
        <v>177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178</v>
      </c>
      <c r="D15" s="20" t="s">
        <v>180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219</v>
      </c>
      <c r="D16" s="20" t="s">
        <v>181</v>
      </c>
      <c r="G16" s="20">
        <v>0</v>
      </c>
      <c r="I16" s="191" t="s">
        <v>379</v>
      </c>
    </row>
    <row r="17" spans="1:9" x14ac:dyDescent="0.25">
      <c r="A17" s="20">
        <v>16</v>
      </c>
      <c r="B17" s="75">
        <v>45992</v>
      </c>
      <c r="C17" s="20" t="s">
        <v>201</v>
      </c>
      <c r="D17" s="20" t="s">
        <v>176</v>
      </c>
      <c r="G17" s="20">
        <v>0</v>
      </c>
      <c r="I17" s="191" t="s">
        <v>227</v>
      </c>
    </row>
    <row r="18" spans="1:9" x14ac:dyDescent="0.25">
      <c r="A18" s="20">
        <v>17</v>
      </c>
      <c r="B18" s="75">
        <v>45992</v>
      </c>
      <c r="C18" s="20" t="s">
        <v>185</v>
      </c>
      <c r="D18" s="20" t="s">
        <v>184</v>
      </c>
      <c r="G18" s="20">
        <v>0.45</v>
      </c>
      <c r="I18" s="191" t="s">
        <v>380</v>
      </c>
    </row>
    <row r="19" spans="1:9" x14ac:dyDescent="0.25">
      <c r="A19" s="20">
        <v>18</v>
      </c>
      <c r="B19" s="75">
        <v>45992</v>
      </c>
      <c r="C19" s="20" t="s">
        <v>366</v>
      </c>
      <c r="D19" s="20" t="s">
        <v>181</v>
      </c>
      <c r="G19" s="20">
        <v>4</v>
      </c>
      <c r="I19" s="191" t="s">
        <v>381</v>
      </c>
    </row>
    <row r="20" spans="1:9" x14ac:dyDescent="0.25">
      <c r="A20" s="20">
        <v>19</v>
      </c>
      <c r="B20" s="75">
        <v>45992</v>
      </c>
      <c r="C20" s="20" t="s">
        <v>366</v>
      </c>
      <c r="D20" s="20" t="s">
        <v>186</v>
      </c>
      <c r="G20" s="20">
        <v>0.7</v>
      </c>
      <c r="I20" s="191" t="s">
        <v>228</v>
      </c>
    </row>
    <row r="21" spans="1:9" x14ac:dyDescent="0.25">
      <c r="A21" s="20">
        <v>20</v>
      </c>
      <c r="B21" s="75">
        <v>45992</v>
      </c>
      <c r="C21" s="20" t="s">
        <v>216</v>
      </c>
      <c r="D21" s="20" t="s">
        <v>186</v>
      </c>
      <c r="G21" s="20">
        <v>0</v>
      </c>
      <c r="I21" s="191" t="s">
        <v>228</v>
      </c>
    </row>
    <row r="22" spans="1:9" x14ac:dyDescent="0.25">
      <c r="A22" s="20">
        <v>21</v>
      </c>
      <c r="B22" s="75">
        <v>45992</v>
      </c>
      <c r="C22" s="20" t="s">
        <v>367</v>
      </c>
      <c r="D22" s="20" t="s">
        <v>183</v>
      </c>
      <c r="G22" s="20">
        <v>0.7</v>
      </c>
      <c r="I22" s="191" t="s">
        <v>229</v>
      </c>
    </row>
    <row r="23" spans="1:9" x14ac:dyDescent="0.25">
      <c r="A23" s="20">
        <v>22</v>
      </c>
      <c r="B23" s="75">
        <v>45992</v>
      </c>
      <c r="C23" s="20" t="s">
        <v>179</v>
      </c>
      <c r="D23" s="20" t="s">
        <v>177</v>
      </c>
      <c r="G23" s="20">
        <v>0</v>
      </c>
      <c r="I23" s="191" t="s">
        <v>233</v>
      </c>
    </row>
    <row r="24" spans="1:9" x14ac:dyDescent="0.25">
      <c r="A24" s="20">
        <v>23</v>
      </c>
      <c r="B24" s="75">
        <v>45992</v>
      </c>
      <c r="C24" s="20" t="s">
        <v>368</v>
      </c>
      <c r="D24" s="20" t="s">
        <v>186</v>
      </c>
      <c r="G24" s="20">
        <v>0.7</v>
      </c>
      <c r="I24" s="191" t="s">
        <v>382</v>
      </c>
    </row>
    <row r="25" spans="1:9" x14ac:dyDescent="0.25">
      <c r="A25" s="20">
        <v>24</v>
      </c>
      <c r="B25" s="75">
        <v>45992</v>
      </c>
      <c r="C25" s="20" t="s">
        <v>206</v>
      </c>
      <c r="D25" s="20" t="s">
        <v>186</v>
      </c>
      <c r="G25" s="20">
        <v>0</v>
      </c>
      <c r="I25" s="191" t="s">
        <v>382</v>
      </c>
    </row>
    <row r="26" spans="1:9" x14ac:dyDescent="0.25">
      <c r="A26" s="20">
        <v>25</v>
      </c>
      <c r="B26" s="75">
        <v>45992</v>
      </c>
      <c r="C26" s="20" t="s">
        <v>207</v>
      </c>
      <c r="D26" s="20" t="s">
        <v>183</v>
      </c>
      <c r="G26" s="20">
        <v>0</v>
      </c>
      <c r="I26" s="191" t="s">
        <v>229</v>
      </c>
    </row>
    <row r="27" spans="1:9" x14ac:dyDescent="0.25">
      <c r="A27" s="20">
        <v>26</v>
      </c>
      <c r="B27" s="75">
        <v>45992</v>
      </c>
      <c r="C27" s="20" t="s">
        <v>179</v>
      </c>
      <c r="D27" s="20" t="s">
        <v>180</v>
      </c>
      <c r="G27" s="20">
        <v>0</v>
      </c>
      <c r="I27" s="191" t="s">
        <v>231</v>
      </c>
    </row>
    <row r="28" spans="1:9" x14ac:dyDescent="0.25">
      <c r="A28" s="20">
        <v>27</v>
      </c>
      <c r="B28" s="75">
        <v>45992</v>
      </c>
      <c r="C28" s="20" t="s">
        <v>191</v>
      </c>
      <c r="D28" s="20" t="s">
        <v>190</v>
      </c>
      <c r="G28" s="20">
        <v>0.81</v>
      </c>
      <c r="I28" s="191" t="s">
        <v>230</v>
      </c>
    </row>
    <row r="29" spans="1:9" x14ac:dyDescent="0.25">
      <c r="A29" s="20">
        <v>28</v>
      </c>
      <c r="B29" s="75">
        <v>45992</v>
      </c>
      <c r="C29" s="20" t="s">
        <v>191</v>
      </c>
      <c r="D29" s="20" t="s">
        <v>176</v>
      </c>
      <c r="G29" s="20">
        <v>0.5</v>
      </c>
      <c r="I29" s="191" t="s">
        <v>232</v>
      </c>
    </row>
    <row r="30" spans="1:9" x14ac:dyDescent="0.25">
      <c r="A30" s="20">
        <v>30</v>
      </c>
      <c r="B30" s="75">
        <v>45992</v>
      </c>
      <c r="C30" s="20" t="s">
        <v>383</v>
      </c>
      <c r="D30" s="20" t="s">
        <v>187</v>
      </c>
      <c r="G30" s="20">
        <v>0.7</v>
      </c>
      <c r="I30" s="191" t="s">
        <v>384</v>
      </c>
    </row>
    <row r="31" spans="1:9" x14ac:dyDescent="0.25">
      <c r="A31" s="20">
        <v>31</v>
      </c>
      <c r="B31" s="75">
        <v>45992</v>
      </c>
      <c r="C31" s="20" t="s">
        <v>385</v>
      </c>
      <c r="D31" s="20" t="s">
        <v>186</v>
      </c>
      <c r="G31" s="20">
        <v>0.7</v>
      </c>
      <c r="I31" s="191" t="s">
        <v>386</v>
      </c>
    </row>
    <row r="32" spans="1:9" x14ac:dyDescent="0.25">
      <c r="A32" s="20">
        <v>32</v>
      </c>
      <c r="B32" s="75">
        <v>45992</v>
      </c>
      <c r="C32" s="20" t="s">
        <v>387</v>
      </c>
      <c r="D32" s="20" t="s">
        <v>189</v>
      </c>
      <c r="G32" s="20">
        <v>0.7</v>
      </c>
      <c r="I32" s="191" t="s">
        <v>388</v>
      </c>
    </row>
    <row r="33" spans="1:9" x14ac:dyDescent="0.25">
      <c r="A33" s="20">
        <v>33</v>
      </c>
      <c r="B33" s="75">
        <v>45992</v>
      </c>
      <c r="C33" s="20" t="s">
        <v>389</v>
      </c>
      <c r="D33" s="20" t="s">
        <v>183</v>
      </c>
      <c r="G33" s="20">
        <v>0.7</v>
      </c>
      <c r="I33" s="191" t="s">
        <v>390</v>
      </c>
    </row>
    <row r="34" spans="1:9" x14ac:dyDescent="0.25">
      <c r="A34" s="20">
        <v>34</v>
      </c>
      <c r="B34" s="75">
        <v>45992</v>
      </c>
      <c r="C34" s="20" t="s">
        <v>391</v>
      </c>
      <c r="D34" s="20" t="s">
        <v>188</v>
      </c>
      <c r="G34" s="20">
        <v>0.7</v>
      </c>
      <c r="I34" s="191" t="s">
        <v>392</v>
      </c>
    </row>
    <row r="35" spans="1:9" x14ac:dyDescent="0.25">
      <c r="A35" s="20">
        <v>35</v>
      </c>
      <c r="B35" s="75">
        <v>45992</v>
      </c>
      <c r="C35" s="20" t="s">
        <v>393</v>
      </c>
      <c r="D35" s="20" t="s">
        <v>192</v>
      </c>
      <c r="G35" s="20">
        <v>0.7</v>
      </c>
      <c r="I35" s="191" t="s">
        <v>394</v>
      </c>
    </row>
    <row r="36" spans="1:9" x14ac:dyDescent="0.25">
      <c r="A36" s="20">
        <v>36</v>
      </c>
      <c r="B36" s="75">
        <v>45992</v>
      </c>
      <c r="C36" s="20" t="s">
        <v>395</v>
      </c>
      <c r="D36" s="20" t="s">
        <v>396</v>
      </c>
      <c r="G36" s="20">
        <v>0.5</v>
      </c>
      <c r="I36" s="191" t="s">
        <v>397</v>
      </c>
    </row>
    <row r="37" spans="1:9" x14ac:dyDescent="0.25">
      <c r="A37" s="20">
        <v>37</v>
      </c>
      <c r="B37" s="75">
        <v>45992</v>
      </c>
      <c r="C37" s="20" t="s">
        <v>398</v>
      </c>
      <c r="D37" s="20" t="s">
        <v>197</v>
      </c>
      <c r="G37" s="20">
        <v>0.8</v>
      </c>
      <c r="I37" s="191" t="s">
        <v>399</v>
      </c>
    </row>
    <row r="38" spans="1:9" x14ac:dyDescent="0.25">
      <c r="A38" s="20">
        <v>38</v>
      </c>
      <c r="B38" s="75">
        <v>45992</v>
      </c>
      <c r="C38" s="20" t="s">
        <v>400</v>
      </c>
      <c r="D38" s="20" t="s">
        <v>169</v>
      </c>
      <c r="G38" s="20">
        <v>0.7</v>
      </c>
      <c r="I38" s="191" t="s">
        <v>401</v>
      </c>
    </row>
    <row r="39" spans="1:9" x14ac:dyDescent="0.25">
      <c r="A39" s="20">
        <v>39</v>
      </c>
      <c r="B39" s="75">
        <v>45992</v>
      </c>
      <c r="C39" s="20" t="s">
        <v>402</v>
      </c>
      <c r="D39" s="20" t="s">
        <v>194</v>
      </c>
      <c r="G39" s="20">
        <v>0.7</v>
      </c>
      <c r="I39" s="191" t="s">
        <v>403</v>
      </c>
    </row>
    <row r="40" spans="1:9" x14ac:dyDescent="0.25">
      <c r="A40" s="20">
        <v>40</v>
      </c>
      <c r="B40" s="75">
        <v>45992</v>
      </c>
      <c r="C40" s="20" t="s">
        <v>405</v>
      </c>
      <c r="D40" s="20" t="s">
        <v>199</v>
      </c>
      <c r="G40" s="20">
        <v>0.8</v>
      </c>
      <c r="I40" s="191" t="s">
        <v>406</v>
      </c>
    </row>
    <row r="41" spans="1:9" x14ac:dyDescent="0.25">
      <c r="A41" s="20">
        <v>41</v>
      </c>
      <c r="B41" s="75">
        <v>45992</v>
      </c>
      <c r="C41" s="20" t="s">
        <v>407</v>
      </c>
      <c r="D41" s="20" t="s">
        <v>200</v>
      </c>
      <c r="G41" s="20">
        <v>0.8</v>
      </c>
      <c r="I41" s="191" t="s">
        <v>408</v>
      </c>
    </row>
    <row r="42" spans="1:9" x14ac:dyDescent="0.25">
      <c r="A42" s="20">
        <v>42</v>
      </c>
      <c r="B42" s="75">
        <v>45992</v>
      </c>
      <c r="C42" s="20" t="s">
        <v>410</v>
      </c>
      <c r="D42" s="20" t="s">
        <v>190</v>
      </c>
      <c r="G42" s="20">
        <v>0</v>
      </c>
      <c r="I42" s="191" t="s">
        <v>409</v>
      </c>
    </row>
    <row r="43" spans="1:9" x14ac:dyDescent="0.25">
      <c r="A43" s="20">
        <v>43</v>
      </c>
      <c r="B43" s="75">
        <v>45992</v>
      </c>
      <c r="C43" s="20" t="s">
        <v>411</v>
      </c>
      <c r="D43" s="20" t="s">
        <v>214</v>
      </c>
      <c r="G43" s="20">
        <v>0.8</v>
      </c>
      <c r="I43" s="191" t="s">
        <v>412</v>
      </c>
    </row>
    <row r="44" spans="1:9" x14ac:dyDescent="0.25">
      <c r="A44" s="20">
        <v>44</v>
      </c>
      <c r="B44" s="75">
        <v>45992</v>
      </c>
      <c r="C44" s="20" t="s">
        <v>413</v>
      </c>
      <c r="D44" s="20" t="s">
        <v>190</v>
      </c>
      <c r="G44" s="20">
        <v>0.5</v>
      </c>
      <c r="I44" s="191" t="s">
        <v>414</v>
      </c>
    </row>
    <row r="45" spans="1:9" x14ac:dyDescent="0.25">
      <c r="A45" s="20">
        <v>45</v>
      </c>
      <c r="B45" s="75">
        <v>45992</v>
      </c>
      <c r="C45" s="20" t="s">
        <v>413</v>
      </c>
      <c r="D45" s="20" t="s">
        <v>180</v>
      </c>
      <c r="G45" s="20">
        <v>0.5</v>
      </c>
      <c r="I45" s="191" t="s">
        <v>415</v>
      </c>
    </row>
    <row r="46" spans="1:9" x14ac:dyDescent="0.25">
      <c r="A46" s="20">
        <v>46</v>
      </c>
      <c r="B46" s="75">
        <v>45992</v>
      </c>
      <c r="C46" s="20" t="s">
        <v>416</v>
      </c>
      <c r="D46" s="20" t="s">
        <v>180</v>
      </c>
      <c r="G46" s="20">
        <v>0</v>
      </c>
      <c r="I46" s="191" t="s">
        <v>415</v>
      </c>
    </row>
    <row r="47" spans="1:9" x14ac:dyDescent="0.25">
      <c r="A47" s="20">
        <v>47</v>
      </c>
      <c r="B47" s="75">
        <v>45992</v>
      </c>
      <c r="C47" s="20" t="s">
        <v>417</v>
      </c>
      <c r="D47" s="20" t="s">
        <v>199</v>
      </c>
      <c r="G47" s="20">
        <v>0</v>
      </c>
      <c r="I47" s="191" t="s">
        <v>418</v>
      </c>
    </row>
    <row r="48" spans="1:9" x14ac:dyDescent="0.25">
      <c r="A48" s="20">
        <v>48</v>
      </c>
      <c r="B48" s="75">
        <v>45992</v>
      </c>
      <c r="C48" s="20" t="s">
        <v>419</v>
      </c>
      <c r="D48" s="20" t="s">
        <v>177</v>
      </c>
      <c r="G48" s="20">
        <v>0.69</v>
      </c>
      <c r="I48" s="191" t="s">
        <v>420</v>
      </c>
    </row>
    <row r="49" spans="1:9" x14ac:dyDescent="0.25">
      <c r="A49" s="20">
        <v>49</v>
      </c>
      <c r="B49" s="75">
        <v>45992</v>
      </c>
      <c r="C49" s="20" t="s">
        <v>421</v>
      </c>
      <c r="D49" s="20" t="s">
        <v>184</v>
      </c>
      <c r="G49" s="20">
        <v>0</v>
      </c>
      <c r="I49" s="191" t="s">
        <v>422</v>
      </c>
    </row>
    <row r="50" spans="1:9" x14ac:dyDescent="0.25">
      <c r="A50" s="20">
        <v>50</v>
      </c>
      <c r="B50" s="75">
        <v>45992</v>
      </c>
      <c r="C50" s="20" t="s">
        <v>423</v>
      </c>
      <c r="D50" s="20" t="s">
        <v>211</v>
      </c>
      <c r="G50" s="20">
        <v>1.008</v>
      </c>
      <c r="I50" s="191" t="s">
        <v>424</v>
      </c>
    </row>
    <row r="51" spans="1:9" x14ac:dyDescent="0.25">
      <c r="A51" s="20">
        <v>51</v>
      </c>
      <c r="B51" s="75">
        <v>45992</v>
      </c>
      <c r="C51" s="20" t="s">
        <v>425</v>
      </c>
      <c r="D51" s="20" t="s">
        <v>199</v>
      </c>
      <c r="G51" s="20">
        <v>0.97199999999999998</v>
      </c>
      <c r="I51" s="191" t="s">
        <v>426</v>
      </c>
    </row>
    <row r="52" spans="1:9" x14ac:dyDescent="0.25">
      <c r="A52" s="20">
        <v>52</v>
      </c>
      <c r="B52" s="75">
        <v>45992</v>
      </c>
      <c r="C52" s="20" t="s">
        <v>427</v>
      </c>
      <c r="D52" s="20" t="s">
        <v>212</v>
      </c>
      <c r="G52" s="20">
        <v>0.97199999999999998</v>
      </c>
      <c r="I52" s="191" t="s">
        <v>428</v>
      </c>
    </row>
    <row r="53" spans="1:9" x14ac:dyDescent="0.25">
      <c r="A53" s="20">
        <v>53</v>
      </c>
      <c r="B53" s="75">
        <v>45992</v>
      </c>
      <c r="C53" s="20" t="s">
        <v>429</v>
      </c>
      <c r="D53" s="20" t="s">
        <v>215</v>
      </c>
      <c r="G53" s="20">
        <v>0.97199999999999998</v>
      </c>
      <c r="I53" s="191" t="s">
        <v>430</v>
      </c>
    </row>
    <row r="54" spans="1:9" x14ac:dyDescent="0.25">
      <c r="A54" s="20">
        <v>54</v>
      </c>
      <c r="B54" s="75">
        <v>45992</v>
      </c>
      <c r="C54" s="20" t="s">
        <v>431</v>
      </c>
      <c r="D54" s="20" t="s">
        <v>199</v>
      </c>
      <c r="G54" s="20">
        <v>0</v>
      </c>
      <c r="I54" s="191" t="s">
        <v>432</v>
      </c>
    </row>
    <row r="55" spans="1:9" x14ac:dyDescent="0.25">
      <c r="A55" s="20">
        <v>55</v>
      </c>
      <c r="B55" s="75">
        <v>45992</v>
      </c>
      <c r="C55" s="20" t="s">
        <v>433</v>
      </c>
      <c r="D55" s="20" t="s">
        <v>200</v>
      </c>
      <c r="G55" s="20">
        <v>0</v>
      </c>
      <c r="I55" s="191" t="s">
        <v>434</v>
      </c>
    </row>
    <row r="56" spans="1:9" x14ac:dyDescent="0.25">
      <c r="A56" s="20">
        <v>56</v>
      </c>
      <c r="B56" s="75">
        <v>45992</v>
      </c>
      <c r="C56" s="20" t="s">
        <v>435</v>
      </c>
      <c r="D56" s="20" t="s">
        <v>214</v>
      </c>
      <c r="G56" s="20">
        <v>0</v>
      </c>
      <c r="I56" s="191" t="s">
        <v>436</v>
      </c>
    </row>
    <row r="57" spans="1:9" x14ac:dyDescent="0.25">
      <c r="A57" s="20">
        <v>57</v>
      </c>
      <c r="B57" s="75">
        <v>45992</v>
      </c>
      <c r="C57" s="20" t="s">
        <v>437</v>
      </c>
      <c r="D57" s="20" t="s">
        <v>211</v>
      </c>
      <c r="G57" s="20">
        <v>0</v>
      </c>
      <c r="I57" s="191" t="s">
        <v>438</v>
      </c>
    </row>
    <row r="58" spans="1:9" x14ac:dyDescent="0.25">
      <c r="A58" s="20">
        <v>58</v>
      </c>
      <c r="B58" s="75">
        <v>45992</v>
      </c>
      <c r="C58" s="20" t="s">
        <v>439</v>
      </c>
      <c r="D58" s="20" t="s">
        <v>210</v>
      </c>
      <c r="G58" s="20">
        <v>0.98</v>
      </c>
      <c r="I58" s="191" t="s">
        <v>440</v>
      </c>
    </row>
    <row r="59" spans="1:9" x14ac:dyDescent="0.25">
      <c r="A59" s="20">
        <v>59</v>
      </c>
      <c r="B59" s="75">
        <v>45992</v>
      </c>
      <c r="C59" s="20" t="s">
        <v>178</v>
      </c>
      <c r="D59" s="20" t="s">
        <v>180</v>
      </c>
      <c r="G59" s="20">
        <v>0.94</v>
      </c>
      <c r="I59" s="191" t="s">
        <v>441</v>
      </c>
    </row>
    <row r="60" spans="1:9" x14ac:dyDescent="0.25">
      <c r="A60" s="20">
        <v>60</v>
      </c>
      <c r="B60" s="75">
        <v>45992</v>
      </c>
      <c r="C60" s="20" t="s">
        <v>439</v>
      </c>
      <c r="D60" s="20" t="s">
        <v>190</v>
      </c>
      <c r="G60" s="20">
        <v>0</v>
      </c>
      <c r="I60" s="191" t="s">
        <v>442</v>
      </c>
    </row>
    <row r="61" spans="1:9" x14ac:dyDescent="0.25">
      <c r="A61" s="20">
        <v>61</v>
      </c>
      <c r="B61" s="75">
        <v>45992</v>
      </c>
      <c r="C61" s="20" t="s">
        <v>443</v>
      </c>
      <c r="D61" s="20" t="s">
        <v>212</v>
      </c>
      <c r="G61" s="20">
        <v>0</v>
      </c>
      <c r="I61" s="191" t="s">
        <v>444</v>
      </c>
    </row>
    <row r="62" spans="1:9" x14ac:dyDescent="0.25">
      <c r="A62" s="20">
        <v>62</v>
      </c>
      <c r="B62" s="75">
        <v>45992</v>
      </c>
      <c r="C62" s="20" t="s">
        <v>445</v>
      </c>
      <c r="D62" s="20" t="s">
        <v>184</v>
      </c>
      <c r="G62" s="20">
        <v>0.77</v>
      </c>
      <c r="I62" s="191" t="s">
        <v>446</v>
      </c>
    </row>
    <row r="63" spans="1:9" x14ac:dyDescent="0.25">
      <c r="A63" s="20">
        <v>63</v>
      </c>
      <c r="B63" s="75">
        <v>45992</v>
      </c>
      <c r="C63" s="20" t="s">
        <v>445</v>
      </c>
      <c r="D63" s="20" t="s">
        <v>177</v>
      </c>
      <c r="G63" s="20">
        <v>0</v>
      </c>
      <c r="I63" s="191" t="s">
        <v>447</v>
      </c>
    </row>
    <row r="64" spans="1:9" x14ac:dyDescent="0.25">
      <c r="A64" s="20">
        <v>64</v>
      </c>
      <c r="B64" s="75">
        <v>45992</v>
      </c>
      <c r="C64" s="20" t="s">
        <v>448</v>
      </c>
      <c r="D64" s="20" t="s">
        <v>215</v>
      </c>
      <c r="G64" s="20">
        <v>0</v>
      </c>
      <c r="I64" s="191" t="s">
        <v>449</v>
      </c>
    </row>
    <row r="65" spans="1:9" x14ac:dyDescent="0.25">
      <c r="A65" s="20">
        <v>65</v>
      </c>
      <c r="B65" s="75">
        <v>45992</v>
      </c>
      <c r="C65" s="20" t="s">
        <v>450</v>
      </c>
      <c r="D65" s="20" t="s">
        <v>210</v>
      </c>
      <c r="G65" s="20">
        <v>0</v>
      </c>
      <c r="I65" s="191" t="s">
        <v>451</v>
      </c>
    </row>
    <row r="66" spans="1:9" x14ac:dyDescent="0.25">
      <c r="A66" s="20">
        <v>66</v>
      </c>
      <c r="B66" s="75">
        <v>45992</v>
      </c>
      <c r="C66" s="20" t="s">
        <v>452</v>
      </c>
      <c r="D66" s="20" t="s">
        <v>194</v>
      </c>
      <c r="G66" s="20">
        <v>0</v>
      </c>
      <c r="I66" s="191" t="s">
        <v>453</v>
      </c>
    </row>
    <row r="67" spans="1:9" x14ac:dyDescent="0.25">
      <c r="A67" s="20">
        <v>67</v>
      </c>
      <c r="B67" s="75">
        <v>45992</v>
      </c>
      <c r="C67" s="20" t="s">
        <v>454</v>
      </c>
      <c r="D67" s="20" t="s">
        <v>197</v>
      </c>
      <c r="G67" s="20">
        <v>0</v>
      </c>
      <c r="I67" s="191" t="s">
        <v>455</v>
      </c>
    </row>
    <row r="68" spans="1:9" x14ac:dyDescent="0.25">
      <c r="A68" s="20">
        <v>68</v>
      </c>
      <c r="B68" s="75">
        <v>45992</v>
      </c>
      <c r="C68" s="20" t="s">
        <v>456</v>
      </c>
      <c r="D68" s="20" t="s">
        <v>169</v>
      </c>
      <c r="G68" s="20">
        <v>0</v>
      </c>
      <c r="I68" s="191" t="s">
        <v>457</v>
      </c>
    </row>
    <row r="69" spans="1:9" x14ac:dyDescent="0.25">
      <c r="A69" s="20">
        <v>69</v>
      </c>
      <c r="B69" s="75">
        <v>45992</v>
      </c>
      <c r="C69" s="20" t="s">
        <v>458</v>
      </c>
      <c r="D69" s="20" t="s">
        <v>192</v>
      </c>
      <c r="G69" s="20">
        <v>0</v>
      </c>
      <c r="I69" s="191" t="s">
        <v>459</v>
      </c>
    </row>
    <row r="70" spans="1:9" x14ac:dyDescent="0.25">
      <c r="A70" s="20">
        <v>70</v>
      </c>
      <c r="B70" s="75">
        <v>45992</v>
      </c>
      <c r="C70" s="20" t="s">
        <v>460</v>
      </c>
      <c r="D70" s="20" t="s">
        <v>187</v>
      </c>
      <c r="G70" s="20">
        <v>0</v>
      </c>
      <c r="I70" s="191" t="s">
        <v>461</v>
      </c>
    </row>
    <row r="71" spans="1:9" x14ac:dyDescent="0.25">
      <c r="A71" s="20">
        <v>71</v>
      </c>
      <c r="B71" s="75">
        <v>45992</v>
      </c>
      <c r="C71" s="20" t="s">
        <v>462</v>
      </c>
      <c r="D71" s="20" t="s">
        <v>189</v>
      </c>
      <c r="G71" s="20">
        <v>0</v>
      </c>
      <c r="I71" s="191" t="s">
        <v>463</v>
      </c>
    </row>
    <row r="72" spans="1:9" x14ac:dyDescent="0.25">
      <c r="A72" s="20">
        <v>72</v>
      </c>
      <c r="B72" s="75">
        <v>45992</v>
      </c>
      <c r="C72" s="20" t="s">
        <v>464</v>
      </c>
      <c r="D72" s="20" t="s">
        <v>186</v>
      </c>
      <c r="G72" s="20">
        <v>0</v>
      </c>
      <c r="I72" s="191" t="s">
        <v>465</v>
      </c>
    </row>
    <row r="73" spans="1:9" x14ac:dyDescent="0.25">
      <c r="A73" s="20">
        <v>73</v>
      </c>
      <c r="B73" s="75">
        <v>45992</v>
      </c>
      <c r="C73" s="20" t="s">
        <v>466</v>
      </c>
      <c r="D73" s="20" t="s">
        <v>183</v>
      </c>
      <c r="G73" s="20">
        <v>0</v>
      </c>
      <c r="I73" s="191" t="s">
        <v>467</v>
      </c>
    </row>
    <row r="74" spans="1:9" x14ac:dyDescent="0.25">
      <c r="A74" s="20">
        <v>74</v>
      </c>
      <c r="B74" s="75">
        <v>45992</v>
      </c>
      <c r="C74" s="20" t="s">
        <v>468</v>
      </c>
      <c r="D74" s="20" t="s">
        <v>188</v>
      </c>
      <c r="G74" s="20">
        <v>0</v>
      </c>
      <c r="I74" s="191" t="s">
        <v>469</v>
      </c>
    </row>
    <row r="75" spans="1:9" x14ac:dyDescent="0.25">
      <c r="A75" s="20">
        <v>75</v>
      </c>
      <c r="B75" s="75">
        <v>45992</v>
      </c>
      <c r="C75" s="20" t="s">
        <v>470</v>
      </c>
      <c r="D75" s="20" t="s">
        <v>186</v>
      </c>
      <c r="G75" s="20">
        <v>0.8</v>
      </c>
      <c r="I75" s="191" t="s">
        <v>471</v>
      </c>
    </row>
    <row r="76" spans="1:9" x14ac:dyDescent="0.25">
      <c r="A76" s="20">
        <v>76</v>
      </c>
      <c r="B76" s="75">
        <v>45992</v>
      </c>
      <c r="C76" s="20" t="s">
        <v>470</v>
      </c>
      <c r="D76" s="20" t="s">
        <v>187</v>
      </c>
      <c r="G76" s="20">
        <v>0.8</v>
      </c>
      <c r="I76" s="191" t="s">
        <v>472</v>
      </c>
    </row>
    <row r="77" spans="1:9" x14ac:dyDescent="0.25">
      <c r="A77" s="20">
        <v>77</v>
      </c>
      <c r="B77" s="75">
        <v>45992</v>
      </c>
      <c r="C77" s="20" t="s">
        <v>470</v>
      </c>
      <c r="D77" s="20" t="s">
        <v>473</v>
      </c>
      <c r="G77" s="20">
        <v>0.8</v>
      </c>
      <c r="I77" s="191" t="s">
        <v>474</v>
      </c>
    </row>
    <row r="78" spans="1:9" x14ac:dyDescent="0.25">
      <c r="A78" s="20">
        <v>78</v>
      </c>
      <c r="B78" s="75">
        <v>45992</v>
      </c>
      <c r="C78" s="20" t="s">
        <v>470</v>
      </c>
      <c r="D78" s="20" t="s">
        <v>189</v>
      </c>
      <c r="G78" s="20">
        <v>0.8</v>
      </c>
      <c r="I78" s="191" t="s">
        <v>475</v>
      </c>
    </row>
    <row r="79" spans="1:9" x14ac:dyDescent="0.25">
      <c r="A79" s="20">
        <v>79</v>
      </c>
      <c r="B79" s="75">
        <v>45992</v>
      </c>
      <c r="C79" s="20" t="s">
        <v>470</v>
      </c>
      <c r="D79" s="20" t="s">
        <v>183</v>
      </c>
      <c r="G79" s="20">
        <v>0.8</v>
      </c>
      <c r="I79" s="191" t="s">
        <v>476</v>
      </c>
    </row>
    <row r="80" spans="1:9" x14ac:dyDescent="0.25">
      <c r="A80" s="20">
        <v>80</v>
      </c>
      <c r="B80" s="75">
        <v>45992</v>
      </c>
      <c r="C80" s="20" t="s">
        <v>477</v>
      </c>
      <c r="D80" s="20" t="s">
        <v>188</v>
      </c>
      <c r="G80" s="20">
        <v>0.8</v>
      </c>
      <c r="I80" s="191" t="s">
        <v>478</v>
      </c>
    </row>
    <row r="81" spans="1:9" x14ac:dyDescent="0.25">
      <c r="A81" s="20">
        <v>81</v>
      </c>
      <c r="B81" s="75">
        <v>45992</v>
      </c>
      <c r="C81" s="20" t="s">
        <v>479</v>
      </c>
      <c r="D81" s="20" t="s">
        <v>175</v>
      </c>
      <c r="G81" s="20" t="s">
        <v>4</v>
      </c>
      <c r="I81" s="191" t="s">
        <v>480</v>
      </c>
    </row>
    <row r="82" spans="1:9" x14ac:dyDescent="0.25">
      <c r="A82" s="20">
        <v>82</v>
      </c>
      <c r="B82" s="75">
        <v>45992</v>
      </c>
      <c r="C82" s="20" t="s">
        <v>482</v>
      </c>
      <c r="D82" s="20" t="s">
        <v>189</v>
      </c>
      <c r="G82" s="20">
        <v>0</v>
      </c>
      <c r="I82" s="191" t="s">
        <v>475</v>
      </c>
    </row>
    <row r="83" spans="1:9" x14ac:dyDescent="0.25">
      <c r="A83" s="20">
        <v>83</v>
      </c>
      <c r="B83" s="75">
        <v>45992</v>
      </c>
      <c r="C83" s="20" t="s">
        <v>483</v>
      </c>
      <c r="D83" s="20" t="s">
        <v>187</v>
      </c>
      <c r="G83" s="20">
        <v>0</v>
      </c>
      <c r="I83" s="191" t="s">
        <v>484</v>
      </c>
    </row>
    <row r="84" spans="1:9" x14ac:dyDescent="0.25">
      <c r="A84" s="20">
        <v>84</v>
      </c>
      <c r="B84" s="75">
        <v>45992</v>
      </c>
      <c r="C84" s="20" t="s">
        <v>485</v>
      </c>
      <c r="D84" s="20" t="s">
        <v>188</v>
      </c>
      <c r="G84" s="20">
        <v>0</v>
      </c>
      <c r="I84" s="191" t="s">
        <v>486</v>
      </c>
    </row>
    <row r="85" spans="1:9" x14ac:dyDescent="0.25">
      <c r="A85" s="20">
        <v>85</v>
      </c>
      <c r="B85" s="75">
        <v>45992</v>
      </c>
      <c r="C85" s="20" t="s">
        <v>487</v>
      </c>
      <c r="D85" s="20" t="s">
        <v>186</v>
      </c>
      <c r="G85" s="20">
        <v>0</v>
      </c>
      <c r="I85" s="191" t="s">
        <v>488</v>
      </c>
    </row>
    <row r="86" spans="1:9" x14ac:dyDescent="0.25">
      <c r="A86" s="20">
        <v>86</v>
      </c>
      <c r="B86" s="75">
        <v>45992</v>
      </c>
      <c r="C86" s="20" t="s">
        <v>489</v>
      </c>
      <c r="D86" s="20" t="s">
        <v>183</v>
      </c>
      <c r="G86" s="20">
        <v>0</v>
      </c>
      <c r="I86" s="191" t="s">
        <v>490</v>
      </c>
    </row>
    <row r="87" spans="1:9" x14ac:dyDescent="0.25">
      <c r="A87" s="20">
        <v>87</v>
      </c>
      <c r="B87" s="75">
        <v>45993</v>
      </c>
      <c r="C87" s="20" t="s">
        <v>491</v>
      </c>
      <c r="D87" s="20" t="s">
        <v>182</v>
      </c>
      <c r="G87" s="20">
        <v>1</v>
      </c>
      <c r="I87" s="191" t="s">
        <v>492</v>
      </c>
    </row>
    <row r="88" spans="1:9" x14ac:dyDescent="0.25">
      <c r="A88" s="20">
        <v>88</v>
      </c>
      <c r="B88" s="75">
        <v>45993</v>
      </c>
      <c r="C88" s="20" t="s">
        <v>493</v>
      </c>
      <c r="D88" s="20" t="s">
        <v>171</v>
      </c>
      <c r="G88" s="20">
        <v>0</v>
      </c>
      <c r="I88" s="191" t="s">
        <v>494</v>
      </c>
    </row>
    <row r="89" spans="1:9" x14ac:dyDescent="0.25">
      <c r="A89" s="20">
        <v>89</v>
      </c>
      <c r="B89" s="75">
        <v>45993</v>
      </c>
      <c r="C89" s="20" t="s">
        <v>493</v>
      </c>
      <c r="D89" s="20" t="s">
        <v>171</v>
      </c>
      <c r="G89" s="20" t="s">
        <v>4</v>
      </c>
      <c r="H89" s="20" t="s">
        <v>496</v>
      </c>
      <c r="I89" s="191" t="s">
        <v>495</v>
      </c>
    </row>
    <row r="90" spans="1:9" x14ac:dyDescent="0.25">
      <c r="A90" s="20">
        <v>90</v>
      </c>
      <c r="B90" s="75">
        <v>45993</v>
      </c>
      <c r="C90" s="20" t="s">
        <v>497</v>
      </c>
      <c r="D90" s="20" t="s">
        <v>175</v>
      </c>
      <c r="G90" s="20">
        <v>0</v>
      </c>
      <c r="I90" s="191" t="s">
        <v>498</v>
      </c>
    </row>
    <row r="91" spans="1:9" x14ac:dyDescent="0.25">
      <c r="A91" s="20">
        <v>91</v>
      </c>
      <c r="B91" s="75">
        <v>45993</v>
      </c>
      <c r="C91" s="20" t="s">
        <v>497</v>
      </c>
      <c r="D91" s="20" t="s">
        <v>175</v>
      </c>
      <c r="G91" s="20">
        <v>0.5</v>
      </c>
      <c r="H91" s="20" t="s">
        <v>499</v>
      </c>
      <c r="I91" s="191" t="s">
        <v>495</v>
      </c>
    </row>
    <row r="92" spans="1:9" x14ac:dyDescent="0.25">
      <c r="A92" s="20">
        <v>92</v>
      </c>
      <c r="B92" s="75">
        <v>45993</v>
      </c>
      <c r="C92" s="20" t="s">
        <v>500</v>
      </c>
      <c r="D92" s="20" t="s">
        <v>396</v>
      </c>
      <c r="G92" s="20">
        <v>0</v>
      </c>
      <c r="I92" s="191" t="s">
        <v>501</v>
      </c>
    </row>
    <row r="93" spans="1:9" x14ac:dyDescent="0.25">
      <c r="A93" s="20">
        <v>93</v>
      </c>
      <c r="B93" s="75">
        <v>45993</v>
      </c>
      <c r="C93" s="20" t="s">
        <v>502</v>
      </c>
      <c r="D93" s="20" t="s">
        <v>180</v>
      </c>
      <c r="G93" s="20">
        <v>0</v>
      </c>
      <c r="I93" s="191" t="s">
        <v>503</v>
      </c>
    </row>
    <row r="94" spans="1:9" x14ac:dyDescent="0.25">
      <c r="A94" s="20">
        <v>94</v>
      </c>
      <c r="B94" s="75">
        <v>45993</v>
      </c>
      <c r="C94" s="20" t="s">
        <v>504</v>
      </c>
      <c r="D94" s="20" t="s">
        <v>187</v>
      </c>
      <c r="G94" s="20">
        <v>0.7</v>
      </c>
      <c r="I94" s="191" t="s">
        <v>505</v>
      </c>
    </row>
    <row r="95" spans="1:9" x14ac:dyDescent="0.25">
      <c r="A95" s="20">
        <v>95</v>
      </c>
      <c r="B95" s="75">
        <v>45993</v>
      </c>
      <c r="C95" s="20" t="s">
        <v>506</v>
      </c>
      <c r="D95" s="20" t="s">
        <v>188</v>
      </c>
      <c r="G95" s="20">
        <v>0.7</v>
      </c>
      <c r="I95" s="191" t="s">
        <v>507</v>
      </c>
    </row>
    <row r="96" spans="1:9" x14ac:dyDescent="0.25">
      <c r="A96" s="20">
        <v>96</v>
      </c>
      <c r="B96" s="75">
        <v>45993</v>
      </c>
      <c r="C96" s="20" t="s">
        <v>506</v>
      </c>
      <c r="D96" s="20" t="s">
        <v>180</v>
      </c>
      <c r="G96" s="20">
        <v>0.7</v>
      </c>
      <c r="I96" s="191" t="s">
        <v>508</v>
      </c>
    </row>
    <row r="97" spans="1:9" x14ac:dyDescent="0.25">
      <c r="A97" s="20">
        <v>97</v>
      </c>
      <c r="B97" s="75">
        <v>45993</v>
      </c>
      <c r="C97" s="20" t="s">
        <v>509</v>
      </c>
      <c r="D97" s="20" t="s">
        <v>186</v>
      </c>
      <c r="G97" s="20">
        <v>0.7</v>
      </c>
      <c r="I97" s="191" t="s">
        <v>510</v>
      </c>
    </row>
    <row r="98" spans="1:9" x14ac:dyDescent="0.25">
      <c r="A98" s="20">
        <v>98</v>
      </c>
      <c r="B98" s="75">
        <v>45993</v>
      </c>
      <c r="C98" s="20" t="s">
        <v>511</v>
      </c>
      <c r="D98" s="20" t="s">
        <v>183</v>
      </c>
      <c r="G98" s="20">
        <v>0.7</v>
      </c>
      <c r="I98" s="191" t="s">
        <v>512</v>
      </c>
    </row>
    <row r="99" spans="1:9" x14ac:dyDescent="0.25">
      <c r="A99" s="20">
        <v>99</v>
      </c>
      <c r="B99" s="75">
        <v>45993</v>
      </c>
      <c r="C99" s="20" t="s">
        <v>513</v>
      </c>
      <c r="D99" s="20" t="s">
        <v>189</v>
      </c>
      <c r="G99" s="20">
        <v>0.7</v>
      </c>
      <c r="I99" s="191" t="s">
        <v>514</v>
      </c>
    </row>
    <row r="100" spans="1:9" x14ac:dyDescent="0.25">
      <c r="A100" s="20">
        <v>100</v>
      </c>
      <c r="B100" s="75">
        <v>45993</v>
      </c>
      <c r="C100" s="20" t="s">
        <v>515</v>
      </c>
      <c r="D100" s="20" t="s">
        <v>192</v>
      </c>
      <c r="G100" s="20">
        <v>0.7</v>
      </c>
      <c r="I100" s="191" t="s">
        <v>516</v>
      </c>
    </row>
    <row r="101" spans="1:9" x14ac:dyDescent="0.25">
      <c r="A101" s="20">
        <v>101</v>
      </c>
      <c r="B101" s="75">
        <v>45993</v>
      </c>
      <c r="C101" s="20" t="s">
        <v>517</v>
      </c>
      <c r="D101" s="20" t="s">
        <v>192</v>
      </c>
      <c r="G101" s="20">
        <v>0</v>
      </c>
      <c r="I101" s="191" t="s">
        <v>518</v>
      </c>
    </row>
    <row r="102" spans="1:9" x14ac:dyDescent="0.25">
      <c r="A102" s="20">
        <v>102</v>
      </c>
      <c r="B102" s="75">
        <v>45993</v>
      </c>
      <c r="C102" s="20" t="s">
        <v>519</v>
      </c>
      <c r="D102" s="20" t="s">
        <v>171</v>
      </c>
      <c r="G102" s="20">
        <v>0</v>
      </c>
      <c r="I102" s="191" t="s">
        <v>520</v>
      </c>
    </row>
    <row r="103" spans="1:9" x14ac:dyDescent="0.25">
      <c r="A103" s="20">
        <v>103</v>
      </c>
      <c r="B103" s="75">
        <v>45993</v>
      </c>
      <c r="C103" s="20" t="s">
        <v>519</v>
      </c>
      <c r="D103" s="20" t="s">
        <v>171</v>
      </c>
      <c r="G103" s="20">
        <v>7</v>
      </c>
      <c r="I103" s="191" t="s">
        <v>495</v>
      </c>
    </row>
    <row r="104" spans="1:9" x14ac:dyDescent="0.25">
      <c r="A104" s="20">
        <v>104</v>
      </c>
      <c r="B104" s="75">
        <v>45993</v>
      </c>
      <c r="C104" s="20" t="s">
        <v>179</v>
      </c>
      <c r="D104" s="20" t="s">
        <v>169</v>
      </c>
      <c r="G104" s="20">
        <v>0.72</v>
      </c>
      <c r="I104" s="191" t="s">
        <v>521</v>
      </c>
    </row>
    <row r="105" spans="1:9" x14ac:dyDescent="0.25">
      <c r="A105" s="20">
        <v>105</v>
      </c>
      <c r="B105" s="75">
        <v>45993</v>
      </c>
      <c r="C105" s="20" t="s">
        <v>522</v>
      </c>
      <c r="D105" s="20" t="s">
        <v>169</v>
      </c>
      <c r="G105" s="20">
        <v>0</v>
      </c>
      <c r="I105" s="191" t="s">
        <v>521</v>
      </c>
    </row>
    <row r="106" spans="1:9" x14ac:dyDescent="0.25">
      <c r="A106" s="20">
        <v>106</v>
      </c>
      <c r="B106" s="75">
        <v>45993</v>
      </c>
      <c r="C106" s="20" t="s">
        <v>523</v>
      </c>
      <c r="D106" s="20" t="s">
        <v>189</v>
      </c>
      <c r="G106" s="20">
        <v>0</v>
      </c>
      <c r="I106" s="191" t="s">
        <v>524</v>
      </c>
    </row>
    <row r="107" spans="1:9" x14ac:dyDescent="0.25">
      <c r="A107" s="20">
        <v>107</v>
      </c>
      <c r="B107" s="75">
        <v>45993</v>
      </c>
      <c r="C107" s="20" t="s">
        <v>525</v>
      </c>
      <c r="D107" s="20" t="s">
        <v>197</v>
      </c>
      <c r="G107" s="20">
        <v>0.72</v>
      </c>
      <c r="I107" s="191" t="s">
        <v>526</v>
      </c>
    </row>
    <row r="108" spans="1:9" x14ac:dyDescent="0.25">
      <c r="A108" s="20">
        <v>108</v>
      </c>
      <c r="B108" s="75">
        <v>45993</v>
      </c>
      <c r="C108" s="20" t="s">
        <v>527</v>
      </c>
      <c r="D108" s="20" t="s">
        <v>197</v>
      </c>
      <c r="G108" s="20">
        <v>0</v>
      </c>
      <c r="I108" s="191" t="s">
        <v>526</v>
      </c>
    </row>
    <row r="109" spans="1:9" x14ac:dyDescent="0.25">
      <c r="A109" s="20">
        <v>109</v>
      </c>
      <c r="B109" s="75">
        <v>45993</v>
      </c>
      <c r="C109" s="20" t="s">
        <v>528</v>
      </c>
      <c r="D109" s="20" t="s">
        <v>187</v>
      </c>
      <c r="G109" s="20">
        <v>0</v>
      </c>
      <c r="I109" s="191" t="s">
        <v>529</v>
      </c>
    </row>
    <row r="110" spans="1:9" x14ac:dyDescent="0.25">
      <c r="A110" s="20">
        <v>110</v>
      </c>
      <c r="B110" s="75">
        <v>45993</v>
      </c>
      <c r="C110" s="20" t="s">
        <v>530</v>
      </c>
      <c r="D110" s="20" t="s">
        <v>188</v>
      </c>
      <c r="G110" s="20">
        <v>0</v>
      </c>
      <c r="I110" s="191" t="s">
        <v>531</v>
      </c>
    </row>
    <row r="111" spans="1:9" x14ac:dyDescent="0.25">
      <c r="A111" s="20">
        <v>111</v>
      </c>
      <c r="B111" s="75">
        <v>45993</v>
      </c>
      <c r="C111" s="20" t="s">
        <v>532</v>
      </c>
      <c r="D111" s="20" t="s">
        <v>186</v>
      </c>
      <c r="G111" s="20">
        <v>0</v>
      </c>
      <c r="I111" s="191" t="s">
        <v>533</v>
      </c>
    </row>
    <row r="112" spans="1:9" x14ac:dyDescent="0.25">
      <c r="A112" s="20">
        <v>112</v>
      </c>
      <c r="B112" s="75">
        <v>45993</v>
      </c>
      <c r="C112" s="20" t="s">
        <v>535</v>
      </c>
      <c r="D112" s="20" t="s">
        <v>183</v>
      </c>
      <c r="G112" s="20">
        <v>0</v>
      </c>
      <c r="I112" s="191" t="s">
        <v>534</v>
      </c>
    </row>
    <row r="113" spans="1:9" x14ac:dyDescent="0.25">
      <c r="A113" s="20">
        <v>113</v>
      </c>
      <c r="B113" s="75">
        <v>45993</v>
      </c>
      <c r="C113" s="20" t="s">
        <v>536</v>
      </c>
      <c r="D113" s="20" t="s">
        <v>182</v>
      </c>
      <c r="G113" s="20">
        <v>0</v>
      </c>
      <c r="I113" s="191" t="s">
        <v>537</v>
      </c>
    </row>
    <row r="114" spans="1:9" x14ac:dyDescent="0.25">
      <c r="A114" s="20">
        <v>114</v>
      </c>
      <c r="B114" s="75">
        <v>45993</v>
      </c>
      <c r="C114" s="20" t="s">
        <v>538</v>
      </c>
      <c r="D114" s="20" t="s">
        <v>202</v>
      </c>
      <c r="G114" s="20">
        <v>1</v>
      </c>
      <c r="I114" s="191" t="s">
        <v>539</v>
      </c>
    </row>
    <row r="115" spans="1:9" x14ac:dyDescent="0.25">
      <c r="A115" s="20">
        <v>115</v>
      </c>
      <c r="B115" s="75">
        <v>45993</v>
      </c>
      <c r="C115" s="20" t="s">
        <v>383</v>
      </c>
      <c r="D115" s="20" t="s">
        <v>203</v>
      </c>
      <c r="G115" s="20">
        <v>1</v>
      </c>
      <c r="I115" s="191" t="s">
        <v>540</v>
      </c>
    </row>
    <row r="116" spans="1:9" x14ac:dyDescent="0.25">
      <c r="A116" s="20">
        <v>116</v>
      </c>
      <c r="B116" s="75">
        <v>45993</v>
      </c>
      <c r="C116" s="20" t="s">
        <v>541</v>
      </c>
      <c r="D116" s="20" t="s">
        <v>204</v>
      </c>
      <c r="G116" s="20">
        <v>1</v>
      </c>
      <c r="I116" s="191" t="s">
        <v>542</v>
      </c>
    </row>
    <row r="117" spans="1:9" x14ac:dyDescent="0.25">
      <c r="A117" s="20">
        <v>117</v>
      </c>
      <c r="B117" s="75">
        <v>45993</v>
      </c>
      <c r="C117" s="20" t="s">
        <v>393</v>
      </c>
      <c r="D117" s="20" t="s">
        <v>205</v>
      </c>
      <c r="G117" s="20">
        <v>1</v>
      </c>
      <c r="I117" s="191" t="s">
        <v>543</v>
      </c>
    </row>
    <row r="118" spans="1:9" x14ac:dyDescent="0.25">
      <c r="A118" s="20">
        <v>118</v>
      </c>
      <c r="B118" s="75">
        <v>45993</v>
      </c>
      <c r="C118" s="20" t="s">
        <v>544</v>
      </c>
      <c r="D118" s="20" t="s">
        <v>199</v>
      </c>
      <c r="G118" s="20">
        <v>1</v>
      </c>
      <c r="I118" s="191" t="s">
        <v>545</v>
      </c>
    </row>
    <row r="119" spans="1:9" x14ac:dyDescent="0.25">
      <c r="A119" s="20">
        <v>119</v>
      </c>
      <c r="B119" s="75">
        <v>45993</v>
      </c>
      <c r="C119" s="20" t="s">
        <v>544</v>
      </c>
      <c r="D119" s="20" t="s">
        <v>200</v>
      </c>
      <c r="G119" s="20">
        <v>1</v>
      </c>
      <c r="I119" s="191" t="s">
        <v>546</v>
      </c>
    </row>
    <row r="120" spans="1:9" x14ac:dyDescent="0.25">
      <c r="A120" s="20">
        <v>120</v>
      </c>
      <c r="B120" s="75">
        <v>45993</v>
      </c>
      <c r="C120" s="20" t="s">
        <v>547</v>
      </c>
      <c r="D120" s="20" t="s">
        <v>196</v>
      </c>
      <c r="G120" s="20">
        <v>1</v>
      </c>
      <c r="I120" s="191" t="s">
        <v>548</v>
      </c>
    </row>
    <row r="121" spans="1:9" x14ac:dyDescent="0.25">
      <c r="A121" s="20">
        <v>121</v>
      </c>
      <c r="B121" s="75">
        <v>45993</v>
      </c>
      <c r="C121" s="20" t="s">
        <v>549</v>
      </c>
      <c r="D121" s="20" t="s">
        <v>214</v>
      </c>
      <c r="G121" s="20">
        <v>1</v>
      </c>
      <c r="I121" s="191" t="s">
        <v>550</v>
      </c>
    </row>
    <row r="122" spans="1:9" x14ac:dyDescent="0.25">
      <c r="A122" s="20">
        <v>122</v>
      </c>
      <c r="B122" s="75">
        <v>45993</v>
      </c>
      <c r="C122" s="20" t="s">
        <v>395</v>
      </c>
      <c r="D122" s="20" t="s">
        <v>211</v>
      </c>
      <c r="G122" s="20">
        <v>1</v>
      </c>
      <c r="I122" s="191" t="s">
        <v>551</v>
      </c>
    </row>
    <row r="123" spans="1:9" x14ac:dyDescent="0.25">
      <c r="A123" s="20">
        <v>123</v>
      </c>
      <c r="B123" s="75">
        <v>45993</v>
      </c>
      <c r="C123" s="20" t="s">
        <v>552</v>
      </c>
      <c r="D123" s="20" t="s">
        <v>212</v>
      </c>
      <c r="G123" s="20">
        <v>1</v>
      </c>
      <c r="I123" s="191" t="s">
        <v>553</v>
      </c>
    </row>
    <row r="124" spans="1:9" x14ac:dyDescent="0.25">
      <c r="A124" s="20">
        <v>124</v>
      </c>
      <c r="B124" s="75">
        <v>45993</v>
      </c>
      <c r="C124" s="20" t="s">
        <v>554</v>
      </c>
      <c r="D124" s="20" t="s">
        <v>215</v>
      </c>
      <c r="G124" s="20">
        <v>1</v>
      </c>
      <c r="I124" s="191" t="s">
        <v>555</v>
      </c>
    </row>
    <row r="125" spans="1:9" x14ac:dyDescent="0.25">
      <c r="A125" s="20">
        <v>125</v>
      </c>
      <c r="B125" s="75">
        <v>45993</v>
      </c>
      <c r="C125" s="20" t="s">
        <v>554</v>
      </c>
      <c r="D125" s="20" t="s">
        <v>210</v>
      </c>
      <c r="G125" s="20">
        <v>1</v>
      </c>
      <c r="I125" s="191" t="s">
        <v>556</v>
      </c>
    </row>
    <row r="126" spans="1:9" x14ac:dyDescent="0.25">
      <c r="A126" s="20">
        <v>126</v>
      </c>
      <c r="B126" s="75">
        <v>45993</v>
      </c>
      <c r="C126" s="20" t="s">
        <v>557</v>
      </c>
      <c r="D126" s="20" t="s">
        <v>209</v>
      </c>
      <c r="G126" s="20">
        <v>1</v>
      </c>
      <c r="I126" s="191" t="s">
        <v>558</v>
      </c>
    </row>
    <row r="127" spans="1:9" x14ac:dyDescent="0.25">
      <c r="A127" s="20">
        <v>127</v>
      </c>
      <c r="B127" s="75">
        <v>45993</v>
      </c>
      <c r="C127" s="20" t="s">
        <v>559</v>
      </c>
      <c r="D127" s="20" t="s">
        <v>187</v>
      </c>
      <c r="G127" s="20">
        <v>0.7</v>
      </c>
      <c r="I127" s="191" t="s">
        <v>560</v>
      </c>
    </row>
    <row r="128" spans="1:9" x14ac:dyDescent="0.25">
      <c r="A128" s="20">
        <v>128</v>
      </c>
      <c r="B128" s="75">
        <v>45993</v>
      </c>
      <c r="C128" s="20" t="s">
        <v>561</v>
      </c>
      <c r="D128" s="20" t="s">
        <v>188</v>
      </c>
      <c r="G128" s="20">
        <v>0.7</v>
      </c>
      <c r="I128" s="191" t="s">
        <v>562</v>
      </c>
    </row>
    <row r="129" spans="1:9" x14ac:dyDescent="0.25">
      <c r="A129" s="20">
        <v>129</v>
      </c>
      <c r="B129" s="75">
        <v>45993</v>
      </c>
      <c r="C129" s="20" t="s">
        <v>563</v>
      </c>
      <c r="D129" s="20" t="s">
        <v>186</v>
      </c>
      <c r="G129" s="20">
        <v>0.7</v>
      </c>
      <c r="I129" s="191" t="s">
        <v>564</v>
      </c>
    </row>
    <row r="130" spans="1:9" x14ac:dyDescent="0.25">
      <c r="A130" s="20">
        <v>130</v>
      </c>
      <c r="B130" s="75">
        <v>45993</v>
      </c>
      <c r="C130" s="20" t="s">
        <v>565</v>
      </c>
      <c r="D130" s="20" t="s">
        <v>183</v>
      </c>
      <c r="G130" s="20">
        <v>0.7</v>
      </c>
      <c r="I130" s="191" t="s">
        <v>566</v>
      </c>
    </row>
    <row r="131" spans="1:9" x14ac:dyDescent="0.25">
      <c r="A131" s="20">
        <v>131</v>
      </c>
      <c r="B131" s="75">
        <v>45993</v>
      </c>
      <c r="C131" s="20" t="s">
        <v>567</v>
      </c>
      <c r="D131" s="20" t="s">
        <v>189</v>
      </c>
      <c r="G131" s="20">
        <v>0.7</v>
      </c>
      <c r="I131" s="191" t="s">
        <v>568</v>
      </c>
    </row>
    <row r="132" spans="1:9" x14ac:dyDescent="0.25">
      <c r="A132" s="20">
        <v>132</v>
      </c>
      <c r="B132" s="75">
        <v>45993</v>
      </c>
      <c r="C132" s="20" t="s">
        <v>569</v>
      </c>
      <c r="D132" s="20" t="s">
        <v>192</v>
      </c>
      <c r="G132" s="20">
        <v>0.7</v>
      </c>
      <c r="I132" s="191" t="s">
        <v>570</v>
      </c>
    </row>
    <row r="133" spans="1:9" x14ac:dyDescent="0.25">
      <c r="A133" s="20">
        <v>133</v>
      </c>
      <c r="B133" s="75">
        <v>45993</v>
      </c>
      <c r="C133" s="20" t="s">
        <v>571</v>
      </c>
      <c r="D133" s="20" t="s">
        <v>169</v>
      </c>
      <c r="G133" s="20">
        <v>0.7</v>
      </c>
      <c r="I133" s="191" t="s">
        <v>572</v>
      </c>
    </row>
    <row r="134" spans="1:9" x14ac:dyDescent="0.25">
      <c r="A134" s="20">
        <v>134</v>
      </c>
      <c r="B134" s="75">
        <v>45993</v>
      </c>
      <c r="C134" s="20" t="s">
        <v>573</v>
      </c>
      <c r="D134" s="20" t="s">
        <v>197</v>
      </c>
      <c r="G134" s="20">
        <v>0.7</v>
      </c>
      <c r="I134" s="191" t="s">
        <v>574</v>
      </c>
    </row>
    <row r="135" spans="1:9" x14ac:dyDescent="0.25">
      <c r="A135" s="20">
        <v>135</v>
      </c>
      <c r="B135" s="75">
        <v>45993</v>
      </c>
      <c r="C135" s="20" t="s">
        <v>575</v>
      </c>
      <c r="D135" s="20" t="s">
        <v>194</v>
      </c>
      <c r="G135" s="20">
        <v>0.7</v>
      </c>
      <c r="I135" s="191" t="s">
        <v>576</v>
      </c>
    </row>
    <row r="136" spans="1:9" x14ac:dyDescent="0.25">
      <c r="A136" s="20">
        <v>136</v>
      </c>
      <c r="B136" s="75">
        <v>45993</v>
      </c>
      <c r="C136" s="20" t="s">
        <v>575</v>
      </c>
      <c r="D136" s="20" t="s">
        <v>194</v>
      </c>
      <c r="G136" s="20">
        <v>0</v>
      </c>
      <c r="H136" s="20" t="s">
        <v>577</v>
      </c>
      <c r="I136" s="191" t="s">
        <v>576</v>
      </c>
    </row>
    <row r="137" spans="1:9" x14ac:dyDescent="0.25">
      <c r="A137" s="20">
        <v>137</v>
      </c>
      <c r="B137" s="75">
        <v>45993</v>
      </c>
      <c r="C137" s="20" t="s">
        <v>405</v>
      </c>
      <c r="D137" s="20" t="s">
        <v>194</v>
      </c>
      <c r="G137" s="20">
        <v>0.8</v>
      </c>
      <c r="I137" s="191" t="s">
        <v>578</v>
      </c>
    </row>
    <row r="138" spans="1:9" x14ac:dyDescent="0.25">
      <c r="A138" s="20">
        <v>138</v>
      </c>
      <c r="B138" s="75">
        <v>45993</v>
      </c>
      <c r="C138" s="20" t="s">
        <v>579</v>
      </c>
      <c r="D138" s="20" t="s">
        <v>396</v>
      </c>
      <c r="G138" s="20">
        <v>0.3</v>
      </c>
      <c r="I138" s="191" t="s">
        <v>580</v>
      </c>
    </row>
    <row r="139" spans="1:9" x14ac:dyDescent="0.25">
      <c r="A139" s="20">
        <v>139</v>
      </c>
      <c r="B139" s="75">
        <v>45993</v>
      </c>
      <c r="C139" s="20" t="s">
        <v>581</v>
      </c>
      <c r="D139" s="20" t="s">
        <v>194</v>
      </c>
      <c r="G139" s="20">
        <v>0</v>
      </c>
      <c r="I139" s="191" t="s">
        <v>578</v>
      </c>
    </row>
    <row r="140" spans="1:9" x14ac:dyDescent="0.25">
      <c r="A140" s="20">
        <v>140</v>
      </c>
      <c r="B140" s="75">
        <v>45993</v>
      </c>
      <c r="C140" s="20" t="s">
        <v>582</v>
      </c>
      <c r="D140" s="20" t="s">
        <v>197</v>
      </c>
      <c r="G140" s="20">
        <v>0</v>
      </c>
      <c r="I140" s="191" t="s">
        <v>583</v>
      </c>
    </row>
    <row r="141" spans="1:9" x14ac:dyDescent="0.25">
      <c r="A141" s="20">
        <v>141</v>
      </c>
      <c r="B141" s="75">
        <v>45993</v>
      </c>
      <c r="C141" s="20" t="s">
        <v>584</v>
      </c>
      <c r="D141" s="20" t="s">
        <v>169</v>
      </c>
      <c r="G141" s="20">
        <v>0</v>
      </c>
      <c r="I141" s="191" t="s">
        <v>585</v>
      </c>
    </row>
    <row r="142" spans="1:9" x14ac:dyDescent="0.25">
      <c r="A142" s="20">
        <v>142</v>
      </c>
      <c r="B142" s="75">
        <v>45993</v>
      </c>
      <c r="C142" s="20" t="s">
        <v>191</v>
      </c>
      <c r="D142" s="20" t="s">
        <v>190</v>
      </c>
      <c r="G142" s="20">
        <v>0.77</v>
      </c>
      <c r="I142" s="191" t="s">
        <v>586</v>
      </c>
    </row>
    <row r="143" spans="1:9" x14ac:dyDescent="0.25">
      <c r="A143" s="20">
        <v>143</v>
      </c>
      <c r="B143" s="75">
        <v>45993</v>
      </c>
      <c r="C143" s="20" t="s">
        <v>179</v>
      </c>
      <c r="D143" s="20" t="s">
        <v>180</v>
      </c>
      <c r="G143" s="20">
        <v>0</v>
      </c>
      <c r="I143" s="191" t="s">
        <v>587</v>
      </c>
    </row>
    <row r="144" spans="1:9" x14ac:dyDescent="0.25">
      <c r="A144" s="20">
        <v>144</v>
      </c>
      <c r="B144" s="75">
        <v>45993</v>
      </c>
      <c r="C144" s="20" t="s">
        <v>191</v>
      </c>
      <c r="D144" s="20" t="s">
        <v>177</v>
      </c>
      <c r="G144" s="20">
        <v>0.60499999999999998</v>
      </c>
      <c r="I144" s="191" t="s">
        <v>588</v>
      </c>
    </row>
    <row r="145" spans="1:9" x14ac:dyDescent="0.25">
      <c r="A145" s="20">
        <v>145</v>
      </c>
      <c r="B145" s="75">
        <v>45993</v>
      </c>
      <c r="C145" s="20" t="s">
        <v>179</v>
      </c>
      <c r="D145" s="20" t="s">
        <v>184</v>
      </c>
      <c r="G145" s="20">
        <v>0</v>
      </c>
      <c r="I145" s="191" t="s">
        <v>589</v>
      </c>
    </row>
    <row r="146" spans="1:9" x14ac:dyDescent="0.25">
      <c r="A146" s="20">
        <v>146</v>
      </c>
      <c r="B146" s="75">
        <v>45993</v>
      </c>
      <c r="C146" s="20" t="s">
        <v>419</v>
      </c>
      <c r="D146" s="20" t="s">
        <v>184</v>
      </c>
      <c r="G146" s="20">
        <v>0.75</v>
      </c>
      <c r="I146" s="191" t="s">
        <v>590</v>
      </c>
    </row>
    <row r="147" spans="1:9" x14ac:dyDescent="0.25">
      <c r="A147" s="20">
        <v>147</v>
      </c>
      <c r="B147" s="75">
        <v>45993</v>
      </c>
      <c r="C147" s="20" t="s">
        <v>421</v>
      </c>
      <c r="D147" s="20" t="s">
        <v>176</v>
      </c>
      <c r="G147" s="20">
        <v>0</v>
      </c>
      <c r="I147" s="191" t="s">
        <v>591</v>
      </c>
    </row>
    <row r="148" spans="1:9" x14ac:dyDescent="0.25">
      <c r="A148" s="20">
        <v>148</v>
      </c>
      <c r="B148" s="75">
        <v>45993</v>
      </c>
      <c r="C148" s="20" t="s">
        <v>592</v>
      </c>
      <c r="D148" s="20" t="s">
        <v>169</v>
      </c>
      <c r="G148" s="20">
        <v>0.8</v>
      </c>
      <c r="I148" s="191" t="s">
        <v>593</v>
      </c>
    </row>
    <row r="149" spans="1:9" x14ac:dyDescent="0.25">
      <c r="A149" s="20">
        <v>149</v>
      </c>
      <c r="B149" s="75">
        <v>45993</v>
      </c>
      <c r="C149" s="20" t="s">
        <v>594</v>
      </c>
      <c r="D149" s="20" t="s">
        <v>190</v>
      </c>
      <c r="G149" s="20">
        <v>0</v>
      </c>
      <c r="H149" s="20" t="s">
        <v>596</v>
      </c>
      <c r="I149" s="191" t="s">
        <v>595</v>
      </c>
    </row>
    <row r="150" spans="1:9" x14ac:dyDescent="0.25">
      <c r="A150" s="20">
        <v>150</v>
      </c>
      <c r="B150" s="75">
        <v>45993</v>
      </c>
      <c r="C150" s="20" t="s">
        <v>597</v>
      </c>
      <c r="D150" s="20" t="s">
        <v>190</v>
      </c>
      <c r="G150" s="20">
        <v>0.73</v>
      </c>
      <c r="I150" s="191" t="s">
        <v>495</v>
      </c>
    </row>
    <row r="151" spans="1:9" x14ac:dyDescent="0.25">
      <c r="A151" s="20">
        <v>151</v>
      </c>
      <c r="B151" s="75">
        <v>45993</v>
      </c>
      <c r="C151" s="20" t="s">
        <v>597</v>
      </c>
      <c r="D151" s="20" t="s">
        <v>180</v>
      </c>
      <c r="G151" s="20">
        <v>0.73</v>
      </c>
      <c r="I151" s="191" t="s">
        <v>598</v>
      </c>
    </row>
    <row r="152" spans="1:9" x14ac:dyDescent="0.25">
      <c r="A152" s="20">
        <v>152</v>
      </c>
      <c r="B152" s="75">
        <v>45993</v>
      </c>
      <c r="C152" s="20" t="s">
        <v>599</v>
      </c>
      <c r="D152" s="20" t="s">
        <v>180</v>
      </c>
      <c r="G152" s="20">
        <v>0</v>
      </c>
      <c r="I152" s="191" t="s">
        <v>598</v>
      </c>
    </row>
    <row r="153" spans="1:9" x14ac:dyDescent="0.25">
      <c r="A153" s="20">
        <v>153</v>
      </c>
      <c r="B153" s="75">
        <v>45993</v>
      </c>
      <c r="C153" s="20" t="s">
        <v>600</v>
      </c>
      <c r="D153" s="20" t="s">
        <v>169</v>
      </c>
      <c r="G153" s="20">
        <v>0</v>
      </c>
      <c r="I153" s="191" t="s">
        <v>601</v>
      </c>
    </row>
    <row r="154" spans="1:9" x14ac:dyDescent="0.25">
      <c r="A154" s="20">
        <v>154</v>
      </c>
      <c r="B154" s="75">
        <v>45993</v>
      </c>
      <c r="C154" s="20" t="s">
        <v>602</v>
      </c>
      <c r="D154" s="20" t="s">
        <v>192</v>
      </c>
      <c r="G154" s="20">
        <v>0</v>
      </c>
      <c r="I154" s="191" t="s">
        <v>603</v>
      </c>
    </row>
    <row r="155" spans="1:9" x14ac:dyDescent="0.25">
      <c r="A155" s="20">
        <v>155</v>
      </c>
      <c r="B155" s="75">
        <v>45993</v>
      </c>
      <c r="C155" s="20" t="s">
        <v>602</v>
      </c>
      <c r="D155" s="20" t="s">
        <v>187</v>
      </c>
      <c r="G155" s="20">
        <v>0</v>
      </c>
      <c r="I155" s="191" t="s">
        <v>604</v>
      </c>
    </row>
    <row r="156" spans="1:9" x14ac:dyDescent="0.25">
      <c r="A156" s="20">
        <v>156</v>
      </c>
      <c r="B156" s="75">
        <v>45993</v>
      </c>
      <c r="C156" s="20" t="s">
        <v>605</v>
      </c>
      <c r="D156" s="20" t="s">
        <v>186</v>
      </c>
      <c r="G156" s="20">
        <v>0</v>
      </c>
      <c r="I156" s="191" t="s">
        <v>606</v>
      </c>
    </row>
    <row r="157" spans="1:9" x14ac:dyDescent="0.25">
      <c r="A157" s="20">
        <v>157</v>
      </c>
      <c r="B157" s="75">
        <v>45993</v>
      </c>
      <c r="C157" s="20" t="s">
        <v>605</v>
      </c>
      <c r="D157" s="20" t="s">
        <v>188</v>
      </c>
      <c r="G157" s="20">
        <v>0</v>
      </c>
      <c r="I157" s="191" t="s">
        <v>607</v>
      </c>
    </row>
    <row r="158" spans="1:9" x14ac:dyDescent="0.25">
      <c r="A158" s="20">
        <v>158</v>
      </c>
      <c r="B158" s="75">
        <v>45993</v>
      </c>
      <c r="C158" s="20" t="s">
        <v>608</v>
      </c>
      <c r="D158" s="20" t="s">
        <v>189</v>
      </c>
      <c r="G158" s="20">
        <v>0</v>
      </c>
      <c r="I158" s="191" t="s">
        <v>609</v>
      </c>
    </row>
    <row r="159" spans="1:9" x14ac:dyDescent="0.25">
      <c r="A159" s="20">
        <v>159</v>
      </c>
      <c r="B159" s="75">
        <v>45993</v>
      </c>
      <c r="C159" s="20" t="s">
        <v>608</v>
      </c>
      <c r="D159" s="20" t="s">
        <v>183</v>
      </c>
      <c r="G159" s="20">
        <v>0</v>
      </c>
      <c r="I159" s="191" t="s">
        <v>610</v>
      </c>
    </row>
    <row r="160" spans="1:9" x14ac:dyDescent="0.25">
      <c r="A160" s="20">
        <v>160</v>
      </c>
      <c r="B160" s="75">
        <v>45993</v>
      </c>
      <c r="C160" s="20" t="s">
        <v>611</v>
      </c>
      <c r="D160" s="20" t="s">
        <v>205</v>
      </c>
      <c r="G160" s="20">
        <v>0</v>
      </c>
      <c r="H160" s="20" t="s">
        <v>614</v>
      </c>
      <c r="I160" s="191" t="s">
        <v>612</v>
      </c>
    </row>
    <row r="161" spans="1:9" x14ac:dyDescent="0.25">
      <c r="A161" s="20">
        <v>161</v>
      </c>
      <c r="B161" s="75">
        <v>45993</v>
      </c>
      <c r="C161" s="20" t="s">
        <v>613</v>
      </c>
      <c r="D161" s="20" t="s">
        <v>205</v>
      </c>
      <c r="G161" s="20">
        <v>1</v>
      </c>
      <c r="I161" s="191" t="s">
        <v>495</v>
      </c>
    </row>
    <row r="162" spans="1:9" x14ac:dyDescent="0.25">
      <c r="A162" s="20">
        <v>162</v>
      </c>
      <c r="B162" s="75">
        <v>45993</v>
      </c>
      <c r="C162" s="20" t="s">
        <v>615</v>
      </c>
      <c r="D162" s="20" t="s">
        <v>187</v>
      </c>
      <c r="G162" s="20">
        <v>0.7</v>
      </c>
      <c r="I162" s="191" t="s">
        <v>616</v>
      </c>
    </row>
    <row r="163" spans="1:9" x14ac:dyDescent="0.25">
      <c r="A163" s="20">
        <v>163</v>
      </c>
      <c r="B163" s="75">
        <v>45993</v>
      </c>
      <c r="C163" s="20" t="s">
        <v>615</v>
      </c>
      <c r="D163" s="20" t="s">
        <v>188</v>
      </c>
      <c r="G163" s="20">
        <v>0.7</v>
      </c>
      <c r="I163" s="191" t="s">
        <v>617</v>
      </c>
    </row>
    <row r="164" spans="1:9" x14ac:dyDescent="0.25">
      <c r="A164" s="20">
        <v>164</v>
      </c>
      <c r="B164" s="75">
        <v>45993</v>
      </c>
      <c r="C164" s="20" t="s">
        <v>618</v>
      </c>
      <c r="D164" s="20" t="s">
        <v>187</v>
      </c>
      <c r="G164" s="20">
        <v>0</v>
      </c>
      <c r="I164" s="191" t="s">
        <v>619</v>
      </c>
    </row>
    <row r="165" spans="1:9" x14ac:dyDescent="0.25">
      <c r="A165" s="20">
        <v>165</v>
      </c>
      <c r="B165" s="75">
        <v>45993</v>
      </c>
      <c r="C165" s="20" t="s">
        <v>620</v>
      </c>
      <c r="D165" s="20" t="s">
        <v>188</v>
      </c>
      <c r="G165" s="20">
        <v>0</v>
      </c>
      <c r="I165" s="191" t="s">
        <v>621</v>
      </c>
    </row>
    <row r="166" spans="1:9" x14ac:dyDescent="0.25">
      <c r="A166" s="20">
        <v>166</v>
      </c>
      <c r="B166" s="75">
        <v>45993</v>
      </c>
      <c r="C166" s="20" t="s">
        <v>622</v>
      </c>
      <c r="D166" s="20" t="s">
        <v>186</v>
      </c>
      <c r="G166" s="20">
        <v>0.7</v>
      </c>
      <c r="I166" s="191" t="s">
        <v>623</v>
      </c>
    </row>
    <row r="167" spans="1:9" x14ac:dyDescent="0.25">
      <c r="A167" s="20">
        <v>167</v>
      </c>
      <c r="B167" s="75">
        <v>45993</v>
      </c>
      <c r="C167" s="20" t="s">
        <v>178</v>
      </c>
      <c r="D167" s="20" t="s">
        <v>176</v>
      </c>
      <c r="G167" s="20">
        <v>0.73</v>
      </c>
      <c r="I167" s="191" t="s">
        <v>624</v>
      </c>
    </row>
    <row r="168" spans="1:9" x14ac:dyDescent="0.25">
      <c r="A168" s="20">
        <v>168</v>
      </c>
      <c r="B168" s="75">
        <v>45993</v>
      </c>
      <c r="C168" s="20" t="s">
        <v>439</v>
      </c>
      <c r="D168" s="20" t="s">
        <v>177</v>
      </c>
      <c r="G168" s="20">
        <v>0</v>
      </c>
      <c r="I168" s="191" t="s">
        <v>625</v>
      </c>
    </row>
    <row r="169" spans="1:9" x14ac:dyDescent="0.25">
      <c r="A169" s="20">
        <v>169</v>
      </c>
      <c r="B169" s="75">
        <v>45993</v>
      </c>
      <c r="C169" s="20" t="s">
        <v>178</v>
      </c>
      <c r="D169" s="20" t="s">
        <v>180</v>
      </c>
      <c r="G169" s="20">
        <v>0.95</v>
      </c>
      <c r="I169" s="191" t="s">
        <v>626</v>
      </c>
    </row>
    <row r="170" spans="1:9" x14ac:dyDescent="0.25">
      <c r="A170" s="20">
        <v>170</v>
      </c>
      <c r="B170" s="75">
        <v>45993</v>
      </c>
      <c r="C170" s="20" t="s">
        <v>439</v>
      </c>
      <c r="D170" s="20" t="s">
        <v>190</v>
      </c>
      <c r="G170" s="20">
        <v>0</v>
      </c>
      <c r="I170" s="191" t="s">
        <v>627</v>
      </c>
    </row>
    <row r="171" spans="1:9" x14ac:dyDescent="0.25">
      <c r="A171" s="20">
        <v>171</v>
      </c>
      <c r="B171" s="75">
        <v>45993</v>
      </c>
      <c r="C171" s="20" t="s">
        <v>628</v>
      </c>
      <c r="D171" s="20" t="s">
        <v>189</v>
      </c>
      <c r="G171" s="20">
        <v>0.7</v>
      </c>
      <c r="I171" s="191" t="s">
        <v>629</v>
      </c>
    </row>
    <row r="172" spans="1:9" x14ac:dyDescent="0.25">
      <c r="A172" s="20">
        <v>172</v>
      </c>
      <c r="B172" s="75">
        <v>45993</v>
      </c>
      <c r="C172" s="20" t="s">
        <v>630</v>
      </c>
      <c r="D172" s="20" t="s">
        <v>183</v>
      </c>
      <c r="G172" s="20">
        <v>0.7</v>
      </c>
      <c r="I172" s="191" t="s">
        <v>631</v>
      </c>
    </row>
    <row r="173" spans="1:9" x14ac:dyDescent="0.25">
      <c r="A173" s="20">
        <v>173</v>
      </c>
      <c r="B173" s="75">
        <v>45993</v>
      </c>
      <c r="C173" s="20" t="s">
        <v>632</v>
      </c>
      <c r="D173" s="20" t="s">
        <v>183</v>
      </c>
      <c r="G173" s="20">
        <v>0</v>
      </c>
      <c r="I173" s="191" t="s">
        <v>631</v>
      </c>
    </row>
    <row r="174" spans="1:9" x14ac:dyDescent="0.25">
      <c r="A174" s="20">
        <v>174</v>
      </c>
      <c r="B174" s="75">
        <v>45993</v>
      </c>
      <c r="C174" s="20" t="s">
        <v>633</v>
      </c>
      <c r="D174" s="20" t="s">
        <v>177</v>
      </c>
      <c r="G174" s="20">
        <v>0.73</v>
      </c>
      <c r="I174" s="191" t="s">
        <v>495</v>
      </c>
    </row>
    <row r="175" spans="1:9" x14ac:dyDescent="0.25">
      <c r="A175" s="20">
        <v>175</v>
      </c>
      <c r="B175" s="75">
        <v>45993</v>
      </c>
      <c r="C175" s="20" t="s">
        <v>634</v>
      </c>
      <c r="D175" s="20" t="s">
        <v>189</v>
      </c>
      <c r="G175" s="20">
        <v>0</v>
      </c>
      <c r="I175" s="191" t="s">
        <v>629</v>
      </c>
    </row>
    <row r="176" spans="1:9" x14ac:dyDescent="0.25">
      <c r="A176" s="20">
        <v>176</v>
      </c>
      <c r="B176" s="75">
        <v>45993</v>
      </c>
      <c r="C176" s="20" t="s">
        <v>635</v>
      </c>
      <c r="D176" s="20" t="s">
        <v>186</v>
      </c>
      <c r="G176" s="20">
        <v>0</v>
      </c>
      <c r="I176" s="191" t="s">
        <v>636</v>
      </c>
    </row>
    <row r="177" spans="1:9" x14ac:dyDescent="0.25">
      <c r="A177" s="20">
        <v>177</v>
      </c>
      <c r="B177" s="75">
        <v>45993</v>
      </c>
      <c r="C177" s="20" t="s">
        <v>637</v>
      </c>
      <c r="D177" s="20" t="s">
        <v>190</v>
      </c>
      <c r="G177" s="20">
        <v>0.95</v>
      </c>
      <c r="I177" s="191" t="s">
        <v>495</v>
      </c>
    </row>
    <row r="178" spans="1:9" x14ac:dyDescent="0.25">
      <c r="A178" s="20">
        <v>178</v>
      </c>
      <c r="B178" s="75">
        <v>45993</v>
      </c>
      <c r="C178" s="20" t="s">
        <v>638</v>
      </c>
      <c r="D178" s="20" t="s">
        <v>177</v>
      </c>
      <c r="G178" s="20">
        <v>0</v>
      </c>
      <c r="I178" s="191" t="s">
        <v>639</v>
      </c>
    </row>
    <row r="179" spans="1:9" x14ac:dyDescent="0.25">
      <c r="A179" s="20">
        <v>179</v>
      </c>
      <c r="B179" s="75">
        <v>45993</v>
      </c>
      <c r="C179" s="20" t="s">
        <v>640</v>
      </c>
      <c r="D179" s="20" t="s">
        <v>190</v>
      </c>
      <c r="G179" s="20">
        <v>0</v>
      </c>
      <c r="I179" s="191" t="s">
        <v>641</v>
      </c>
    </row>
    <row r="180" spans="1:9" x14ac:dyDescent="0.25">
      <c r="A180" s="20">
        <v>180</v>
      </c>
      <c r="B180" s="75">
        <v>45993</v>
      </c>
      <c r="C180" s="20" t="s">
        <v>642</v>
      </c>
      <c r="D180" s="20" t="s">
        <v>187</v>
      </c>
      <c r="G180" s="20">
        <v>0.7</v>
      </c>
      <c r="I180" s="191" t="s">
        <v>643</v>
      </c>
    </row>
    <row r="181" spans="1:9" x14ac:dyDescent="0.25">
      <c r="A181" s="20">
        <v>181</v>
      </c>
      <c r="B181" s="75">
        <v>45993</v>
      </c>
      <c r="C181" s="20" t="s">
        <v>644</v>
      </c>
      <c r="D181" s="20" t="s">
        <v>396</v>
      </c>
      <c r="G181" s="20">
        <v>0</v>
      </c>
      <c r="I181" s="191" t="s">
        <v>645</v>
      </c>
    </row>
    <row r="182" spans="1:9" x14ac:dyDescent="0.25">
      <c r="A182" s="20">
        <v>182</v>
      </c>
      <c r="B182" s="75">
        <v>45993</v>
      </c>
      <c r="C182" s="20" t="s">
        <v>646</v>
      </c>
      <c r="D182" s="20" t="s">
        <v>187</v>
      </c>
      <c r="G182" s="20">
        <v>0</v>
      </c>
      <c r="I182" s="191" t="s">
        <v>647</v>
      </c>
    </row>
    <row r="183" spans="1:9" x14ac:dyDescent="0.25">
      <c r="A183" s="20">
        <v>183</v>
      </c>
      <c r="B183" s="75">
        <v>45993</v>
      </c>
      <c r="C183" s="20" t="s">
        <v>648</v>
      </c>
      <c r="D183" s="20" t="s">
        <v>205</v>
      </c>
      <c r="G183" s="20">
        <v>0</v>
      </c>
      <c r="I183" s="191" t="s">
        <v>649</v>
      </c>
    </row>
    <row r="184" spans="1:9" x14ac:dyDescent="0.25">
      <c r="A184" s="20">
        <v>184</v>
      </c>
      <c r="B184" s="75">
        <v>45993</v>
      </c>
      <c r="C184" s="20" t="s">
        <v>650</v>
      </c>
      <c r="D184" s="20" t="s">
        <v>196</v>
      </c>
      <c r="G184" s="20">
        <v>0</v>
      </c>
      <c r="I184" s="191" t="s">
        <v>651</v>
      </c>
    </row>
    <row r="185" spans="1:9" x14ac:dyDescent="0.25">
      <c r="A185" s="20">
        <v>185</v>
      </c>
      <c r="B185" s="75">
        <v>45993</v>
      </c>
      <c r="C185" s="20" t="s">
        <v>652</v>
      </c>
      <c r="D185" s="20" t="s">
        <v>202</v>
      </c>
      <c r="G185" s="20">
        <v>0</v>
      </c>
      <c r="I185" s="191" t="s">
        <v>653</v>
      </c>
    </row>
    <row r="186" spans="1:9" x14ac:dyDescent="0.25">
      <c r="A186" s="20">
        <v>186</v>
      </c>
      <c r="B186" s="75">
        <v>45993</v>
      </c>
      <c r="C186" s="20" t="s">
        <v>654</v>
      </c>
      <c r="D186" s="20" t="s">
        <v>203</v>
      </c>
      <c r="G186" s="20">
        <v>0</v>
      </c>
      <c r="I186" s="191" t="s">
        <v>655</v>
      </c>
    </row>
    <row r="187" spans="1:9" x14ac:dyDescent="0.25">
      <c r="A187" s="20">
        <v>187</v>
      </c>
      <c r="B187" s="75">
        <v>45993</v>
      </c>
      <c r="C187" s="20" t="s">
        <v>656</v>
      </c>
      <c r="D187" s="20" t="s">
        <v>204</v>
      </c>
      <c r="G187" s="20">
        <v>0</v>
      </c>
      <c r="I187" s="191" t="s">
        <v>657</v>
      </c>
    </row>
    <row r="188" spans="1:9" x14ac:dyDescent="0.25">
      <c r="A188" s="20">
        <v>188</v>
      </c>
      <c r="B188" s="75">
        <v>45993</v>
      </c>
      <c r="C188" s="20" t="s">
        <v>658</v>
      </c>
      <c r="D188" s="20" t="s">
        <v>209</v>
      </c>
      <c r="G188" s="20">
        <v>0</v>
      </c>
      <c r="I188" s="191" t="s">
        <v>659</v>
      </c>
    </row>
    <row r="189" spans="1:9" x14ac:dyDescent="0.25">
      <c r="A189" s="20">
        <v>189</v>
      </c>
      <c r="B189" s="75">
        <v>45993</v>
      </c>
      <c r="C189" s="20" t="s">
        <v>660</v>
      </c>
      <c r="D189" s="20" t="s">
        <v>210</v>
      </c>
      <c r="G189" s="20">
        <v>0</v>
      </c>
      <c r="I189" s="191" t="s">
        <v>661</v>
      </c>
    </row>
    <row r="190" spans="1:9" x14ac:dyDescent="0.25">
      <c r="A190" s="20">
        <v>190</v>
      </c>
      <c r="B190" s="75">
        <v>45993</v>
      </c>
      <c r="C190" s="20" t="s">
        <v>479</v>
      </c>
      <c r="D190" s="20" t="s">
        <v>215</v>
      </c>
      <c r="G190" s="20">
        <v>0</v>
      </c>
      <c r="I190" s="191" t="s">
        <v>662</v>
      </c>
    </row>
    <row r="191" spans="1:9" x14ac:dyDescent="0.25">
      <c r="A191" s="20">
        <v>191</v>
      </c>
      <c r="B191" s="75">
        <v>45993</v>
      </c>
      <c r="C191" s="20" t="s">
        <v>663</v>
      </c>
      <c r="D191" s="20" t="s">
        <v>212</v>
      </c>
      <c r="G191" s="20">
        <v>0</v>
      </c>
      <c r="I191" s="191" t="s">
        <v>664</v>
      </c>
    </row>
    <row r="192" spans="1:9" x14ac:dyDescent="0.25">
      <c r="A192" s="20">
        <v>192</v>
      </c>
      <c r="B192" s="75">
        <v>45993</v>
      </c>
      <c r="C192" s="20" t="s">
        <v>665</v>
      </c>
      <c r="D192" s="20" t="s">
        <v>211</v>
      </c>
      <c r="G192" s="20">
        <v>0</v>
      </c>
      <c r="I192" s="191" t="s">
        <v>666</v>
      </c>
    </row>
    <row r="193" spans="1:9" x14ac:dyDescent="0.25">
      <c r="A193" s="20">
        <v>193</v>
      </c>
      <c r="B193" s="75">
        <v>45993</v>
      </c>
      <c r="C193" s="20" t="s">
        <v>667</v>
      </c>
      <c r="D193" s="20" t="s">
        <v>214</v>
      </c>
      <c r="G193" s="20">
        <v>0</v>
      </c>
      <c r="I193" s="191" t="s">
        <v>668</v>
      </c>
    </row>
    <row r="194" spans="1:9" x14ac:dyDescent="0.25">
      <c r="A194" s="20">
        <v>194</v>
      </c>
      <c r="B194" s="75">
        <v>45993</v>
      </c>
      <c r="C194" s="20" t="s">
        <v>669</v>
      </c>
      <c r="D194" s="20" t="s">
        <v>200</v>
      </c>
      <c r="G194" s="20">
        <v>0</v>
      </c>
      <c r="I194" s="191" t="s">
        <v>670</v>
      </c>
    </row>
    <row r="195" spans="1:9" x14ac:dyDescent="0.25">
      <c r="A195" s="20">
        <v>195</v>
      </c>
      <c r="B195" s="75">
        <v>45994</v>
      </c>
      <c r="C195" s="20" t="s">
        <v>671</v>
      </c>
      <c r="D195" s="20" t="s">
        <v>199</v>
      </c>
      <c r="G195" s="20">
        <v>0</v>
      </c>
      <c r="I195" s="191" t="s">
        <v>672</v>
      </c>
    </row>
    <row r="196" spans="1:9" x14ac:dyDescent="0.25">
      <c r="A196" s="20">
        <v>196</v>
      </c>
      <c r="B196" s="75">
        <v>45994</v>
      </c>
      <c r="C196" s="20" t="s">
        <v>673</v>
      </c>
      <c r="D196" s="20" t="s">
        <v>196</v>
      </c>
      <c r="G196" s="20">
        <v>0.94099999999999995</v>
      </c>
      <c r="I196" s="191" t="s">
        <v>674</v>
      </c>
    </row>
    <row r="197" spans="1:9" x14ac:dyDescent="0.25">
      <c r="A197" s="20">
        <v>197</v>
      </c>
      <c r="B197" s="75">
        <v>45994</v>
      </c>
      <c r="C197" s="20" t="s">
        <v>673</v>
      </c>
      <c r="D197" s="20" t="s">
        <v>198</v>
      </c>
      <c r="G197" s="20">
        <v>0.94099999999999995</v>
      </c>
      <c r="I197" s="191" t="s">
        <v>675</v>
      </c>
    </row>
    <row r="198" spans="1:9" x14ac:dyDescent="0.25">
      <c r="A198" s="20">
        <v>198</v>
      </c>
      <c r="B198" s="75">
        <v>45994</v>
      </c>
      <c r="C198" s="20" t="s">
        <v>673</v>
      </c>
      <c r="D198" s="20" t="s">
        <v>202</v>
      </c>
      <c r="G198" s="20">
        <v>0.94099999999999995</v>
      </c>
      <c r="I198" s="191" t="s">
        <v>676</v>
      </c>
    </row>
    <row r="199" spans="1:9" x14ac:dyDescent="0.25">
      <c r="A199" s="20">
        <v>199</v>
      </c>
      <c r="B199" s="75">
        <v>45994</v>
      </c>
      <c r="C199" s="20" t="s">
        <v>677</v>
      </c>
      <c r="D199" s="20" t="s">
        <v>203</v>
      </c>
      <c r="G199" s="20">
        <v>0.94099999999999995</v>
      </c>
      <c r="I199" s="191" t="s">
        <v>678</v>
      </c>
    </row>
    <row r="200" spans="1:9" x14ac:dyDescent="0.25">
      <c r="A200" s="20">
        <v>200</v>
      </c>
      <c r="B200" s="75">
        <v>45994</v>
      </c>
      <c r="C200" s="20" t="s">
        <v>679</v>
      </c>
      <c r="D200" s="20" t="s">
        <v>175</v>
      </c>
      <c r="G200" s="20" t="s">
        <v>4</v>
      </c>
      <c r="I200" s="191" t="s">
        <v>680</v>
      </c>
    </row>
    <row r="201" spans="1:9" x14ac:dyDescent="0.25">
      <c r="A201" s="20">
        <v>201</v>
      </c>
      <c r="B201" s="75">
        <v>45994</v>
      </c>
      <c r="C201" s="20" t="s">
        <v>708</v>
      </c>
      <c r="D201" s="20" t="s">
        <v>177</v>
      </c>
      <c r="G201" s="20">
        <v>0.52</v>
      </c>
      <c r="I201" s="191" t="s">
        <v>682</v>
      </c>
    </row>
    <row r="202" spans="1:9" x14ac:dyDescent="0.25">
      <c r="A202" s="20">
        <v>202</v>
      </c>
      <c r="B202" s="75">
        <v>45994</v>
      </c>
      <c r="C202" s="20" t="s">
        <v>683</v>
      </c>
      <c r="D202" s="20" t="s">
        <v>184</v>
      </c>
      <c r="G202" s="20">
        <v>0</v>
      </c>
      <c r="I202" s="191" t="s">
        <v>684</v>
      </c>
    </row>
    <row r="203" spans="1:9" x14ac:dyDescent="0.25">
      <c r="A203" s="20">
        <v>203</v>
      </c>
      <c r="B203" s="75">
        <v>45994</v>
      </c>
      <c r="C203" s="20" t="s">
        <v>685</v>
      </c>
      <c r="D203" s="20" t="s">
        <v>196</v>
      </c>
      <c r="G203" s="20">
        <v>0</v>
      </c>
      <c r="I203" s="191" t="s">
        <v>686</v>
      </c>
    </row>
    <row r="204" spans="1:9" x14ac:dyDescent="0.25">
      <c r="A204" s="20">
        <v>204</v>
      </c>
      <c r="B204" s="75">
        <v>45994</v>
      </c>
      <c r="C204" s="20" t="s">
        <v>687</v>
      </c>
      <c r="D204" s="20" t="s">
        <v>198</v>
      </c>
      <c r="G204" s="20">
        <v>0</v>
      </c>
      <c r="I204" s="191" t="s">
        <v>688</v>
      </c>
    </row>
    <row r="205" spans="1:9" x14ac:dyDescent="0.25">
      <c r="A205" s="20">
        <v>205</v>
      </c>
      <c r="B205" s="75">
        <v>45994</v>
      </c>
      <c r="C205" s="20" t="s">
        <v>689</v>
      </c>
      <c r="D205" s="20" t="s">
        <v>204</v>
      </c>
      <c r="G205" s="20">
        <v>0.9</v>
      </c>
      <c r="I205" s="191" t="s">
        <v>690</v>
      </c>
    </row>
    <row r="206" spans="1:9" x14ac:dyDescent="0.25">
      <c r="A206" s="20">
        <v>206</v>
      </c>
      <c r="B206" s="75">
        <v>45994</v>
      </c>
      <c r="C206" s="20" t="s">
        <v>691</v>
      </c>
      <c r="D206" s="20" t="s">
        <v>175</v>
      </c>
      <c r="G206" s="20">
        <v>1</v>
      </c>
      <c r="H206" s="20" t="s">
        <v>693</v>
      </c>
      <c r="I206" s="191" t="s">
        <v>692</v>
      </c>
    </row>
    <row r="207" spans="1:9" x14ac:dyDescent="0.25">
      <c r="A207" s="20">
        <v>207</v>
      </c>
      <c r="B207" s="75">
        <v>45994</v>
      </c>
      <c r="C207" s="20" t="s">
        <v>694</v>
      </c>
      <c r="D207" s="20" t="s">
        <v>175</v>
      </c>
      <c r="G207" s="20">
        <v>0</v>
      </c>
      <c r="I207" s="191" t="s">
        <v>692</v>
      </c>
    </row>
    <row r="208" spans="1:9" x14ac:dyDescent="0.25">
      <c r="A208" s="20">
        <v>208</v>
      </c>
      <c r="B208" s="75">
        <v>45994</v>
      </c>
      <c r="C208" s="20" t="s">
        <v>694</v>
      </c>
      <c r="D208" s="20" t="s">
        <v>175</v>
      </c>
      <c r="G208" s="20">
        <v>5.2</v>
      </c>
      <c r="I208" s="191" t="s">
        <v>495</v>
      </c>
    </row>
    <row r="209" spans="1:9" x14ac:dyDescent="0.25">
      <c r="A209" s="20">
        <v>209</v>
      </c>
      <c r="B209" s="75">
        <v>45994</v>
      </c>
      <c r="C209" s="20" t="s">
        <v>695</v>
      </c>
      <c r="D209" s="20" t="s">
        <v>202</v>
      </c>
      <c r="G209" s="20">
        <v>0</v>
      </c>
      <c r="I209" s="191" t="s">
        <v>696</v>
      </c>
    </row>
    <row r="210" spans="1:9" x14ac:dyDescent="0.25">
      <c r="A210" s="20">
        <v>210</v>
      </c>
      <c r="B210" s="75">
        <v>45994</v>
      </c>
      <c r="C210" s="20" t="s">
        <v>697</v>
      </c>
      <c r="D210" s="20" t="s">
        <v>203</v>
      </c>
      <c r="G210" s="20">
        <v>0</v>
      </c>
      <c r="I210" s="191" t="s">
        <v>698</v>
      </c>
    </row>
    <row r="211" spans="1:9" x14ac:dyDescent="0.25">
      <c r="A211" s="20">
        <v>211</v>
      </c>
      <c r="B211" s="75">
        <v>45994</v>
      </c>
      <c r="C211" s="20" t="s">
        <v>699</v>
      </c>
      <c r="D211" s="20" t="s">
        <v>204</v>
      </c>
      <c r="G211" s="20">
        <v>0</v>
      </c>
      <c r="I211" s="191" t="s">
        <v>700</v>
      </c>
    </row>
    <row r="212" spans="1:9" x14ac:dyDescent="0.25">
      <c r="A212" s="20">
        <v>212</v>
      </c>
      <c r="B212" s="75">
        <v>45994</v>
      </c>
      <c r="C212" s="20" t="s">
        <v>701</v>
      </c>
      <c r="D212" s="20" t="s">
        <v>196</v>
      </c>
      <c r="G212" s="20">
        <v>1</v>
      </c>
      <c r="I212" s="191" t="s">
        <v>702</v>
      </c>
    </row>
    <row r="213" spans="1:9" x14ac:dyDescent="0.25">
      <c r="A213" s="20">
        <v>213</v>
      </c>
      <c r="B213" s="75">
        <v>45994</v>
      </c>
      <c r="C213" s="20" t="s">
        <v>703</v>
      </c>
      <c r="D213" s="20" t="s">
        <v>198</v>
      </c>
      <c r="G213" s="20">
        <v>1</v>
      </c>
      <c r="I213" s="191" t="s">
        <v>704</v>
      </c>
    </row>
    <row r="214" spans="1:9" x14ac:dyDescent="0.25">
      <c r="A214" s="20">
        <v>214</v>
      </c>
      <c r="B214" s="75">
        <v>45994</v>
      </c>
      <c r="C214" s="20" t="s">
        <v>705</v>
      </c>
      <c r="D214" s="20" t="s">
        <v>182</v>
      </c>
      <c r="G214" s="20" t="s">
        <v>4</v>
      </c>
      <c r="I214" s="191" t="s">
        <v>706</v>
      </c>
    </row>
    <row r="215" spans="1:9" x14ac:dyDescent="0.25">
      <c r="A215" s="20">
        <v>215</v>
      </c>
      <c r="B215" s="75">
        <v>45994</v>
      </c>
      <c r="C215" s="20" t="s">
        <v>191</v>
      </c>
      <c r="D215" s="20" t="s">
        <v>190</v>
      </c>
      <c r="G215" s="20">
        <v>0.83</v>
      </c>
      <c r="I215" s="191" t="s">
        <v>709</v>
      </c>
    </row>
    <row r="216" spans="1:9" x14ac:dyDescent="0.25">
      <c r="A216" s="20">
        <v>216</v>
      </c>
      <c r="B216" s="75">
        <v>45994</v>
      </c>
      <c r="C216" s="20" t="s">
        <v>179</v>
      </c>
      <c r="D216" s="20" t="s">
        <v>180</v>
      </c>
      <c r="G216" s="20">
        <v>0</v>
      </c>
      <c r="I216" s="191" t="s">
        <v>710</v>
      </c>
    </row>
    <row r="217" spans="1:9" x14ac:dyDescent="0.25">
      <c r="A217" s="20">
        <v>217</v>
      </c>
      <c r="B217" s="75">
        <v>45994</v>
      </c>
      <c r="C217" s="20" t="s">
        <v>191</v>
      </c>
      <c r="D217" s="20" t="s">
        <v>184</v>
      </c>
      <c r="G217" s="20">
        <v>0.60499999999999998</v>
      </c>
      <c r="I217" s="191" t="s">
        <v>711</v>
      </c>
    </row>
    <row r="218" spans="1:9" x14ac:dyDescent="0.25">
      <c r="A218" s="20">
        <v>218</v>
      </c>
      <c r="B218" s="75">
        <v>45994</v>
      </c>
      <c r="C218" s="20" t="s">
        <v>179</v>
      </c>
      <c r="D218" s="20" t="s">
        <v>176</v>
      </c>
      <c r="G218" s="20">
        <v>0</v>
      </c>
      <c r="I218" s="191" t="s">
        <v>712</v>
      </c>
    </row>
    <row r="219" spans="1:9" x14ac:dyDescent="0.25">
      <c r="A219" s="20">
        <v>219</v>
      </c>
      <c r="B219" s="75">
        <v>45994</v>
      </c>
      <c r="C219" s="20" t="s">
        <v>713</v>
      </c>
      <c r="D219" s="20" t="s">
        <v>202</v>
      </c>
      <c r="G219" s="20">
        <v>1</v>
      </c>
      <c r="I219" s="191" t="s">
        <v>714</v>
      </c>
    </row>
    <row r="220" spans="1:9" x14ac:dyDescent="0.25">
      <c r="A220" s="20">
        <v>220</v>
      </c>
      <c r="B220" s="75">
        <v>45994</v>
      </c>
      <c r="C220" s="20" t="s">
        <v>715</v>
      </c>
      <c r="D220" s="20" t="s">
        <v>196</v>
      </c>
      <c r="G220" s="20">
        <v>0</v>
      </c>
      <c r="I220" s="191" t="s">
        <v>716</v>
      </c>
    </row>
    <row r="221" spans="1:9" x14ac:dyDescent="0.25">
      <c r="A221" s="20">
        <v>221</v>
      </c>
      <c r="B221" s="75">
        <v>45994</v>
      </c>
      <c r="C221" s="20" t="s">
        <v>528</v>
      </c>
      <c r="D221" s="20" t="s">
        <v>198</v>
      </c>
      <c r="G221" s="20">
        <v>0</v>
      </c>
      <c r="I221" s="191" t="s">
        <v>717</v>
      </c>
    </row>
    <row r="222" spans="1:9" x14ac:dyDescent="0.25">
      <c r="A222" s="20">
        <v>222</v>
      </c>
      <c r="B222" s="75">
        <v>45994</v>
      </c>
      <c r="C222" s="20" t="s">
        <v>718</v>
      </c>
      <c r="D222" s="20" t="s">
        <v>202</v>
      </c>
      <c r="G222" s="20">
        <v>0</v>
      </c>
      <c r="I222" s="191" t="s">
        <v>714</v>
      </c>
    </row>
    <row r="223" spans="1:9" x14ac:dyDescent="0.25">
      <c r="A223" s="20">
        <v>223</v>
      </c>
      <c r="B223" s="75">
        <v>45994</v>
      </c>
      <c r="C223" s="20" t="s">
        <v>719</v>
      </c>
      <c r="D223" s="20" t="s">
        <v>196</v>
      </c>
      <c r="G223" s="20">
        <v>1</v>
      </c>
      <c r="I223" s="191" t="s">
        <v>720</v>
      </c>
    </row>
    <row r="224" spans="1:9" x14ac:dyDescent="0.25">
      <c r="A224" s="20">
        <v>224</v>
      </c>
      <c r="B224" s="75">
        <v>45994</v>
      </c>
      <c r="C224" s="20" t="s">
        <v>721</v>
      </c>
      <c r="D224" s="20" t="s">
        <v>198</v>
      </c>
      <c r="G224" s="20">
        <v>1</v>
      </c>
      <c r="I224" s="191" t="s">
        <v>722</v>
      </c>
    </row>
    <row r="225" spans="1:9" x14ac:dyDescent="0.25">
      <c r="A225" s="20">
        <v>225</v>
      </c>
      <c r="B225" s="75">
        <v>45994</v>
      </c>
      <c r="C225" s="20" t="s">
        <v>721</v>
      </c>
      <c r="D225" s="20" t="s">
        <v>202</v>
      </c>
      <c r="G225" s="20">
        <v>1</v>
      </c>
      <c r="I225" s="191" t="s">
        <v>723</v>
      </c>
    </row>
    <row r="226" spans="1:9" x14ac:dyDescent="0.25">
      <c r="A226" s="20">
        <v>226</v>
      </c>
      <c r="B226" s="75">
        <v>45994</v>
      </c>
      <c r="C226" s="20" t="s">
        <v>724</v>
      </c>
      <c r="D226" s="20" t="s">
        <v>203</v>
      </c>
      <c r="G226" s="20">
        <v>1</v>
      </c>
      <c r="I226" s="191" t="s">
        <v>725</v>
      </c>
    </row>
    <row r="227" spans="1:9" x14ac:dyDescent="0.25">
      <c r="A227" s="20">
        <v>227</v>
      </c>
      <c r="B227" s="75">
        <v>45994</v>
      </c>
      <c r="C227" s="20" t="s">
        <v>387</v>
      </c>
      <c r="D227" s="20" t="s">
        <v>204</v>
      </c>
      <c r="G227" s="20">
        <v>1</v>
      </c>
      <c r="I227" s="191" t="s">
        <v>726</v>
      </c>
    </row>
    <row r="228" spans="1:9" x14ac:dyDescent="0.25">
      <c r="A228" s="20">
        <v>228</v>
      </c>
      <c r="B228" s="75">
        <v>45994</v>
      </c>
      <c r="C228" s="20" t="s">
        <v>727</v>
      </c>
      <c r="D228" s="20" t="s">
        <v>199</v>
      </c>
      <c r="G228" s="20">
        <v>1</v>
      </c>
      <c r="I228" s="191" t="s">
        <v>728</v>
      </c>
    </row>
    <row r="229" spans="1:9" x14ac:dyDescent="0.25">
      <c r="A229" s="20">
        <v>229</v>
      </c>
      <c r="B229" s="75">
        <v>45994</v>
      </c>
      <c r="C229" s="20" t="s">
        <v>547</v>
      </c>
      <c r="D229" s="20" t="s">
        <v>200</v>
      </c>
      <c r="G229" s="20">
        <v>1</v>
      </c>
      <c r="I229" s="191" t="s">
        <v>730</v>
      </c>
    </row>
    <row r="230" spans="1:9" x14ac:dyDescent="0.25">
      <c r="A230" s="20">
        <v>230</v>
      </c>
      <c r="B230" s="75">
        <v>45994</v>
      </c>
      <c r="C230" s="20" t="s">
        <v>729</v>
      </c>
      <c r="D230" s="20" t="s">
        <v>214</v>
      </c>
      <c r="G230" s="20">
        <v>1</v>
      </c>
      <c r="I230" s="191" t="s">
        <v>731</v>
      </c>
    </row>
    <row r="231" spans="1:9" x14ac:dyDescent="0.25">
      <c r="A231" s="20">
        <v>231</v>
      </c>
      <c r="B231" s="75">
        <v>45994</v>
      </c>
      <c r="C231" s="20" t="s">
        <v>732</v>
      </c>
      <c r="D231" s="20" t="s">
        <v>211</v>
      </c>
      <c r="G231" s="20">
        <v>1</v>
      </c>
      <c r="I231" s="191" t="s">
        <v>733</v>
      </c>
    </row>
    <row r="232" spans="1:9" x14ac:dyDescent="0.25">
      <c r="A232" s="20">
        <v>232</v>
      </c>
      <c r="B232" s="75">
        <v>45994</v>
      </c>
      <c r="C232" s="20" t="s">
        <v>554</v>
      </c>
      <c r="D232" s="20" t="s">
        <v>212</v>
      </c>
      <c r="G232" s="20">
        <v>1</v>
      </c>
      <c r="I232" s="191" t="s">
        <v>734</v>
      </c>
    </row>
    <row r="233" spans="1:9" x14ac:dyDescent="0.25">
      <c r="A233" s="20">
        <v>233</v>
      </c>
      <c r="B233" s="75">
        <v>45994</v>
      </c>
      <c r="C233" s="20" t="s">
        <v>398</v>
      </c>
      <c r="D233" s="20" t="s">
        <v>215</v>
      </c>
      <c r="G233" s="20">
        <v>1</v>
      </c>
      <c r="I233" s="191" t="s">
        <v>735</v>
      </c>
    </row>
    <row r="234" spans="1:9" x14ac:dyDescent="0.25">
      <c r="A234" s="20">
        <v>234</v>
      </c>
      <c r="B234" s="75">
        <v>45994</v>
      </c>
      <c r="C234" s="20" t="s">
        <v>400</v>
      </c>
      <c r="D234" s="20" t="s">
        <v>210</v>
      </c>
      <c r="G234" s="20">
        <v>1</v>
      </c>
      <c r="I234" s="191" t="s">
        <v>736</v>
      </c>
    </row>
    <row r="235" spans="1:9" x14ac:dyDescent="0.25">
      <c r="A235" s="20">
        <v>235</v>
      </c>
      <c r="B235" s="75">
        <v>45994</v>
      </c>
      <c r="C235" s="20" t="s">
        <v>737</v>
      </c>
      <c r="D235" s="20" t="s">
        <v>209</v>
      </c>
      <c r="G235" s="20">
        <v>1</v>
      </c>
      <c r="I235" s="191" t="s">
        <v>738</v>
      </c>
    </row>
    <row r="236" spans="1:9" x14ac:dyDescent="0.25">
      <c r="A236" s="20">
        <v>236</v>
      </c>
      <c r="B236" s="75">
        <v>45994</v>
      </c>
      <c r="C236" s="20" t="s">
        <v>739</v>
      </c>
      <c r="D236" s="20" t="s">
        <v>188</v>
      </c>
      <c r="G236" s="20">
        <v>0.7</v>
      </c>
      <c r="I236" s="191" t="s">
        <v>740</v>
      </c>
    </row>
    <row r="237" spans="1:9" x14ac:dyDescent="0.25">
      <c r="A237" s="20">
        <v>237</v>
      </c>
      <c r="B237" s="75">
        <v>45994</v>
      </c>
      <c r="C237" s="20" t="s">
        <v>741</v>
      </c>
      <c r="D237" s="20" t="s">
        <v>186</v>
      </c>
      <c r="G237" s="20">
        <v>0.7</v>
      </c>
      <c r="I237" s="191" t="s">
        <v>742</v>
      </c>
    </row>
    <row r="238" spans="1:9" x14ac:dyDescent="0.25">
      <c r="A238" s="20">
        <v>238</v>
      </c>
      <c r="B238" s="75">
        <v>45994</v>
      </c>
      <c r="C238" s="20" t="s">
        <v>743</v>
      </c>
      <c r="D238" s="20" t="s">
        <v>189</v>
      </c>
      <c r="G238" s="20">
        <v>0.7</v>
      </c>
      <c r="I238" s="191" t="s">
        <v>744</v>
      </c>
    </row>
    <row r="239" spans="1:9" x14ac:dyDescent="0.25">
      <c r="A239" s="20">
        <v>239</v>
      </c>
      <c r="B239" s="75">
        <v>45994</v>
      </c>
      <c r="C239" s="20" t="s">
        <v>565</v>
      </c>
      <c r="D239" s="20" t="s">
        <v>183</v>
      </c>
      <c r="G239" s="20">
        <v>0.7</v>
      </c>
      <c r="I239" s="191" t="s">
        <v>745</v>
      </c>
    </row>
    <row r="240" spans="1:9" x14ac:dyDescent="0.25">
      <c r="A240" s="20">
        <v>240</v>
      </c>
      <c r="B240" s="75">
        <v>45994</v>
      </c>
      <c r="C240" s="20" t="s">
        <v>746</v>
      </c>
      <c r="D240" s="20" t="s">
        <v>187</v>
      </c>
      <c r="G240" s="20">
        <v>0.7</v>
      </c>
      <c r="I240" s="191" t="s">
        <v>747</v>
      </c>
    </row>
    <row r="241" spans="1:9" x14ac:dyDescent="0.25">
      <c r="A241" s="20">
        <v>241</v>
      </c>
      <c r="B241" s="75">
        <v>45994</v>
      </c>
      <c r="C241" s="20" t="s">
        <v>748</v>
      </c>
      <c r="D241" s="20" t="s">
        <v>192</v>
      </c>
      <c r="G241" s="20">
        <v>0.8</v>
      </c>
      <c r="I241" s="191" t="s">
        <v>749</v>
      </c>
    </row>
    <row r="242" spans="1:9" x14ac:dyDescent="0.25">
      <c r="A242" s="20">
        <v>242</v>
      </c>
      <c r="B242" s="75">
        <v>45994</v>
      </c>
      <c r="C242" s="20" t="s">
        <v>750</v>
      </c>
      <c r="D242" s="20" t="s">
        <v>169</v>
      </c>
      <c r="G242" s="20">
        <v>0.8</v>
      </c>
      <c r="I242" s="191" t="s">
        <v>751</v>
      </c>
    </row>
    <row r="243" spans="1:9" x14ac:dyDescent="0.25">
      <c r="A243" s="20">
        <v>243</v>
      </c>
      <c r="B243" s="75">
        <v>45994</v>
      </c>
      <c r="C243" s="20" t="s">
        <v>752</v>
      </c>
      <c r="D243" s="20" t="s">
        <v>197</v>
      </c>
      <c r="G243" s="20">
        <v>0.7</v>
      </c>
      <c r="I243" s="191" t="s">
        <v>753</v>
      </c>
    </row>
    <row r="244" spans="1:9" x14ac:dyDescent="0.25">
      <c r="A244" s="20">
        <v>244</v>
      </c>
      <c r="B244" s="75">
        <v>45994</v>
      </c>
      <c r="C244" s="20" t="s">
        <v>579</v>
      </c>
      <c r="D244" s="20" t="s">
        <v>194</v>
      </c>
      <c r="G244" s="20">
        <v>0.8</v>
      </c>
      <c r="I244" s="191" t="s">
        <v>754</v>
      </c>
    </row>
    <row r="245" spans="1:9" x14ac:dyDescent="0.25">
      <c r="A245" s="20">
        <v>245</v>
      </c>
      <c r="B245" s="75">
        <v>45994</v>
      </c>
      <c r="C245" s="20" t="s">
        <v>582</v>
      </c>
      <c r="D245" s="20" t="s">
        <v>194</v>
      </c>
      <c r="G245" s="20">
        <v>0</v>
      </c>
      <c r="I245" s="191" t="s">
        <v>754</v>
      </c>
    </row>
    <row r="246" spans="1:9" x14ac:dyDescent="0.25">
      <c r="A246" s="20">
        <v>246</v>
      </c>
      <c r="B246" s="75">
        <v>45994</v>
      </c>
      <c r="C246" s="20" t="s">
        <v>755</v>
      </c>
      <c r="D246" s="20" t="s">
        <v>197</v>
      </c>
      <c r="G246" s="20">
        <v>0</v>
      </c>
      <c r="I246" s="191" t="s">
        <v>753</v>
      </c>
    </row>
    <row r="247" spans="1:9" x14ac:dyDescent="0.25">
      <c r="A247" s="20">
        <v>247</v>
      </c>
      <c r="B247" s="75">
        <v>45994</v>
      </c>
      <c r="C247" s="20" t="s">
        <v>584</v>
      </c>
      <c r="D247" s="20" t="s">
        <v>169</v>
      </c>
      <c r="G247" s="20">
        <v>0</v>
      </c>
      <c r="I247" s="191" t="s">
        <v>756</v>
      </c>
    </row>
    <row r="248" spans="1:9" x14ac:dyDescent="0.25">
      <c r="A248" s="20">
        <v>248</v>
      </c>
      <c r="B248" s="75">
        <v>45994</v>
      </c>
      <c r="C248" s="20" t="s">
        <v>757</v>
      </c>
      <c r="D248" s="20" t="s">
        <v>192</v>
      </c>
      <c r="G248" s="20">
        <v>0</v>
      </c>
      <c r="I248" s="191" t="s">
        <v>758</v>
      </c>
    </row>
    <row r="249" spans="1:9" x14ac:dyDescent="0.25">
      <c r="A249" s="20">
        <v>249</v>
      </c>
      <c r="B249" s="75">
        <v>45994</v>
      </c>
      <c r="C249" s="20" t="s">
        <v>759</v>
      </c>
      <c r="D249" s="20" t="s">
        <v>188</v>
      </c>
      <c r="G249" s="20">
        <v>0</v>
      </c>
      <c r="I249" s="191" t="s">
        <v>760</v>
      </c>
    </row>
    <row r="250" spans="1:9" x14ac:dyDescent="0.25">
      <c r="A250" s="20">
        <v>250</v>
      </c>
      <c r="B250" s="75">
        <v>45994</v>
      </c>
      <c r="C250" s="20" t="s">
        <v>761</v>
      </c>
      <c r="D250" s="20" t="s">
        <v>188</v>
      </c>
      <c r="G250" s="20">
        <v>0.7</v>
      </c>
      <c r="I250" s="191" t="s">
        <v>495</v>
      </c>
    </row>
    <row r="251" spans="1:9" x14ac:dyDescent="0.25">
      <c r="A251" s="20">
        <v>251</v>
      </c>
      <c r="B251" s="75">
        <v>45994</v>
      </c>
      <c r="C251" s="20" t="s">
        <v>762</v>
      </c>
      <c r="D251" s="20" t="s">
        <v>192</v>
      </c>
      <c r="G251" s="20">
        <v>0.8</v>
      </c>
      <c r="I251" s="191" t="s">
        <v>495</v>
      </c>
    </row>
    <row r="252" spans="1:9" x14ac:dyDescent="0.25">
      <c r="A252" s="20">
        <v>252</v>
      </c>
      <c r="B252" s="75">
        <v>45994</v>
      </c>
      <c r="C252" s="20" t="s">
        <v>763</v>
      </c>
      <c r="D252" s="20" t="s">
        <v>169</v>
      </c>
      <c r="G252" s="20">
        <v>0.8</v>
      </c>
      <c r="I252" s="191" t="s">
        <v>495</v>
      </c>
    </row>
    <row r="253" spans="1:9" x14ac:dyDescent="0.25">
      <c r="A253" s="20">
        <v>260</v>
      </c>
      <c r="B253" s="75">
        <v>45994</v>
      </c>
      <c r="C253" s="20" t="s">
        <v>775</v>
      </c>
      <c r="D253" s="20" t="s">
        <v>396</v>
      </c>
      <c r="G253" s="20">
        <v>2.7</v>
      </c>
      <c r="I253" s="191" t="s">
        <v>776</v>
      </c>
    </row>
    <row r="254" spans="1:9" x14ac:dyDescent="0.25">
      <c r="A254" s="20">
        <v>254</v>
      </c>
      <c r="B254" s="75">
        <v>45994</v>
      </c>
      <c r="C254" s="20" t="s">
        <v>765</v>
      </c>
      <c r="D254" s="20" t="s">
        <v>169</v>
      </c>
      <c r="G254" s="20">
        <v>0</v>
      </c>
      <c r="I254" s="191" t="s">
        <v>766</v>
      </c>
    </row>
    <row r="255" spans="1:9" x14ac:dyDescent="0.25">
      <c r="A255" s="20">
        <v>255</v>
      </c>
      <c r="B255" s="75">
        <v>45994</v>
      </c>
      <c r="C255" s="20" t="s">
        <v>764</v>
      </c>
      <c r="D255" s="20" t="s">
        <v>186</v>
      </c>
      <c r="G255" s="20">
        <v>0</v>
      </c>
      <c r="I255" s="191" t="s">
        <v>767</v>
      </c>
    </row>
    <row r="256" spans="1:9" x14ac:dyDescent="0.25">
      <c r="A256" s="20">
        <v>256</v>
      </c>
      <c r="B256" s="75">
        <v>45994</v>
      </c>
      <c r="C256" s="20" t="s">
        <v>768</v>
      </c>
      <c r="D256" s="20" t="s">
        <v>192</v>
      </c>
      <c r="G256" s="20">
        <v>0</v>
      </c>
      <c r="I256" s="191" t="s">
        <v>769</v>
      </c>
    </row>
    <row r="257" spans="1:9" x14ac:dyDescent="0.25">
      <c r="A257" s="20">
        <v>257</v>
      </c>
      <c r="B257" s="75">
        <v>45994</v>
      </c>
      <c r="C257" s="20" t="s">
        <v>419</v>
      </c>
      <c r="D257" s="20" t="s">
        <v>176</v>
      </c>
      <c r="G257" s="20">
        <v>0.74</v>
      </c>
      <c r="I257" s="191" t="s">
        <v>770</v>
      </c>
    </row>
    <row r="258" spans="1:9" x14ac:dyDescent="0.25">
      <c r="A258" s="20">
        <v>258</v>
      </c>
      <c r="B258" s="75">
        <v>45994</v>
      </c>
      <c r="C258" s="20" t="s">
        <v>771</v>
      </c>
      <c r="D258" s="20" t="s">
        <v>177</v>
      </c>
      <c r="G258" s="20">
        <v>0</v>
      </c>
      <c r="I258" s="191" t="s">
        <v>772</v>
      </c>
    </row>
    <row r="259" spans="1:9" x14ac:dyDescent="0.25">
      <c r="A259" s="20">
        <v>259</v>
      </c>
      <c r="B259" s="75">
        <v>45994</v>
      </c>
      <c r="C259" s="20" t="s">
        <v>773</v>
      </c>
      <c r="D259" s="20" t="s">
        <v>189</v>
      </c>
      <c r="G259" s="20">
        <v>0</v>
      </c>
      <c r="I259" s="191" t="s">
        <v>774</v>
      </c>
    </row>
    <row r="260" spans="1:9" x14ac:dyDescent="0.25">
      <c r="A260" s="20">
        <v>260</v>
      </c>
      <c r="B260" s="75">
        <v>45994</v>
      </c>
      <c r="C260" s="20" t="s">
        <v>777</v>
      </c>
      <c r="D260" s="20" t="s">
        <v>186</v>
      </c>
      <c r="G260" s="20">
        <v>0.7</v>
      </c>
      <c r="I260" s="191" t="s">
        <v>778</v>
      </c>
    </row>
    <row r="261" spans="1:9" x14ac:dyDescent="0.25">
      <c r="A261" s="20">
        <v>261</v>
      </c>
      <c r="B261" s="75">
        <v>45994</v>
      </c>
      <c r="C261" s="20" t="s">
        <v>779</v>
      </c>
      <c r="D261" s="20" t="s">
        <v>183</v>
      </c>
      <c r="G261" s="20">
        <v>0</v>
      </c>
      <c r="I261" s="191" t="s">
        <v>780</v>
      </c>
    </row>
    <row r="262" spans="1:9" x14ac:dyDescent="0.25">
      <c r="A262" s="20">
        <v>262</v>
      </c>
      <c r="B262" s="75">
        <v>45994</v>
      </c>
      <c r="C262" s="20" t="s">
        <v>781</v>
      </c>
      <c r="D262" s="20" t="s">
        <v>187</v>
      </c>
      <c r="G262" s="20">
        <v>0</v>
      </c>
      <c r="I262" s="191" t="s">
        <v>782</v>
      </c>
    </row>
    <row r="263" spans="1:9" x14ac:dyDescent="0.25">
      <c r="A263" s="20">
        <v>263</v>
      </c>
      <c r="B263" s="75">
        <v>45994</v>
      </c>
      <c r="C263" s="20" t="s">
        <v>783</v>
      </c>
      <c r="D263" s="20" t="s">
        <v>205</v>
      </c>
      <c r="G263" s="20">
        <v>0.98630769230769222</v>
      </c>
      <c r="I263" s="191" t="s">
        <v>784</v>
      </c>
    </row>
    <row r="264" spans="1:9" x14ac:dyDescent="0.25">
      <c r="A264" s="20">
        <v>264</v>
      </c>
      <c r="B264" s="75">
        <v>45994</v>
      </c>
      <c r="C264" s="20" t="s">
        <v>785</v>
      </c>
      <c r="D264" s="20" t="s">
        <v>214</v>
      </c>
      <c r="G264" s="20">
        <v>0</v>
      </c>
      <c r="I264" s="191" t="s">
        <v>786</v>
      </c>
    </row>
    <row r="265" spans="1:9" x14ac:dyDescent="0.25">
      <c r="A265" s="20">
        <v>265</v>
      </c>
      <c r="B265" s="75">
        <v>45994</v>
      </c>
      <c r="C265" s="20" t="s">
        <v>787</v>
      </c>
      <c r="D265" s="20" t="s">
        <v>187</v>
      </c>
      <c r="G265" s="20">
        <v>0.68500000000000005</v>
      </c>
      <c r="I265" s="191" t="s">
        <v>788</v>
      </c>
    </row>
    <row r="266" spans="1:9" x14ac:dyDescent="0.25">
      <c r="A266" s="20">
        <v>266</v>
      </c>
      <c r="B266" s="75">
        <v>45994</v>
      </c>
      <c r="C266" s="20" t="s">
        <v>787</v>
      </c>
      <c r="D266" s="20" t="s">
        <v>183</v>
      </c>
      <c r="G266" s="20">
        <v>0.68500000000000005</v>
      </c>
      <c r="I266" s="191" t="s">
        <v>789</v>
      </c>
    </row>
    <row r="267" spans="1:9" x14ac:dyDescent="0.25">
      <c r="A267" s="20">
        <v>267</v>
      </c>
      <c r="B267" s="75">
        <v>45994</v>
      </c>
      <c r="C267" s="20" t="s">
        <v>790</v>
      </c>
      <c r="D267" s="20" t="s">
        <v>169</v>
      </c>
      <c r="G267" s="20">
        <v>0.68500000000000005</v>
      </c>
      <c r="I267" s="191" t="s">
        <v>791</v>
      </c>
    </row>
    <row r="268" spans="1:9" x14ac:dyDescent="0.25">
      <c r="A268" s="20">
        <v>268</v>
      </c>
      <c r="B268" s="75">
        <v>45994</v>
      </c>
      <c r="C268" s="20" t="s">
        <v>792</v>
      </c>
      <c r="D268" s="20" t="s">
        <v>189</v>
      </c>
      <c r="G268" s="20">
        <v>0.9</v>
      </c>
      <c r="I268" s="191" t="s">
        <v>793</v>
      </c>
    </row>
    <row r="269" spans="1:9" x14ac:dyDescent="0.25">
      <c r="A269" s="20">
        <v>269</v>
      </c>
      <c r="B269" s="75">
        <v>45994</v>
      </c>
      <c r="C269" s="20" t="s">
        <v>794</v>
      </c>
      <c r="D269" s="20" t="s">
        <v>214</v>
      </c>
      <c r="G269" s="20">
        <v>0.98669230769230765</v>
      </c>
      <c r="I269" s="191" t="s">
        <v>795</v>
      </c>
    </row>
    <row r="270" spans="1:9" x14ac:dyDescent="0.25">
      <c r="A270" s="20">
        <v>270</v>
      </c>
      <c r="B270" s="75">
        <v>45994</v>
      </c>
      <c r="C270" s="20" t="s">
        <v>796</v>
      </c>
      <c r="D270" s="20" t="s">
        <v>205</v>
      </c>
      <c r="G270" s="20">
        <v>0</v>
      </c>
      <c r="I270" s="191" t="s">
        <v>797</v>
      </c>
    </row>
    <row r="271" spans="1:9" x14ac:dyDescent="0.25">
      <c r="A271" s="20">
        <v>271</v>
      </c>
      <c r="B271" s="75">
        <v>45994</v>
      </c>
      <c r="C271" s="20" t="s">
        <v>798</v>
      </c>
      <c r="D271" s="20" t="s">
        <v>192</v>
      </c>
      <c r="G271" s="20">
        <v>0.75</v>
      </c>
      <c r="I271" s="191" t="s">
        <v>799</v>
      </c>
    </row>
    <row r="272" spans="1:9" x14ac:dyDescent="0.25">
      <c r="A272" s="20">
        <v>272</v>
      </c>
      <c r="B272" s="75">
        <v>45994</v>
      </c>
      <c r="C272" s="20" t="s">
        <v>800</v>
      </c>
      <c r="D272" s="20" t="s">
        <v>192</v>
      </c>
      <c r="G272" s="20">
        <v>0</v>
      </c>
      <c r="I272" s="191" t="s">
        <v>801</v>
      </c>
    </row>
    <row r="273" spans="1:9" x14ac:dyDescent="0.25">
      <c r="A273" s="20">
        <v>273</v>
      </c>
      <c r="B273" s="75">
        <v>45994</v>
      </c>
      <c r="C273" s="20" t="s">
        <v>802</v>
      </c>
      <c r="D273" s="20" t="s">
        <v>169</v>
      </c>
      <c r="G273" s="20">
        <v>0</v>
      </c>
      <c r="I273" s="191" t="s">
        <v>803</v>
      </c>
    </row>
    <row r="274" spans="1:9" x14ac:dyDescent="0.25">
      <c r="A274" s="20">
        <v>274</v>
      </c>
      <c r="B274" s="75">
        <v>45994</v>
      </c>
      <c r="C274" s="20" t="s">
        <v>804</v>
      </c>
      <c r="D274" s="20" t="s">
        <v>188</v>
      </c>
      <c r="G274" s="20">
        <v>0</v>
      </c>
      <c r="I274" s="191" t="s">
        <v>805</v>
      </c>
    </row>
    <row r="275" spans="1:9" x14ac:dyDescent="0.25">
      <c r="A275" s="20">
        <v>275</v>
      </c>
      <c r="B275" s="75">
        <v>45994</v>
      </c>
      <c r="C275" s="20" t="s">
        <v>433</v>
      </c>
      <c r="D275" s="20" t="s">
        <v>186</v>
      </c>
      <c r="G275" s="20">
        <v>0</v>
      </c>
      <c r="I275" s="191" t="s">
        <v>806</v>
      </c>
    </row>
    <row r="276" spans="1:9" x14ac:dyDescent="0.25">
      <c r="A276" s="20">
        <v>276</v>
      </c>
      <c r="B276" s="75">
        <v>45994</v>
      </c>
      <c r="C276" s="20" t="s">
        <v>618</v>
      </c>
      <c r="D276" s="20" t="s">
        <v>189</v>
      </c>
      <c r="G276" s="20">
        <v>0</v>
      </c>
      <c r="I276" s="191" t="s">
        <v>807</v>
      </c>
    </row>
    <row r="277" spans="1:9" x14ac:dyDescent="0.25">
      <c r="A277" s="20">
        <v>277</v>
      </c>
      <c r="B277" s="75">
        <v>45994</v>
      </c>
      <c r="C277" s="20" t="s">
        <v>620</v>
      </c>
      <c r="D277" s="20" t="s">
        <v>183</v>
      </c>
      <c r="G277" s="20">
        <v>0</v>
      </c>
      <c r="I277" s="191" t="s">
        <v>808</v>
      </c>
    </row>
    <row r="278" spans="1:9" x14ac:dyDescent="0.25">
      <c r="A278" s="20">
        <v>278</v>
      </c>
      <c r="B278" s="75">
        <v>45994</v>
      </c>
      <c r="C278" s="20" t="s">
        <v>809</v>
      </c>
      <c r="D278" s="20" t="s">
        <v>187</v>
      </c>
      <c r="G278" s="20">
        <v>0</v>
      </c>
      <c r="I278" s="191" t="s">
        <v>810</v>
      </c>
    </row>
    <row r="279" spans="1:9" x14ac:dyDescent="0.25">
      <c r="A279" s="20">
        <v>279</v>
      </c>
      <c r="B279" s="75">
        <v>45994</v>
      </c>
      <c r="C279" s="20" t="s">
        <v>811</v>
      </c>
      <c r="D279" s="20" t="s">
        <v>182</v>
      </c>
      <c r="G279" s="20">
        <v>0</v>
      </c>
      <c r="I279" s="191" t="s">
        <v>812</v>
      </c>
    </row>
    <row r="280" spans="1:9" x14ac:dyDescent="0.25">
      <c r="A280" s="20">
        <v>280</v>
      </c>
      <c r="B280" s="75">
        <v>45994</v>
      </c>
      <c r="C280" s="20" t="s">
        <v>811</v>
      </c>
      <c r="D280" s="20" t="s">
        <v>182</v>
      </c>
      <c r="G280" s="20">
        <v>0.5</v>
      </c>
      <c r="H280" s="80" t="s">
        <v>813</v>
      </c>
      <c r="I280" s="191" t="s">
        <v>495</v>
      </c>
    </row>
    <row r="281" spans="1:9" x14ac:dyDescent="0.25">
      <c r="A281" s="20">
        <v>281</v>
      </c>
      <c r="B281" s="75">
        <v>45994</v>
      </c>
      <c r="C281" s="20" t="s">
        <v>178</v>
      </c>
      <c r="D281" s="20" t="s">
        <v>180</v>
      </c>
      <c r="G281" s="20">
        <v>0.82</v>
      </c>
      <c r="I281" s="191" t="s">
        <v>814</v>
      </c>
    </row>
    <row r="282" spans="1:9" x14ac:dyDescent="0.25">
      <c r="A282" s="20">
        <v>282</v>
      </c>
      <c r="B282" s="75">
        <v>45994</v>
      </c>
      <c r="C282" s="20" t="s">
        <v>439</v>
      </c>
      <c r="D282" s="20" t="s">
        <v>190</v>
      </c>
      <c r="G282" s="20">
        <v>0</v>
      </c>
      <c r="I282" s="191" t="s">
        <v>815</v>
      </c>
    </row>
    <row r="283" spans="1:9" x14ac:dyDescent="0.25">
      <c r="A283" s="20">
        <v>283</v>
      </c>
      <c r="B283" s="75">
        <v>45994</v>
      </c>
      <c r="C283" s="20" t="s">
        <v>178</v>
      </c>
      <c r="D283" s="20" t="s">
        <v>177</v>
      </c>
      <c r="G283" s="20">
        <v>0.64500000000000002</v>
      </c>
      <c r="I283" s="191" t="s">
        <v>816</v>
      </c>
    </row>
    <row r="284" spans="1:9" x14ac:dyDescent="0.25">
      <c r="A284" s="20">
        <v>284</v>
      </c>
      <c r="B284" s="75">
        <v>45994</v>
      </c>
      <c r="C284" s="20" t="s">
        <v>439</v>
      </c>
      <c r="D284" s="20" t="s">
        <v>184</v>
      </c>
      <c r="G284" s="20">
        <v>0</v>
      </c>
      <c r="I284" s="191" t="s">
        <v>817</v>
      </c>
    </row>
    <row r="285" spans="1:9" x14ac:dyDescent="0.25">
      <c r="A285" s="20">
        <v>285</v>
      </c>
      <c r="B285" s="75">
        <v>45994</v>
      </c>
      <c r="C285" s="20" t="s">
        <v>818</v>
      </c>
      <c r="D285" s="20" t="s">
        <v>188</v>
      </c>
      <c r="G285" s="20">
        <v>0.7</v>
      </c>
      <c r="I285" s="191" t="s">
        <v>819</v>
      </c>
    </row>
    <row r="286" spans="1:9" x14ac:dyDescent="0.25">
      <c r="A286" s="20">
        <v>286</v>
      </c>
      <c r="B286" s="75">
        <v>45994</v>
      </c>
      <c r="C286" s="20" t="s">
        <v>820</v>
      </c>
      <c r="D286" s="20" t="s">
        <v>184</v>
      </c>
      <c r="G286" s="20">
        <v>0.64500000000000002</v>
      </c>
      <c r="I286" s="191" t="s">
        <v>495</v>
      </c>
    </row>
    <row r="287" spans="1:9" x14ac:dyDescent="0.25">
      <c r="A287" s="20">
        <v>287</v>
      </c>
      <c r="B287" s="75">
        <v>45994</v>
      </c>
      <c r="C287" s="20" t="s">
        <v>821</v>
      </c>
      <c r="D287" s="20" t="s">
        <v>181</v>
      </c>
      <c r="G287" s="20">
        <v>0</v>
      </c>
      <c r="I287" s="191" t="s">
        <v>822</v>
      </c>
    </row>
    <row r="288" spans="1:9" x14ac:dyDescent="0.25">
      <c r="A288" s="20">
        <v>288</v>
      </c>
      <c r="B288" s="75">
        <v>45994</v>
      </c>
      <c r="C288" s="20" t="s">
        <v>823</v>
      </c>
      <c r="D288" s="20" t="s">
        <v>188</v>
      </c>
      <c r="G288" s="20">
        <v>0</v>
      </c>
      <c r="I288" s="191" t="s">
        <v>819</v>
      </c>
    </row>
    <row r="289" spans="1:9" x14ac:dyDescent="0.25">
      <c r="A289" s="20">
        <v>289</v>
      </c>
      <c r="B289" s="75">
        <v>45994</v>
      </c>
      <c r="C289" s="20" t="s">
        <v>638</v>
      </c>
      <c r="D289" s="20" t="s">
        <v>184</v>
      </c>
      <c r="G289" s="20">
        <v>0</v>
      </c>
      <c r="I289" s="191" t="s">
        <v>824</v>
      </c>
    </row>
    <row r="290" spans="1:9" x14ac:dyDescent="0.25">
      <c r="A290" s="20">
        <v>290</v>
      </c>
      <c r="B290" s="75">
        <v>45994</v>
      </c>
      <c r="C290" s="20" t="s">
        <v>825</v>
      </c>
      <c r="D290" s="20" t="s">
        <v>396</v>
      </c>
      <c r="G290" s="20">
        <v>0</v>
      </c>
      <c r="I290" s="191" t="s">
        <v>826</v>
      </c>
    </row>
    <row r="291" spans="1:9" x14ac:dyDescent="0.25">
      <c r="A291" s="20">
        <v>291</v>
      </c>
      <c r="B291" s="75">
        <v>45994</v>
      </c>
      <c r="C291" s="20" t="s">
        <v>827</v>
      </c>
      <c r="D291" s="20" t="s">
        <v>186</v>
      </c>
      <c r="G291" s="20">
        <v>0.7</v>
      </c>
      <c r="I291" s="191" t="s">
        <v>828</v>
      </c>
    </row>
    <row r="292" spans="1:9" x14ac:dyDescent="0.25">
      <c r="A292" s="20">
        <v>292</v>
      </c>
      <c r="B292" s="75">
        <v>45994</v>
      </c>
      <c r="C292" s="20" t="s">
        <v>458</v>
      </c>
      <c r="D292" s="20" t="s">
        <v>186</v>
      </c>
      <c r="G292" s="20">
        <v>0</v>
      </c>
      <c r="I292" s="191" t="s">
        <v>829</v>
      </c>
    </row>
    <row r="293" spans="1:9" x14ac:dyDescent="0.25">
      <c r="A293" s="20">
        <v>293</v>
      </c>
      <c r="B293" s="75">
        <v>45994</v>
      </c>
      <c r="C293" s="20" t="s">
        <v>830</v>
      </c>
      <c r="D293" s="20" t="s">
        <v>212</v>
      </c>
      <c r="G293" s="20">
        <v>0</v>
      </c>
      <c r="I293" s="191" t="s">
        <v>831</v>
      </c>
    </row>
    <row r="294" spans="1:9" x14ac:dyDescent="0.25">
      <c r="A294" s="20">
        <v>294</v>
      </c>
      <c r="B294" s="75">
        <v>45994</v>
      </c>
      <c r="C294" s="20" t="s">
        <v>650</v>
      </c>
      <c r="D294" s="20" t="s">
        <v>210</v>
      </c>
      <c r="G294" s="20">
        <v>0</v>
      </c>
      <c r="I294" s="191" t="s">
        <v>832</v>
      </c>
    </row>
    <row r="295" spans="1:9" x14ac:dyDescent="0.25">
      <c r="A295" s="20">
        <v>295</v>
      </c>
      <c r="B295" s="75">
        <v>45994</v>
      </c>
      <c r="C295" s="20" t="s">
        <v>652</v>
      </c>
      <c r="D295" s="20" t="s">
        <v>215</v>
      </c>
      <c r="G295" s="20">
        <v>0</v>
      </c>
      <c r="I295" s="191" t="s">
        <v>833</v>
      </c>
    </row>
    <row r="296" spans="1:9" x14ac:dyDescent="0.25">
      <c r="A296" s="20">
        <v>296</v>
      </c>
      <c r="B296" s="75">
        <v>45994</v>
      </c>
      <c r="C296" s="20" t="s">
        <v>834</v>
      </c>
      <c r="D296" s="20" t="s">
        <v>209</v>
      </c>
      <c r="G296" s="20">
        <v>0</v>
      </c>
      <c r="I296" s="191" t="s">
        <v>835</v>
      </c>
    </row>
    <row r="297" spans="1:9" x14ac:dyDescent="0.25">
      <c r="A297" s="20">
        <v>297</v>
      </c>
      <c r="B297" s="75">
        <v>45994</v>
      </c>
      <c r="C297" s="20" t="s">
        <v>836</v>
      </c>
      <c r="D297" s="20" t="s">
        <v>214</v>
      </c>
      <c r="G297" s="20">
        <v>0</v>
      </c>
      <c r="I297" s="191" t="s">
        <v>837</v>
      </c>
    </row>
    <row r="298" spans="1:9" x14ac:dyDescent="0.25">
      <c r="A298" s="20">
        <v>298</v>
      </c>
      <c r="B298" s="75">
        <v>45994</v>
      </c>
      <c r="C298" s="20" t="s">
        <v>658</v>
      </c>
      <c r="D298" s="20" t="s">
        <v>211</v>
      </c>
      <c r="G298" s="20">
        <v>0</v>
      </c>
      <c r="I298" s="191" t="s">
        <v>838</v>
      </c>
    </row>
    <row r="299" spans="1:9" x14ac:dyDescent="0.25">
      <c r="A299" s="20">
        <v>299</v>
      </c>
      <c r="B299" s="75">
        <v>45994</v>
      </c>
      <c r="C299" s="20" t="s">
        <v>839</v>
      </c>
      <c r="D299" s="20" t="s">
        <v>200</v>
      </c>
      <c r="G299" s="20">
        <v>0</v>
      </c>
      <c r="I299" s="191" t="s">
        <v>840</v>
      </c>
    </row>
    <row r="300" spans="1:9" x14ac:dyDescent="0.25">
      <c r="A300" s="20">
        <v>300</v>
      </c>
      <c r="B300" s="75">
        <v>45994</v>
      </c>
      <c r="C300" s="20" t="s">
        <v>841</v>
      </c>
      <c r="D300" s="20" t="s">
        <v>199</v>
      </c>
      <c r="G300" s="20">
        <v>0</v>
      </c>
      <c r="I300" s="191" t="s">
        <v>842</v>
      </c>
    </row>
    <row r="301" spans="1:9" x14ac:dyDescent="0.25">
      <c r="A301" s="20">
        <v>301</v>
      </c>
      <c r="B301" s="75">
        <v>45994</v>
      </c>
      <c r="C301" s="20" t="s">
        <v>843</v>
      </c>
      <c r="D301" s="20" t="s">
        <v>204</v>
      </c>
      <c r="G301" s="20">
        <v>0</v>
      </c>
      <c r="I301" s="191" t="s">
        <v>844</v>
      </c>
    </row>
    <row r="302" spans="1:9" x14ac:dyDescent="0.25">
      <c r="A302" s="20">
        <v>302</v>
      </c>
      <c r="B302" s="75">
        <v>45994</v>
      </c>
      <c r="C302" s="20" t="s">
        <v>845</v>
      </c>
      <c r="D302" s="20" t="s">
        <v>196</v>
      </c>
      <c r="G302" s="20">
        <v>0</v>
      </c>
      <c r="I302" s="191" t="s">
        <v>846</v>
      </c>
    </row>
    <row r="303" spans="1:9" x14ac:dyDescent="0.25">
      <c r="A303" s="20">
        <v>303</v>
      </c>
      <c r="B303" s="75">
        <v>45994</v>
      </c>
      <c r="C303" s="20" t="s">
        <v>847</v>
      </c>
      <c r="D303" s="20" t="s">
        <v>198</v>
      </c>
      <c r="G303" s="20">
        <v>0</v>
      </c>
      <c r="I303" s="191" t="s">
        <v>848</v>
      </c>
    </row>
    <row r="304" spans="1:9" x14ac:dyDescent="0.25">
      <c r="A304" s="20">
        <v>304</v>
      </c>
      <c r="B304" s="75">
        <v>45994</v>
      </c>
      <c r="C304" s="20" t="s">
        <v>849</v>
      </c>
      <c r="D304" s="20" t="s">
        <v>203</v>
      </c>
      <c r="G304" s="20">
        <v>0</v>
      </c>
      <c r="I304" s="191" t="s">
        <v>850</v>
      </c>
    </row>
    <row r="305" spans="1:9" x14ac:dyDescent="0.25">
      <c r="A305" s="20">
        <v>305</v>
      </c>
      <c r="B305" s="75">
        <v>45995</v>
      </c>
      <c r="C305" s="20" t="s">
        <v>851</v>
      </c>
      <c r="D305" s="20" t="s">
        <v>202</v>
      </c>
      <c r="G305" s="20">
        <v>0</v>
      </c>
      <c r="I305" s="191" t="s">
        <v>852</v>
      </c>
    </row>
    <row r="306" spans="1:9" x14ac:dyDescent="0.25">
      <c r="A306" s="20">
        <v>306</v>
      </c>
      <c r="B306" s="75">
        <v>45995</v>
      </c>
      <c r="C306" s="20" t="s">
        <v>853</v>
      </c>
      <c r="D306" s="20" t="s">
        <v>196</v>
      </c>
      <c r="G306" s="20">
        <v>0.93500000000000005</v>
      </c>
      <c r="I306" s="191" t="s">
        <v>854</v>
      </c>
    </row>
    <row r="307" spans="1:9" x14ac:dyDescent="0.25">
      <c r="A307" s="20">
        <v>307</v>
      </c>
      <c r="B307" s="75">
        <v>45995</v>
      </c>
      <c r="C307" s="20" t="s">
        <v>853</v>
      </c>
      <c r="D307" s="20" t="s">
        <v>202</v>
      </c>
      <c r="G307" s="20">
        <v>0.93500000000000005</v>
      </c>
      <c r="I307" s="191" t="s">
        <v>855</v>
      </c>
    </row>
    <row r="308" spans="1:9" x14ac:dyDescent="0.25">
      <c r="A308" s="20">
        <v>308</v>
      </c>
      <c r="B308" s="75">
        <v>45995</v>
      </c>
      <c r="C308" s="20" t="s">
        <v>856</v>
      </c>
      <c r="D308" s="20" t="s">
        <v>203</v>
      </c>
      <c r="G308" s="20">
        <v>0.93500000000000005</v>
      </c>
      <c r="I308" s="191" t="s">
        <v>857</v>
      </c>
    </row>
    <row r="309" spans="1:9" x14ac:dyDescent="0.25">
      <c r="A309" s="20">
        <v>309</v>
      </c>
      <c r="B309" s="75">
        <v>45995</v>
      </c>
      <c r="C309" s="20" t="s">
        <v>856</v>
      </c>
      <c r="D309" s="20" t="s">
        <v>204</v>
      </c>
      <c r="G309" s="20">
        <v>0.93500000000000005</v>
      </c>
      <c r="I309" s="191" t="s">
        <v>858</v>
      </c>
    </row>
    <row r="310" spans="1:9" x14ac:dyDescent="0.25">
      <c r="A310" s="20">
        <v>310</v>
      </c>
      <c r="B310" s="75">
        <v>45995</v>
      </c>
      <c r="C310" s="20" t="s">
        <v>859</v>
      </c>
      <c r="D310" s="20" t="s">
        <v>173</v>
      </c>
      <c r="G310" s="20" t="s">
        <v>4</v>
      </c>
      <c r="I310" s="191" t="s">
        <v>860</v>
      </c>
    </row>
    <row r="311" spans="1:9" x14ac:dyDescent="0.25">
      <c r="A311" s="20">
        <v>311</v>
      </c>
      <c r="B311" s="75">
        <v>45995</v>
      </c>
      <c r="C311" s="20" t="s">
        <v>862</v>
      </c>
      <c r="D311" s="20" t="s">
        <v>196</v>
      </c>
      <c r="G311" s="20">
        <v>0</v>
      </c>
      <c r="I311" s="191" t="s">
        <v>854</v>
      </c>
    </row>
    <row r="312" spans="1:9" x14ac:dyDescent="0.25">
      <c r="A312" s="20">
        <v>312</v>
      </c>
      <c r="B312" s="75">
        <v>45995</v>
      </c>
      <c r="C312" s="20" t="s">
        <v>863</v>
      </c>
      <c r="D312" s="20" t="s">
        <v>203</v>
      </c>
      <c r="G312" s="20">
        <v>0</v>
      </c>
      <c r="I312" s="191" t="s">
        <v>864</v>
      </c>
    </row>
    <row r="313" spans="1:9" x14ac:dyDescent="0.25">
      <c r="A313" s="20">
        <v>313</v>
      </c>
      <c r="B313" s="75">
        <v>45995</v>
      </c>
      <c r="C313" s="20" t="s">
        <v>865</v>
      </c>
      <c r="D313" s="20" t="s">
        <v>196</v>
      </c>
      <c r="G313" s="20">
        <v>1</v>
      </c>
      <c r="I313" s="191" t="s">
        <v>866</v>
      </c>
    </row>
    <row r="314" spans="1:9" x14ac:dyDescent="0.25">
      <c r="A314" s="20">
        <v>314</v>
      </c>
      <c r="B314" s="75">
        <v>45995</v>
      </c>
      <c r="C314" s="20" t="s">
        <v>867</v>
      </c>
      <c r="D314" s="20" t="s">
        <v>203</v>
      </c>
      <c r="G314" s="20">
        <v>1</v>
      </c>
      <c r="I314" s="191" t="s">
        <v>868</v>
      </c>
    </row>
    <row r="315" spans="1:9" x14ac:dyDescent="0.25">
      <c r="A315" s="20">
        <v>315</v>
      </c>
      <c r="B315" s="75">
        <v>45995</v>
      </c>
      <c r="C315" s="20" t="s">
        <v>869</v>
      </c>
      <c r="D315" s="20" t="s">
        <v>173</v>
      </c>
      <c r="G315" s="20">
        <v>0</v>
      </c>
      <c r="I315" s="191" t="s">
        <v>870</v>
      </c>
    </row>
    <row r="316" spans="1:9" x14ac:dyDescent="0.25">
      <c r="A316" s="20">
        <v>316</v>
      </c>
      <c r="B316" s="75">
        <v>45995</v>
      </c>
      <c r="C316" s="20" t="s">
        <v>869</v>
      </c>
      <c r="D316" s="20" t="s">
        <v>173</v>
      </c>
      <c r="G316" s="20">
        <v>1</v>
      </c>
      <c r="H316" s="20" t="s">
        <v>871</v>
      </c>
      <c r="I316" s="191" t="s">
        <v>495</v>
      </c>
    </row>
    <row r="317" spans="1:9" x14ac:dyDescent="0.25">
      <c r="A317" s="20">
        <v>317</v>
      </c>
      <c r="B317" s="75">
        <v>45995</v>
      </c>
      <c r="C317" s="20" t="s">
        <v>872</v>
      </c>
      <c r="D317" s="20" t="s">
        <v>198</v>
      </c>
      <c r="G317" s="20">
        <v>1</v>
      </c>
      <c r="I317" s="191" t="s">
        <v>873</v>
      </c>
    </row>
    <row r="318" spans="1:9" x14ac:dyDescent="0.25">
      <c r="A318" s="20">
        <v>318</v>
      </c>
      <c r="B318" s="75">
        <v>45995</v>
      </c>
      <c r="C318" s="20" t="s">
        <v>874</v>
      </c>
      <c r="D318" s="20" t="s">
        <v>199</v>
      </c>
      <c r="G318" s="20">
        <v>1</v>
      </c>
      <c r="I318" s="191" t="s">
        <v>875</v>
      </c>
    </row>
    <row r="319" spans="1:9" x14ac:dyDescent="0.25">
      <c r="A319" s="20">
        <v>319</v>
      </c>
      <c r="B319" s="75">
        <v>45995</v>
      </c>
      <c r="C319" s="20" t="s">
        <v>874</v>
      </c>
      <c r="D319" s="20" t="s">
        <v>200</v>
      </c>
      <c r="G319" s="20">
        <v>1</v>
      </c>
      <c r="I319" s="191" t="s">
        <v>876</v>
      </c>
    </row>
    <row r="320" spans="1:9" x14ac:dyDescent="0.25">
      <c r="A320" s="20">
        <v>320</v>
      </c>
      <c r="B320" s="75">
        <v>45995</v>
      </c>
      <c r="C320" s="20" t="s">
        <v>191</v>
      </c>
      <c r="D320" s="20" t="s">
        <v>190</v>
      </c>
      <c r="G320" s="20">
        <v>0.75</v>
      </c>
      <c r="I320" s="191" t="s">
        <v>877</v>
      </c>
    </row>
    <row r="321" spans="1:9" x14ac:dyDescent="0.25">
      <c r="A321" s="20">
        <v>321</v>
      </c>
      <c r="B321" s="75">
        <v>45995</v>
      </c>
      <c r="C321" s="20" t="s">
        <v>179</v>
      </c>
      <c r="D321" s="20" t="s">
        <v>180</v>
      </c>
      <c r="G321" s="20">
        <v>0</v>
      </c>
      <c r="I321" s="191" t="s">
        <v>878</v>
      </c>
    </row>
    <row r="322" spans="1:9" x14ac:dyDescent="0.25">
      <c r="A322" s="20">
        <v>322</v>
      </c>
      <c r="B322" s="75">
        <v>45995</v>
      </c>
      <c r="C322" s="20" t="s">
        <v>191</v>
      </c>
      <c r="D322" s="20" t="s">
        <v>184</v>
      </c>
      <c r="G322" s="20">
        <v>0.51</v>
      </c>
      <c r="I322" s="191" t="s">
        <v>879</v>
      </c>
    </row>
    <row r="323" spans="1:9" x14ac:dyDescent="0.25">
      <c r="A323" s="20">
        <v>323</v>
      </c>
      <c r="B323" s="75">
        <v>45995</v>
      </c>
      <c r="C323" s="20" t="s">
        <v>179</v>
      </c>
      <c r="D323" s="20" t="s">
        <v>176</v>
      </c>
      <c r="G323" s="20">
        <v>0</v>
      </c>
      <c r="I323" s="191" t="s">
        <v>880</v>
      </c>
    </row>
    <row r="324" spans="1:9" x14ac:dyDescent="0.25">
      <c r="A324" s="20">
        <v>324</v>
      </c>
      <c r="B324" s="75">
        <v>45995</v>
      </c>
      <c r="C324" s="20" t="s">
        <v>515</v>
      </c>
      <c r="D324" s="20" t="s">
        <v>214</v>
      </c>
      <c r="G324" s="20">
        <v>1</v>
      </c>
      <c r="I324" s="191" t="s">
        <v>881</v>
      </c>
    </row>
    <row r="325" spans="1:9" x14ac:dyDescent="0.25">
      <c r="A325" s="20">
        <v>325</v>
      </c>
      <c r="B325" s="75">
        <v>45995</v>
      </c>
      <c r="C325" s="20" t="s">
        <v>882</v>
      </c>
      <c r="D325" s="20" t="s">
        <v>211</v>
      </c>
      <c r="G325" s="20">
        <v>1</v>
      </c>
      <c r="I325" s="191" t="s">
        <v>883</v>
      </c>
    </row>
    <row r="326" spans="1:9" x14ac:dyDescent="0.25">
      <c r="A326" s="20">
        <v>326</v>
      </c>
      <c r="B326" s="75">
        <v>45995</v>
      </c>
      <c r="C326" s="20" t="s">
        <v>715</v>
      </c>
      <c r="D326" s="20" t="s">
        <v>202</v>
      </c>
      <c r="G326" s="20">
        <v>0</v>
      </c>
      <c r="I326" s="191" t="s">
        <v>884</v>
      </c>
    </row>
    <row r="327" spans="1:9" x14ac:dyDescent="0.25">
      <c r="A327" s="20">
        <v>327</v>
      </c>
      <c r="B327" s="75">
        <v>45995</v>
      </c>
      <c r="C327" s="20" t="s">
        <v>207</v>
      </c>
      <c r="D327" s="20" t="s">
        <v>204</v>
      </c>
      <c r="G327" s="20">
        <v>0</v>
      </c>
      <c r="I327" s="191" t="s">
        <v>885</v>
      </c>
    </row>
    <row r="328" spans="1:9" x14ac:dyDescent="0.25">
      <c r="A328" s="20">
        <v>328</v>
      </c>
      <c r="B328" s="75">
        <v>45995</v>
      </c>
      <c r="C328" s="20" t="s">
        <v>718</v>
      </c>
      <c r="D328" s="20" t="s">
        <v>196</v>
      </c>
      <c r="G328" s="20">
        <v>0</v>
      </c>
      <c r="I328" s="191" t="s">
        <v>886</v>
      </c>
    </row>
    <row r="329" spans="1:9" x14ac:dyDescent="0.25">
      <c r="A329" s="20">
        <v>329</v>
      </c>
      <c r="B329" s="75">
        <v>45995</v>
      </c>
      <c r="C329" s="20" t="s">
        <v>718</v>
      </c>
      <c r="D329" s="20" t="s">
        <v>203</v>
      </c>
      <c r="G329" s="20">
        <v>0</v>
      </c>
      <c r="I329" s="191" t="s">
        <v>887</v>
      </c>
    </row>
    <row r="330" spans="1:9" x14ac:dyDescent="0.25">
      <c r="A330" s="20">
        <v>330</v>
      </c>
      <c r="B330" s="75">
        <v>45995</v>
      </c>
      <c r="C330" s="20" t="s">
        <v>888</v>
      </c>
      <c r="D330" s="20" t="s">
        <v>198</v>
      </c>
      <c r="G330" s="20">
        <v>0</v>
      </c>
      <c r="I330" s="191" t="s">
        <v>889</v>
      </c>
    </row>
    <row r="331" spans="1:9" x14ac:dyDescent="0.25">
      <c r="A331" s="20">
        <v>331</v>
      </c>
      <c r="B331" s="75">
        <v>45995</v>
      </c>
      <c r="C331" s="20" t="s">
        <v>888</v>
      </c>
      <c r="D331" s="20" t="s">
        <v>199</v>
      </c>
      <c r="G331" s="20">
        <v>0</v>
      </c>
      <c r="I331" s="191" t="s">
        <v>890</v>
      </c>
    </row>
    <row r="332" spans="1:9" x14ac:dyDescent="0.25">
      <c r="A332" s="20">
        <v>332</v>
      </c>
      <c r="B332" s="75">
        <v>45995</v>
      </c>
      <c r="C332" s="20" t="s">
        <v>888</v>
      </c>
      <c r="D332" s="20" t="s">
        <v>200</v>
      </c>
      <c r="G332" s="20">
        <v>0</v>
      </c>
      <c r="I332" s="191" t="s">
        <v>891</v>
      </c>
    </row>
    <row r="333" spans="1:9" x14ac:dyDescent="0.25">
      <c r="A333" s="20">
        <v>333</v>
      </c>
      <c r="B333" s="75">
        <v>45995</v>
      </c>
      <c r="C333" s="20" t="s">
        <v>892</v>
      </c>
      <c r="D333" s="20" t="s">
        <v>214</v>
      </c>
      <c r="G333" s="20">
        <v>0</v>
      </c>
      <c r="I333" s="191" t="s">
        <v>893</v>
      </c>
    </row>
    <row r="334" spans="1:9" x14ac:dyDescent="0.25">
      <c r="A334" s="20">
        <v>334</v>
      </c>
      <c r="B334" s="75">
        <v>45995</v>
      </c>
      <c r="C334" s="20" t="s">
        <v>892</v>
      </c>
      <c r="D334" s="20" t="s">
        <v>211</v>
      </c>
      <c r="G334" s="20">
        <v>0</v>
      </c>
      <c r="I334" s="191" t="s">
        <v>894</v>
      </c>
    </row>
    <row r="335" spans="1:9" x14ac:dyDescent="0.25">
      <c r="A335" s="20">
        <v>335</v>
      </c>
      <c r="B335" s="75">
        <v>45995</v>
      </c>
      <c r="C335" s="20" t="s">
        <v>895</v>
      </c>
      <c r="D335" s="20" t="s">
        <v>196</v>
      </c>
      <c r="G335" s="20">
        <v>1</v>
      </c>
      <c r="I335" s="191" t="s">
        <v>896</v>
      </c>
    </row>
    <row r="336" spans="1:9" x14ac:dyDescent="0.25">
      <c r="A336" s="20">
        <v>336</v>
      </c>
      <c r="B336" s="75">
        <v>45995</v>
      </c>
      <c r="C336" s="20" t="s">
        <v>721</v>
      </c>
      <c r="D336" s="20" t="s">
        <v>198</v>
      </c>
      <c r="G336" s="20">
        <v>1</v>
      </c>
      <c r="I336" s="191" t="s">
        <v>897</v>
      </c>
    </row>
    <row r="337" spans="1:9" x14ac:dyDescent="0.25">
      <c r="A337" s="20">
        <v>337</v>
      </c>
      <c r="B337" s="75">
        <v>45995</v>
      </c>
      <c r="C337" s="20" t="s">
        <v>383</v>
      </c>
      <c r="D337" s="20" t="s">
        <v>202</v>
      </c>
      <c r="G337" s="20">
        <v>1</v>
      </c>
      <c r="I337" s="191" t="s">
        <v>898</v>
      </c>
    </row>
    <row r="338" spans="1:9" x14ac:dyDescent="0.25">
      <c r="A338" s="20">
        <v>338</v>
      </c>
      <c r="B338" s="75">
        <v>45995</v>
      </c>
      <c r="C338" s="20" t="s">
        <v>383</v>
      </c>
      <c r="D338" s="20" t="s">
        <v>203</v>
      </c>
      <c r="G338" s="20">
        <v>1</v>
      </c>
      <c r="I338" s="191" t="s">
        <v>899</v>
      </c>
    </row>
    <row r="339" spans="1:9" x14ac:dyDescent="0.25">
      <c r="A339" s="20">
        <v>339</v>
      </c>
      <c r="B339" s="75">
        <v>45995</v>
      </c>
      <c r="C339" s="20" t="s">
        <v>900</v>
      </c>
      <c r="D339" s="20" t="s">
        <v>204</v>
      </c>
      <c r="G339" s="20">
        <v>1</v>
      </c>
      <c r="I339" s="191" t="s">
        <v>901</v>
      </c>
    </row>
    <row r="340" spans="1:9" x14ac:dyDescent="0.25">
      <c r="A340" s="20">
        <v>340</v>
      </c>
      <c r="B340" s="75">
        <v>45995</v>
      </c>
      <c r="C340" s="20" t="s">
        <v>902</v>
      </c>
      <c r="D340" s="20" t="s">
        <v>199</v>
      </c>
      <c r="G340" s="20">
        <v>1</v>
      </c>
      <c r="I340" s="191" t="s">
        <v>903</v>
      </c>
    </row>
    <row r="341" spans="1:9" x14ac:dyDescent="0.25">
      <c r="A341" s="20">
        <v>341</v>
      </c>
      <c r="B341" s="75">
        <v>45995</v>
      </c>
      <c r="C341" s="20" t="s">
        <v>904</v>
      </c>
      <c r="D341" s="20" t="s">
        <v>200</v>
      </c>
      <c r="G341" s="20">
        <v>1</v>
      </c>
      <c r="I341" s="191" t="s">
        <v>905</v>
      </c>
    </row>
    <row r="342" spans="1:9" x14ac:dyDescent="0.25">
      <c r="A342" s="20">
        <v>342</v>
      </c>
      <c r="B342" s="75">
        <v>45995</v>
      </c>
      <c r="C342" s="20" t="s">
        <v>395</v>
      </c>
      <c r="D342" s="20" t="s">
        <v>214</v>
      </c>
      <c r="G342" s="20">
        <v>1</v>
      </c>
      <c r="I342" s="191" t="s">
        <v>906</v>
      </c>
    </row>
    <row r="343" spans="1:9" x14ac:dyDescent="0.25">
      <c r="A343" s="20">
        <v>343</v>
      </c>
      <c r="B343" s="75">
        <v>45995</v>
      </c>
      <c r="C343" s="20" t="s">
        <v>907</v>
      </c>
      <c r="D343" s="20" t="s">
        <v>211</v>
      </c>
      <c r="G343" s="20">
        <v>1</v>
      </c>
      <c r="I343" s="191" t="s">
        <v>908</v>
      </c>
    </row>
    <row r="344" spans="1:9" x14ac:dyDescent="0.25">
      <c r="A344" s="20">
        <v>344</v>
      </c>
      <c r="B344" s="75">
        <v>45995</v>
      </c>
      <c r="C344" s="20" t="s">
        <v>909</v>
      </c>
      <c r="D344" s="20" t="s">
        <v>212</v>
      </c>
      <c r="G344" s="20">
        <v>1</v>
      </c>
      <c r="I344" s="191" t="s">
        <v>910</v>
      </c>
    </row>
    <row r="345" spans="1:9" x14ac:dyDescent="0.25">
      <c r="A345" s="20">
        <v>345</v>
      </c>
      <c r="B345" s="75">
        <v>45995</v>
      </c>
      <c r="C345" s="20" t="s">
        <v>911</v>
      </c>
      <c r="D345" s="20" t="s">
        <v>215</v>
      </c>
      <c r="G345" s="20">
        <v>1</v>
      </c>
      <c r="I345" s="191" t="s">
        <v>912</v>
      </c>
    </row>
    <row r="346" spans="1:9" x14ac:dyDescent="0.25">
      <c r="A346" s="20">
        <v>346</v>
      </c>
      <c r="B346" s="75">
        <v>45995</v>
      </c>
      <c r="C346" s="20" t="s">
        <v>913</v>
      </c>
      <c r="D346" s="20" t="s">
        <v>210</v>
      </c>
      <c r="G346" s="20">
        <v>1</v>
      </c>
      <c r="I346" s="191" t="s">
        <v>914</v>
      </c>
    </row>
    <row r="347" spans="1:9" x14ac:dyDescent="0.25">
      <c r="A347" s="20">
        <v>347</v>
      </c>
      <c r="B347" s="75">
        <v>45995</v>
      </c>
      <c r="C347" s="20" t="s">
        <v>915</v>
      </c>
      <c r="D347" s="20" t="s">
        <v>209</v>
      </c>
      <c r="G347" s="20">
        <v>1</v>
      </c>
      <c r="I347" s="191" t="s">
        <v>916</v>
      </c>
    </row>
    <row r="348" spans="1:9" x14ac:dyDescent="0.25">
      <c r="A348" s="20">
        <v>348</v>
      </c>
      <c r="B348" s="75">
        <v>45995</v>
      </c>
      <c r="C348" s="20" t="s">
        <v>741</v>
      </c>
      <c r="D348" s="20" t="s">
        <v>183</v>
      </c>
      <c r="G348" s="20">
        <v>0.7</v>
      </c>
      <c r="I348" s="191" t="s">
        <v>917</v>
      </c>
    </row>
    <row r="349" spans="1:9" x14ac:dyDescent="0.25">
      <c r="A349" s="20">
        <v>349</v>
      </c>
      <c r="B349" s="75">
        <v>45995</v>
      </c>
      <c r="C349" s="20" t="s">
        <v>918</v>
      </c>
      <c r="D349" s="20" t="s">
        <v>187</v>
      </c>
      <c r="G349" s="20">
        <v>0.7</v>
      </c>
      <c r="I349" s="191" t="s">
        <v>919</v>
      </c>
    </row>
    <row r="350" spans="1:9" x14ac:dyDescent="0.25">
      <c r="A350" s="20">
        <v>350</v>
      </c>
      <c r="B350" s="75">
        <v>45995</v>
      </c>
      <c r="C350" s="20" t="s">
        <v>920</v>
      </c>
      <c r="D350" s="20" t="s">
        <v>188</v>
      </c>
      <c r="G350" s="20">
        <v>0.7</v>
      </c>
      <c r="I350" s="191" t="s">
        <v>921</v>
      </c>
    </row>
    <row r="351" spans="1:9" x14ac:dyDescent="0.25">
      <c r="A351" s="20">
        <v>351</v>
      </c>
      <c r="B351" s="75">
        <v>45995</v>
      </c>
      <c r="C351" s="20" t="s">
        <v>922</v>
      </c>
      <c r="D351" s="20" t="s">
        <v>186</v>
      </c>
      <c r="G351" s="20">
        <v>0.7</v>
      </c>
      <c r="I351" s="191" t="s">
        <v>923</v>
      </c>
    </row>
    <row r="352" spans="1:9" x14ac:dyDescent="0.25">
      <c r="A352" s="20">
        <v>352</v>
      </c>
      <c r="B352" s="75">
        <v>45995</v>
      </c>
      <c r="C352" s="20" t="s">
        <v>567</v>
      </c>
      <c r="D352" s="20" t="s">
        <v>396</v>
      </c>
      <c r="G352" s="20">
        <v>0.7</v>
      </c>
      <c r="I352" s="191" t="s">
        <v>924</v>
      </c>
    </row>
    <row r="353" spans="1:9" x14ac:dyDescent="0.25">
      <c r="A353" s="20">
        <v>353</v>
      </c>
      <c r="B353" s="75">
        <v>45995</v>
      </c>
      <c r="C353" s="20" t="s">
        <v>925</v>
      </c>
      <c r="D353" s="20" t="s">
        <v>189</v>
      </c>
      <c r="G353" s="20">
        <v>0.7</v>
      </c>
      <c r="I353" s="191" t="s">
        <v>926</v>
      </c>
    </row>
    <row r="354" spans="1:9" x14ac:dyDescent="0.25">
      <c r="A354" s="20">
        <v>354</v>
      </c>
      <c r="B354" s="75">
        <v>45995</v>
      </c>
      <c r="C354" s="20" t="s">
        <v>927</v>
      </c>
      <c r="D354" s="20" t="s">
        <v>192</v>
      </c>
      <c r="G354" s="20">
        <v>0.8</v>
      </c>
      <c r="I354" s="191" t="s">
        <v>928</v>
      </c>
    </row>
    <row r="355" spans="1:9" x14ac:dyDescent="0.25">
      <c r="A355" s="20">
        <v>355</v>
      </c>
      <c r="B355" s="75">
        <v>45995</v>
      </c>
      <c r="C355" s="20" t="s">
        <v>929</v>
      </c>
      <c r="D355" s="20" t="s">
        <v>197</v>
      </c>
      <c r="G355" s="20">
        <v>0.8</v>
      </c>
      <c r="I355" s="191" t="s">
        <v>930</v>
      </c>
    </row>
    <row r="356" spans="1:9" x14ac:dyDescent="0.25">
      <c r="A356" s="20">
        <v>356</v>
      </c>
      <c r="B356" s="75">
        <v>45995</v>
      </c>
      <c r="C356" s="20" t="s">
        <v>931</v>
      </c>
      <c r="D356" s="20" t="s">
        <v>169</v>
      </c>
      <c r="G356" s="20">
        <v>0.82499999999999996</v>
      </c>
      <c r="I356" s="191" t="s">
        <v>932</v>
      </c>
    </row>
    <row r="357" spans="1:9" x14ac:dyDescent="0.25">
      <c r="A357" s="20">
        <v>357</v>
      </c>
      <c r="B357" s="75">
        <v>45995</v>
      </c>
      <c r="C357" s="20" t="s">
        <v>581</v>
      </c>
      <c r="D357" s="20" t="s">
        <v>194</v>
      </c>
      <c r="G357" s="20">
        <v>0.82499999999999996</v>
      </c>
      <c r="I357" s="191" t="s">
        <v>933</v>
      </c>
    </row>
    <row r="358" spans="1:9" x14ac:dyDescent="0.25">
      <c r="A358" s="20">
        <v>358</v>
      </c>
      <c r="B358" s="75">
        <v>45995</v>
      </c>
      <c r="C358" s="20" t="s">
        <v>934</v>
      </c>
      <c r="D358" s="20" t="s">
        <v>169</v>
      </c>
      <c r="G358" s="20">
        <v>0</v>
      </c>
      <c r="I358" s="191" t="s">
        <v>932</v>
      </c>
    </row>
    <row r="359" spans="1:9" x14ac:dyDescent="0.25">
      <c r="A359" s="20">
        <v>359</v>
      </c>
      <c r="B359" s="75">
        <v>45995</v>
      </c>
      <c r="C359" s="20" t="s">
        <v>757</v>
      </c>
      <c r="D359" s="20" t="s">
        <v>197</v>
      </c>
      <c r="G359" s="20">
        <v>0</v>
      </c>
      <c r="I359" s="191" t="s">
        <v>935</v>
      </c>
    </row>
    <row r="360" spans="1:9" x14ac:dyDescent="0.25">
      <c r="A360" s="20">
        <v>360</v>
      </c>
      <c r="B360" s="75">
        <v>45995</v>
      </c>
      <c r="C360" s="20" t="s">
        <v>936</v>
      </c>
      <c r="D360" s="20" t="s">
        <v>194</v>
      </c>
      <c r="G360" s="20">
        <v>0</v>
      </c>
      <c r="I360" s="191" t="s">
        <v>933</v>
      </c>
    </row>
    <row r="361" spans="1:9" x14ac:dyDescent="0.25">
      <c r="A361" s="20">
        <v>361</v>
      </c>
      <c r="B361" s="75">
        <v>45995</v>
      </c>
      <c r="C361" s="20" t="s">
        <v>584</v>
      </c>
      <c r="D361" s="20" t="s">
        <v>177</v>
      </c>
      <c r="G361" s="20">
        <v>0</v>
      </c>
      <c r="H361" s="20" t="s">
        <v>939</v>
      </c>
      <c r="I361" s="191" t="s">
        <v>937</v>
      </c>
    </row>
    <row r="362" spans="1:9" x14ac:dyDescent="0.25">
      <c r="A362" s="20">
        <v>362</v>
      </c>
      <c r="B362" s="75">
        <v>45995</v>
      </c>
      <c r="C362" s="20" t="s">
        <v>584</v>
      </c>
      <c r="D362" s="20" t="s">
        <v>184</v>
      </c>
      <c r="G362" s="20">
        <v>0</v>
      </c>
      <c r="H362" s="20" t="s">
        <v>939</v>
      </c>
      <c r="I362" s="191" t="s">
        <v>938</v>
      </c>
    </row>
    <row r="363" spans="1:9" x14ac:dyDescent="0.25">
      <c r="A363" s="20">
        <v>363</v>
      </c>
      <c r="B363" s="75">
        <v>45995</v>
      </c>
      <c r="C363" s="20" t="s">
        <v>940</v>
      </c>
      <c r="D363" s="20" t="s">
        <v>177</v>
      </c>
      <c r="G363" s="20">
        <v>0.69</v>
      </c>
      <c r="I363" s="191" t="s">
        <v>495</v>
      </c>
    </row>
    <row r="364" spans="1:9" x14ac:dyDescent="0.25">
      <c r="A364" s="20">
        <v>364</v>
      </c>
      <c r="B364" s="75">
        <v>45995</v>
      </c>
      <c r="C364" s="20" t="s">
        <v>940</v>
      </c>
      <c r="D364" s="20" t="s">
        <v>184</v>
      </c>
      <c r="G364" s="20">
        <v>0.69</v>
      </c>
      <c r="I364" s="191" t="s">
        <v>495</v>
      </c>
    </row>
    <row r="365" spans="1:9" x14ac:dyDescent="0.25">
      <c r="A365" s="20">
        <v>365</v>
      </c>
      <c r="B365" s="75">
        <v>45995</v>
      </c>
      <c r="C365" s="20" t="s">
        <v>941</v>
      </c>
      <c r="D365" s="20" t="s">
        <v>169</v>
      </c>
      <c r="G365" s="20">
        <v>0.8</v>
      </c>
      <c r="I365" s="191" t="s">
        <v>942</v>
      </c>
    </row>
    <row r="366" spans="1:9" x14ac:dyDescent="0.25">
      <c r="A366" s="20">
        <v>366</v>
      </c>
      <c r="B366" s="75">
        <v>45995</v>
      </c>
      <c r="C366" s="20" t="s">
        <v>419</v>
      </c>
      <c r="D366" s="20" t="s">
        <v>176</v>
      </c>
      <c r="G366" s="20">
        <v>0.73499999999999999</v>
      </c>
      <c r="I366" s="191" t="s">
        <v>943</v>
      </c>
    </row>
    <row r="367" spans="1:9" x14ac:dyDescent="0.25">
      <c r="A367" s="20">
        <v>367</v>
      </c>
      <c r="B367" s="75">
        <v>45995</v>
      </c>
      <c r="C367" s="20" t="s">
        <v>771</v>
      </c>
      <c r="D367" s="20" t="s">
        <v>177</v>
      </c>
      <c r="G367" s="20">
        <v>0</v>
      </c>
      <c r="I367" s="191" t="s">
        <v>944</v>
      </c>
    </row>
    <row r="368" spans="1:9" x14ac:dyDescent="0.25">
      <c r="A368" s="20">
        <v>368</v>
      </c>
      <c r="B368" s="75">
        <v>45995</v>
      </c>
      <c r="C368" s="20" t="s">
        <v>945</v>
      </c>
      <c r="D368" s="20" t="s">
        <v>197</v>
      </c>
      <c r="G368" s="20">
        <v>0.8</v>
      </c>
      <c r="I368" s="191" t="s">
        <v>946</v>
      </c>
    </row>
    <row r="369" spans="1:9" x14ac:dyDescent="0.25">
      <c r="A369" s="20">
        <v>369</v>
      </c>
      <c r="B369" s="75">
        <v>45995</v>
      </c>
      <c r="C369" s="20" t="s">
        <v>948</v>
      </c>
      <c r="D369" s="20" t="s">
        <v>184</v>
      </c>
      <c r="G369" s="20">
        <v>0</v>
      </c>
      <c r="H369" s="20" t="s">
        <v>951</v>
      </c>
      <c r="I369" s="191" t="s">
        <v>949</v>
      </c>
    </row>
    <row r="370" spans="1:9" x14ac:dyDescent="0.25">
      <c r="A370" s="20">
        <v>370</v>
      </c>
      <c r="B370" s="75">
        <v>45995</v>
      </c>
      <c r="C370" s="20" t="s">
        <v>948</v>
      </c>
      <c r="D370" s="20" t="s">
        <v>176</v>
      </c>
      <c r="G370" s="20">
        <v>0</v>
      </c>
      <c r="H370" s="20" t="s">
        <v>951</v>
      </c>
      <c r="I370" s="191" t="s">
        <v>950</v>
      </c>
    </row>
    <row r="371" spans="1:9" x14ac:dyDescent="0.25">
      <c r="A371" s="20">
        <v>371</v>
      </c>
      <c r="B371" s="75">
        <v>45995</v>
      </c>
      <c r="C371" s="20" t="s">
        <v>602</v>
      </c>
      <c r="D371" s="20" t="s">
        <v>184</v>
      </c>
      <c r="G371" s="20">
        <v>0.73</v>
      </c>
      <c r="I371" s="191" t="s">
        <v>952</v>
      </c>
    </row>
    <row r="372" spans="1:9" x14ac:dyDescent="0.25">
      <c r="A372" s="20">
        <v>372</v>
      </c>
      <c r="B372" s="75">
        <v>45995</v>
      </c>
      <c r="C372" s="20" t="s">
        <v>602</v>
      </c>
      <c r="D372" s="20" t="s">
        <v>176</v>
      </c>
      <c r="G372" s="20">
        <v>0.73</v>
      </c>
      <c r="I372" s="191" t="s">
        <v>953</v>
      </c>
    </row>
    <row r="373" spans="1:9" x14ac:dyDescent="0.25">
      <c r="A373" s="20">
        <v>373</v>
      </c>
      <c r="B373" s="75">
        <v>45995</v>
      </c>
      <c r="C373" s="20" t="s">
        <v>613</v>
      </c>
      <c r="D373" s="20" t="s">
        <v>197</v>
      </c>
      <c r="G373" s="20">
        <v>0</v>
      </c>
      <c r="I373" s="191" t="s">
        <v>954</v>
      </c>
    </row>
    <row r="374" spans="1:9" x14ac:dyDescent="0.25">
      <c r="A374" s="20">
        <v>374</v>
      </c>
      <c r="B374" s="75">
        <v>45995</v>
      </c>
      <c r="C374" s="20" t="s">
        <v>955</v>
      </c>
      <c r="D374" s="20" t="s">
        <v>169</v>
      </c>
      <c r="G374" s="20">
        <v>0</v>
      </c>
      <c r="I374" s="191" t="s">
        <v>956</v>
      </c>
    </row>
    <row r="375" spans="1:9" x14ac:dyDescent="0.25">
      <c r="A375" s="20">
        <v>375</v>
      </c>
      <c r="B375" s="75">
        <v>45995</v>
      </c>
      <c r="C375" s="20" t="s">
        <v>957</v>
      </c>
      <c r="D375" s="20" t="s">
        <v>192</v>
      </c>
      <c r="G375" s="20">
        <v>0</v>
      </c>
      <c r="I375" s="191" t="s">
        <v>958</v>
      </c>
    </row>
    <row r="376" spans="1:9" x14ac:dyDescent="0.25">
      <c r="A376" s="20">
        <v>376</v>
      </c>
      <c r="B376" s="75">
        <v>45995</v>
      </c>
      <c r="C376" s="20" t="s">
        <v>959</v>
      </c>
      <c r="D376" s="20" t="s">
        <v>187</v>
      </c>
      <c r="G376" s="20">
        <v>0</v>
      </c>
      <c r="I376" s="191" t="s">
        <v>960</v>
      </c>
    </row>
    <row r="377" spans="1:9" x14ac:dyDescent="0.25">
      <c r="A377" s="20">
        <v>377</v>
      </c>
      <c r="B377" s="75">
        <v>45995</v>
      </c>
      <c r="C377" s="20" t="s">
        <v>618</v>
      </c>
      <c r="D377" s="20" t="s">
        <v>188</v>
      </c>
      <c r="G377" s="20">
        <v>0</v>
      </c>
      <c r="I377" s="191" t="s">
        <v>961</v>
      </c>
    </row>
    <row r="378" spans="1:9" x14ac:dyDescent="0.25">
      <c r="A378" s="20">
        <v>378</v>
      </c>
      <c r="B378" s="75">
        <v>45995</v>
      </c>
      <c r="C378" s="20" t="s">
        <v>962</v>
      </c>
      <c r="D378" s="20" t="s">
        <v>186</v>
      </c>
      <c r="G378" s="20">
        <v>0</v>
      </c>
      <c r="I378" s="191" t="s">
        <v>963</v>
      </c>
    </row>
    <row r="379" spans="1:9" x14ac:dyDescent="0.25">
      <c r="A379" s="20">
        <v>379</v>
      </c>
      <c r="B379" s="75">
        <v>45995</v>
      </c>
      <c r="C379" s="20" t="s">
        <v>964</v>
      </c>
      <c r="D379" s="20" t="s">
        <v>189</v>
      </c>
      <c r="G379" s="20">
        <v>0</v>
      </c>
      <c r="I379" s="191" t="s">
        <v>965</v>
      </c>
    </row>
    <row r="380" spans="1:9" x14ac:dyDescent="0.25">
      <c r="A380" s="20">
        <v>380</v>
      </c>
      <c r="B380" s="75">
        <v>45995</v>
      </c>
      <c r="C380" s="20" t="s">
        <v>637</v>
      </c>
      <c r="D380" s="20" t="s">
        <v>183</v>
      </c>
      <c r="G380" s="20">
        <v>0</v>
      </c>
      <c r="I380" s="191" t="s">
        <v>966</v>
      </c>
    </row>
    <row r="381" spans="1:9" x14ac:dyDescent="0.25">
      <c r="A381" s="20">
        <v>381</v>
      </c>
      <c r="B381" s="75">
        <v>45995</v>
      </c>
      <c r="C381" s="20" t="s">
        <v>967</v>
      </c>
      <c r="D381" s="20" t="s">
        <v>190</v>
      </c>
      <c r="G381" s="20">
        <v>0</v>
      </c>
      <c r="I381" s="191" t="s">
        <v>968</v>
      </c>
    </row>
    <row r="382" spans="1:9" x14ac:dyDescent="0.25">
      <c r="A382" s="20">
        <v>382</v>
      </c>
      <c r="B382" s="75">
        <v>45995</v>
      </c>
      <c r="C382" s="20" t="s">
        <v>969</v>
      </c>
      <c r="D382" s="20" t="s">
        <v>180</v>
      </c>
      <c r="G382" s="20">
        <v>0.78</v>
      </c>
      <c r="I382" s="191" t="s">
        <v>970</v>
      </c>
    </row>
    <row r="383" spans="1:9" x14ac:dyDescent="0.25">
      <c r="A383" s="20">
        <v>383</v>
      </c>
      <c r="B383" s="75">
        <v>45995</v>
      </c>
      <c r="C383" s="20" t="s">
        <v>971</v>
      </c>
      <c r="D383" s="20" t="s">
        <v>187</v>
      </c>
      <c r="G383" s="20">
        <v>0.7</v>
      </c>
      <c r="I383" s="191" t="s">
        <v>972</v>
      </c>
    </row>
    <row r="384" spans="1:9" x14ac:dyDescent="0.25">
      <c r="A384" s="20">
        <v>384</v>
      </c>
      <c r="B384" s="75">
        <v>45995</v>
      </c>
      <c r="C384" s="20" t="s">
        <v>973</v>
      </c>
      <c r="D384" s="20" t="s">
        <v>396</v>
      </c>
      <c r="G384" s="20">
        <v>0</v>
      </c>
      <c r="I384" s="191" t="s">
        <v>974</v>
      </c>
    </row>
    <row r="385" spans="1:9" x14ac:dyDescent="0.25">
      <c r="A385" s="20">
        <v>385</v>
      </c>
      <c r="B385" s="75">
        <v>45995</v>
      </c>
      <c r="C385" s="20" t="s">
        <v>975</v>
      </c>
      <c r="D385" s="20" t="s">
        <v>187</v>
      </c>
      <c r="G385" s="20">
        <v>0</v>
      </c>
      <c r="I385" s="191" t="s">
        <v>972</v>
      </c>
    </row>
    <row r="386" spans="1:9" x14ac:dyDescent="0.25">
      <c r="A386" s="20">
        <v>386</v>
      </c>
      <c r="B386" s="75">
        <v>45995</v>
      </c>
      <c r="C386" s="20" t="s">
        <v>464</v>
      </c>
      <c r="D386" s="20" t="s">
        <v>202</v>
      </c>
      <c r="G386" s="20">
        <v>0</v>
      </c>
      <c r="I386" s="191" t="s">
        <v>976</v>
      </c>
    </row>
    <row r="387" spans="1:9" x14ac:dyDescent="0.25">
      <c r="A387" s="20">
        <v>387</v>
      </c>
      <c r="B387" s="75">
        <v>45995</v>
      </c>
      <c r="C387" s="20" t="s">
        <v>466</v>
      </c>
      <c r="D387" s="20" t="s">
        <v>203</v>
      </c>
      <c r="G387" s="20">
        <v>0</v>
      </c>
      <c r="I387" s="191" t="s">
        <v>977</v>
      </c>
    </row>
    <row r="388" spans="1:9" x14ac:dyDescent="0.25">
      <c r="A388" s="20">
        <v>388</v>
      </c>
      <c r="B388" s="75">
        <v>45995</v>
      </c>
      <c r="C388" s="20" t="s">
        <v>978</v>
      </c>
      <c r="D388" s="20" t="s">
        <v>196</v>
      </c>
      <c r="G388" s="20">
        <v>0</v>
      </c>
      <c r="I388" s="191" t="s">
        <v>979</v>
      </c>
    </row>
    <row r="389" spans="1:9" x14ac:dyDescent="0.25">
      <c r="A389" s="20">
        <v>389</v>
      </c>
      <c r="B389" s="75">
        <v>45995</v>
      </c>
      <c r="C389" s="20" t="s">
        <v>980</v>
      </c>
      <c r="D389" s="20" t="s">
        <v>198</v>
      </c>
      <c r="G389" s="20">
        <v>0</v>
      </c>
      <c r="I389" s="191" t="s">
        <v>981</v>
      </c>
    </row>
    <row r="390" spans="1:9" x14ac:dyDescent="0.25">
      <c r="A390" s="20">
        <v>390</v>
      </c>
      <c r="B390" s="75">
        <v>45995</v>
      </c>
      <c r="C390" s="20" t="s">
        <v>982</v>
      </c>
      <c r="D390" s="20" t="s">
        <v>204</v>
      </c>
      <c r="G390" s="20">
        <v>0</v>
      </c>
      <c r="I390" s="191" t="s">
        <v>983</v>
      </c>
    </row>
    <row r="391" spans="1:9" x14ac:dyDescent="0.25">
      <c r="A391" s="20">
        <v>391</v>
      </c>
      <c r="B391" s="75">
        <v>45995</v>
      </c>
      <c r="C391" s="20" t="s">
        <v>984</v>
      </c>
      <c r="D391" s="20" t="s">
        <v>199</v>
      </c>
      <c r="G391" s="20">
        <v>0</v>
      </c>
      <c r="I391" s="191" t="s">
        <v>985</v>
      </c>
    </row>
    <row r="392" spans="1:9" x14ac:dyDescent="0.25">
      <c r="A392" s="20">
        <v>392</v>
      </c>
      <c r="B392" s="75">
        <v>45995</v>
      </c>
      <c r="C392" s="20" t="s">
        <v>986</v>
      </c>
      <c r="D392" s="20" t="s">
        <v>200</v>
      </c>
      <c r="G392" s="20">
        <v>0</v>
      </c>
      <c r="I392" s="191" t="s">
        <v>987</v>
      </c>
    </row>
    <row r="393" spans="1:9" x14ac:dyDescent="0.25">
      <c r="A393" s="20">
        <v>393</v>
      </c>
      <c r="B393" s="75">
        <v>45995</v>
      </c>
      <c r="C393" s="20" t="s">
        <v>988</v>
      </c>
      <c r="D393" s="20" t="s">
        <v>214</v>
      </c>
      <c r="G393" s="20">
        <v>0</v>
      </c>
      <c r="I393" s="191" t="s">
        <v>989</v>
      </c>
    </row>
    <row r="394" spans="1:9" x14ac:dyDescent="0.25">
      <c r="A394" s="20">
        <v>394</v>
      </c>
      <c r="B394" s="75">
        <v>45995</v>
      </c>
      <c r="C394" s="20" t="s">
        <v>845</v>
      </c>
      <c r="D394" s="20" t="s">
        <v>211</v>
      </c>
      <c r="G394" s="20">
        <v>0</v>
      </c>
      <c r="I394" s="191" t="s">
        <v>990</v>
      </c>
    </row>
    <row r="395" spans="1:9" x14ac:dyDescent="0.25">
      <c r="A395" s="20">
        <v>395</v>
      </c>
      <c r="B395" s="75">
        <v>45995</v>
      </c>
      <c r="C395" s="20" t="s">
        <v>847</v>
      </c>
      <c r="D395" s="20" t="s">
        <v>212</v>
      </c>
      <c r="G395" s="20">
        <v>0</v>
      </c>
      <c r="I395" s="191" t="s">
        <v>991</v>
      </c>
    </row>
    <row r="396" spans="1:9" x14ac:dyDescent="0.25">
      <c r="A396" s="20">
        <v>396</v>
      </c>
      <c r="B396" s="75">
        <v>45996</v>
      </c>
      <c r="C396" s="20" t="s">
        <v>992</v>
      </c>
      <c r="D396" s="20" t="s">
        <v>215</v>
      </c>
      <c r="G396" s="20">
        <v>0</v>
      </c>
      <c r="I396" s="191" t="s">
        <v>993</v>
      </c>
    </row>
    <row r="397" spans="1:9" x14ac:dyDescent="0.25">
      <c r="A397" s="20">
        <v>397</v>
      </c>
      <c r="B397" s="75">
        <v>45996</v>
      </c>
      <c r="C397" s="20" t="s">
        <v>994</v>
      </c>
      <c r="D397" s="20" t="s">
        <v>210</v>
      </c>
      <c r="G397" s="20">
        <v>0</v>
      </c>
      <c r="I397" s="191" t="s">
        <v>995</v>
      </c>
    </row>
    <row r="398" spans="1:9" x14ac:dyDescent="0.25">
      <c r="A398" s="20">
        <v>398</v>
      </c>
      <c r="B398" s="75">
        <v>45996</v>
      </c>
      <c r="C398" s="20" t="s">
        <v>996</v>
      </c>
      <c r="D398" s="20" t="s">
        <v>209</v>
      </c>
      <c r="G398" s="20">
        <v>0</v>
      </c>
      <c r="I398" s="191" t="s">
        <v>997</v>
      </c>
    </row>
    <row r="399" spans="1:9" x14ac:dyDescent="0.25">
      <c r="A399" s="20">
        <v>399</v>
      </c>
      <c r="B399" s="75">
        <v>45996</v>
      </c>
      <c r="C399" s="20" t="s">
        <v>998</v>
      </c>
      <c r="D399" s="20" t="s">
        <v>196</v>
      </c>
      <c r="G399" s="20">
        <v>0.97099999999999997</v>
      </c>
      <c r="I399" s="191" t="s">
        <v>999</v>
      </c>
    </row>
    <row r="400" spans="1:9" x14ac:dyDescent="0.25">
      <c r="A400" s="20">
        <v>400</v>
      </c>
      <c r="B400" s="75">
        <v>45996</v>
      </c>
      <c r="C400" s="20" t="s">
        <v>1000</v>
      </c>
      <c r="D400" s="20" t="s">
        <v>198</v>
      </c>
      <c r="G400" s="20">
        <v>0.97099999999999997</v>
      </c>
      <c r="I400" s="191" t="s">
        <v>1001</v>
      </c>
    </row>
    <row r="401" spans="1:9" x14ac:dyDescent="0.25">
      <c r="A401" s="20">
        <v>401</v>
      </c>
      <c r="B401" s="75">
        <v>45996</v>
      </c>
      <c r="C401" s="20" t="s">
        <v>1002</v>
      </c>
      <c r="D401" s="20" t="s">
        <v>202</v>
      </c>
      <c r="G401" s="20">
        <v>0.97099999999999997</v>
      </c>
      <c r="I401" s="191" t="s">
        <v>1003</v>
      </c>
    </row>
    <row r="402" spans="1:9" x14ac:dyDescent="0.25">
      <c r="A402" s="20">
        <v>402</v>
      </c>
      <c r="B402" s="75">
        <v>45996</v>
      </c>
      <c r="C402" s="20" t="s">
        <v>1002</v>
      </c>
      <c r="D402" s="20" t="s">
        <v>203</v>
      </c>
      <c r="G402" s="20">
        <v>0.97099999999999997</v>
      </c>
      <c r="I402" s="191" t="s">
        <v>1004</v>
      </c>
    </row>
    <row r="403" spans="1:9" x14ac:dyDescent="0.25">
      <c r="A403" s="20">
        <v>403</v>
      </c>
      <c r="B403" s="75">
        <v>45996</v>
      </c>
      <c r="C403" s="20" t="s">
        <v>1002</v>
      </c>
      <c r="D403" s="20" t="s">
        <v>204</v>
      </c>
      <c r="G403" s="20">
        <v>0.97099999999999997</v>
      </c>
      <c r="I403" s="191" t="s">
        <v>1005</v>
      </c>
    </row>
    <row r="404" spans="1:9" x14ac:dyDescent="0.25">
      <c r="A404" s="20">
        <v>404</v>
      </c>
      <c r="B404" s="75">
        <v>45996</v>
      </c>
      <c r="C404" s="20" t="s">
        <v>1006</v>
      </c>
      <c r="D404" s="20" t="s">
        <v>199</v>
      </c>
      <c r="G404" s="20">
        <v>0.97099999999999997</v>
      </c>
      <c r="I404" s="191" t="s">
        <v>1007</v>
      </c>
    </row>
    <row r="405" spans="1:9" x14ac:dyDescent="0.25">
      <c r="A405" s="20">
        <v>405</v>
      </c>
      <c r="B405" s="75">
        <v>45996</v>
      </c>
      <c r="C405" s="20" t="s">
        <v>1008</v>
      </c>
      <c r="D405" s="20" t="s">
        <v>173</v>
      </c>
      <c r="G405" s="20" t="s">
        <v>4</v>
      </c>
      <c r="I405" s="191" t="s">
        <v>1009</v>
      </c>
    </row>
    <row r="406" spans="1:9" x14ac:dyDescent="0.25">
      <c r="A406" s="20">
        <v>406</v>
      </c>
      <c r="B406" s="75">
        <v>45996</v>
      </c>
      <c r="C406" s="20" t="s">
        <v>1011</v>
      </c>
      <c r="D406" s="20" t="s">
        <v>196</v>
      </c>
      <c r="G406" s="20">
        <v>0</v>
      </c>
      <c r="I406" s="191" t="s">
        <v>999</v>
      </c>
    </row>
    <row r="407" spans="1:9" x14ac:dyDescent="0.25">
      <c r="A407" s="20">
        <v>407</v>
      </c>
      <c r="B407" s="75">
        <v>45996</v>
      </c>
      <c r="C407" s="20" t="s">
        <v>1012</v>
      </c>
      <c r="D407" s="20" t="s">
        <v>198</v>
      </c>
      <c r="G407" s="20">
        <v>0</v>
      </c>
      <c r="I407" s="191" t="s">
        <v>1013</v>
      </c>
    </row>
    <row r="408" spans="1:9" x14ac:dyDescent="0.25">
      <c r="A408" s="20">
        <v>408</v>
      </c>
      <c r="B408" s="75">
        <v>45995</v>
      </c>
      <c r="C408" s="20" t="s">
        <v>178</v>
      </c>
      <c r="D408" s="20" t="s">
        <v>177</v>
      </c>
      <c r="G408" s="20">
        <v>0.7</v>
      </c>
      <c r="I408" s="191" t="s">
        <v>1014</v>
      </c>
    </row>
    <row r="409" spans="1:9" x14ac:dyDescent="0.25">
      <c r="A409" s="20">
        <v>409</v>
      </c>
      <c r="B409" s="75">
        <v>45995</v>
      </c>
      <c r="C409" s="20" t="s">
        <v>1015</v>
      </c>
      <c r="D409" s="20" t="s">
        <v>184</v>
      </c>
      <c r="G409" s="20">
        <v>0</v>
      </c>
      <c r="I409" s="191" t="s">
        <v>1016</v>
      </c>
    </row>
    <row r="410" spans="1:9" x14ac:dyDescent="0.25">
      <c r="A410" s="20">
        <v>410</v>
      </c>
      <c r="B410" s="75">
        <v>45996</v>
      </c>
      <c r="C410" s="20" t="s">
        <v>1017</v>
      </c>
      <c r="D410" s="20" t="s">
        <v>184</v>
      </c>
      <c r="G410" s="20">
        <v>0.38</v>
      </c>
      <c r="I410" s="191" t="s">
        <v>1018</v>
      </c>
    </row>
    <row r="411" spans="1:9" x14ac:dyDescent="0.25">
      <c r="A411" s="20">
        <v>411</v>
      </c>
      <c r="B411" s="75">
        <v>45996</v>
      </c>
      <c r="C411" s="20" t="s">
        <v>1019</v>
      </c>
      <c r="D411" s="20" t="s">
        <v>177</v>
      </c>
      <c r="G411" s="20">
        <v>0</v>
      </c>
      <c r="I411" s="191" t="s">
        <v>1020</v>
      </c>
    </row>
    <row r="412" spans="1:9" x14ac:dyDescent="0.25">
      <c r="A412" s="20">
        <v>412</v>
      </c>
      <c r="B412" s="75">
        <v>45996</v>
      </c>
      <c r="C412" s="20" t="s">
        <v>1021</v>
      </c>
      <c r="D412" s="20" t="s">
        <v>202</v>
      </c>
      <c r="G412" s="20">
        <v>0</v>
      </c>
      <c r="I412" s="191" t="s">
        <v>1022</v>
      </c>
    </row>
    <row r="413" spans="1:9" x14ac:dyDescent="0.25">
      <c r="A413" s="20">
        <v>413</v>
      </c>
      <c r="B413" s="75">
        <v>45996</v>
      </c>
      <c r="C413" s="20" t="s">
        <v>1023</v>
      </c>
      <c r="D413" s="20" t="s">
        <v>203</v>
      </c>
      <c r="G413" s="20">
        <v>0</v>
      </c>
      <c r="I413" s="191" t="s">
        <v>1024</v>
      </c>
    </row>
    <row r="414" spans="1:9" x14ac:dyDescent="0.25">
      <c r="A414" s="20">
        <v>414</v>
      </c>
      <c r="B414" s="75">
        <v>45996</v>
      </c>
      <c r="C414" s="20" t="s">
        <v>1025</v>
      </c>
      <c r="D414" s="20" t="s">
        <v>204</v>
      </c>
      <c r="G414" s="20">
        <v>0</v>
      </c>
      <c r="I414" s="191" t="s">
        <v>1026</v>
      </c>
    </row>
    <row r="415" spans="1:9" x14ac:dyDescent="0.25">
      <c r="A415" s="20">
        <v>415</v>
      </c>
      <c r="B415" s="75">
        <v>45996</v>
      </c>
      <c r="C415" s="20" t="s">
        <v>1027</v>
      </c>
      <c r="D415" s="20" t="s">
        <v>199</v>
      </c>
      <c r="G415" s="20">
        <v>0</v>
      </c>
      <c r="I415" s="191" t="s">
        <v>1028</v>
      </c>
    </row>
    <row r="416" spans="1:9" x14ac:dyDescent="0.25">
      <c r="A416" s="20">
        <v>416</v>
      </c>
      <c r="B416" s="75">
        <v>45996</v>
      </c>
      <c r="C416" s="20" t="s">
        <v>502</v>
      </c>
      <c r="D416" s="20" t="s">
        <v>200</v>
      </c>
      <c r="G416" s="20">
        <v>1</v>
      </c>
      <c r="I416" s="191" t="s">
        <v>1029</v>
      </c>
    </row>
    <row r="417" spans="1:9" x14ac:dyDescent="0.25">
      <c r="A417" s="20">
        <v>417</v>
      </c>
      <c r="B417" s="75">
        <v>45996</v>
      </c>
      <c r="C417" s="20" t="s">
        <v>694</v>
      </c>
      <c r="D417" s="20" t="s">
        <v>214</v>
      </c>
      <c r="G417" s="20">
        <v>1</v>
      </c>
      <c r="I417" s="191" t="s">
        <v>1030</v>
      </c>
    </row>
    <row r="418" spans="1:9" x14ac:dyDescent="0.25">
      <c r="A418" s="20">
        <v>418</v>
      </c>
      <c r="B418" s="75">
        <v>45996</v>
      </c>
      <c r="C418" s="20" t="s">
        <v>699</v>
      </c>
      <c r="D418" s="20" t="s">
        <v>211</v>
      </c>
      <c r="G418" s="20">
        <v>1</v>
      </c>
      <c r="I418" s="191" t="s">
        <v>1031</v>
      </c>
    </row>
    <row r="419" spans="1:9" x14ac:dyDescent="0.25">
      <c r="A419" s="20">
        <v>419</v>
      </c>
      <c r="B419" s="75">
        <v>45996</v>
      </c>
      <c r="C419" s="20" t="s">
        <v>1032</v>
      </c>
      <c r="D419" s="20" t="s">
        <v>212</v>
      </c>
      <c r="G419" s="20">
        <v>1</v>
      </c>
      <c r="I419" s="191" t="s">
        <v>1033</v>
      </c>
    </row>
    <row r="420" spans="1:9" x14ac:dyDescent="0.25">
      <c r="A420" s="20">
        <v>420</v>
      </c>
      <c r="B420" s="75">
        <v>45996</v>
      </c>
      <c r="C420" s="20" t="s">
        <v>1034</v>
      </c>
      <c r="D420" s="20" t="s">
        <v>215</v>
      </c>
      <c r="G420" s="20">
        <v>1</v>
      </c>
      <c r="I420" s="191" t="s">
        <v>1035</v>
      </c>
    </row>
    <row r="421" spans="1:9" x14ac:dyDescent="0.25">
      <c r="A421" s="20">
        <v>421</v>
      </c>
      <c r="B421" s="75">
        <v>45996</v>
      </c>
      <c r="C421" s="20" t="s">
        <v>506</v>
      </c>
      <c r="D421" s="20" t="s">
        <v>210</v>
      </c>
      <c r="G421" s="20">
        <v>1</v>
      </c>
      <c r="I421" s="191" t="s">
        <v>1036</v>
      </c>
    </row>
    <row r="422" spans="1:9" x14ac:dyDescent="0.25">
      <c r="A422" s="20">
        <v>422</v>
      </c>
      <c r="B422" s="75">
        <v>45996</v>
      </c>
      <c r="C422" s="20" t="s">
        <v>1037</v>
      </c>
      <c r="D422" s="20" t="s">
        <v>173</v>
      </c>
      <c r="G422" s="20">
        <v>1</v>
      </c>
      <c r="I422" s="191" t="s">
        <v>1038</v>
      </c>
    </row>
    <row r="423" spans="1:9" x14ac:dyDescent="0.25">
      <c r="A423" s="20">
        <v>423</v>
      </c>
      <c r="B423" s="75">
        <v>45996</v>
      </c>
      <c r="C423" s="20" t="s">
        <v>216</v>
      </c>
      <c r="D423" s="20" t="s">
        <v>209</v>
      </c>
      <c r="G423" s="20">
        <v>1</v>
      </c>
      <c r="I423" s="191" t="s">
        <v>1039</v>
      </c>
    </row>
    <row r="424" spans="1:9" x14ac:dyDescent="0.25">
      <c r="A424" s="20">
        <v>424</v>
      </c>
      <c r="B424" s="75">
        <v>45996</v>
      </c>
      <c r="C424" s="20" t="s">
        <v>1040</v>
      </c>
      <c r="D424" s="20" t="s">
        <v>196</v>
      </c>
      <c r="G424" s="20">
        <v>1</v>
      </c>
      <c r="I424" s="191" t="s">
        <v>1041</v>
      </c>
    </row>
    <row r="425" spans="1:9" x14ac:dyDescent="0.25">
      <c r="A425" s="20">
        <v>425</v>
      </c>
      <c r="B425" s="75">
        <v>45996</v>
      </c>
      <c r="C425" s="20" t="s">
        <v>701</v>
      </c>
      <c r="D425" s="20" t="s">
        <v>175</v>
      </c>
      <c r="G425" s="20">
        <v>0</v>
      </c>
      <c r="I425" s="191" t="s">
        <v>1042</v>
      </c>
    </row>
    <row r="426" spans="1:9" x14ac:dyDescent="0.25">
      <c r="A426" s="20">
        <v>426</v>
      </c>
      <c r="B426" s="75">
        <v>45996</v>
      </c>
      <c r="C426" s="20" t="s">
        <v>701</v>
      </c>
      <c r="D426" s="20" t="s">
        <v>175</v>
      </c>
      <c r="G426" s="20" t="s">
        <v>4</v>
      </c>
      <c r="H426" s="20" t="s">
        <v>1043</v>
      </c>
      <c r="I426" s="191" t="s">
        <v>495</v>
      </c>
    </row>
    <row r="427" spans="1:9" x14ac:dyDescent="0.25">
      <c r="A427" s="20">
        <v>427</v>
      </c>
      <c r="B427" s="75">
        <v>45996</v>
      </c>
      <c r="C427" s="20" t="s">
        <v>1044</v>
      </c>
      <c r="D427" s="20" t="s">
        <v>198</v>
      </c>
      <c r="G427" s="20">
        <v>1</v>
      </c>
      <c r="I427" s="191" t="s">
        <v>1045</v>
      </c>
    </row>
    <row r="428" spans="1:9" x14ac:dyDescent="0.25">
      <c r="A428" s="20">
        <v>428</v>
      </c>
      <c r="B428" s="75">
        <v>45996</v>
      </c>
      <c r="C428" s="20" t="s">
        <v>513</v>
      </c>
      <c r="D428" s="20" t="s">
        <v>202</v>
      </c>
      <c r="G428" s="20">
        <v>1</v>
      </c>
      <c r="I428" s="191" t="s">
        <v>1046</v>
      </c>
    </row>
    <row r="429" spans="1:9" x14ac:dyDescent="0.25">
      <c r="A429" s="20">
        <v>429</v>
      </c>
      <c r="B429" s="75">
        <v>45996</v>
      </c>
      <c r="C429" s="20" t="s">
        <v>1047</v>
      </c>
      <c r="D429" s="20" t="s">
        <v>200</v>
      </c>
      <c r="G429" s="20">
        <v>0</v>
      </c>
      <c r="I429" s="191" t="s">
        <v>1048</v>
      </c>
    </row>
    <row r="430" spans="1:9" x14ac:dyDescent="0.25">
      <c r="A430" s="20">
        <v>430</v>
      </c>
      <c r="B430" s="75">
        <v>45996</v>
      </c>
      <c r="C430" s="20" t="s">
        <v>191</v>
      </c>
      <c r="D430" s="20" t="s">
        <v>190</v>
      </c>
      <c r="G430" s="20">
        <v>0.75</v>
      </c>
      <c r="I430" s="191" t="s">
        <v>1049</v>
      </c>
    </row>
    <row r="431" spans="1:9" x14ac:dyDescent="0.25">
      <c r="A431" s="20">
        <v>431</v>
      </c>
      <c r="B431" s="75">
        <v>45996</v>
      </c>
      <c r="C431" s="20" t="s">
        <v>179</v>
      </c>
      <c r="D431" s="20" t="s">
        <v>180</v>
      </c>
      <c r="G431" s="20">
        <v>0</v>
      </c>
      <c r="I431" s="191" t="s">
        <v>1050</v>
      </c>
    </row>
    <row r="432" spans="1:9" x14ac:dyDescent="0.25">
      <c r="A432" s="20">
        <v>432</v>
      </c>
      <c r="B432" s="75">
        <v>45996</v>
      </c>
      <c r="C432" s="20" t="s">
        <v>522</v>
      </c>
      <c r="D432" s="20" t="s">
        <v>202</v>
      </c>
      <c r="G432" s="20">
        <v>0</v>
      </c>
      <c r="I432" s="191" t="s">
        <v>1051</v>
      </c>
    </row>
    <row r="433" spans="1:9" x14ac:dyDescent="0.25">
      <c r="A433" s="20">
        <v>433</v>
      </c>
      <c r="B433" s="75">
        <v>45996</v>
      </c>
      <c r="C433" s="20" t="s">
        <v>1052</v>
      </c>
      <c r="D433" s="20" t="s">
        <v>181</v>
      </c>
      <c r="G433" s="20">
        <v>4</v>
      </c>
      <c r="I433" s="191" t="s">
        <v>1053</v>
      </c>
    </row>
    <row r="434" spans="1:9" x14ac:dyDescent="0.25">
      <c r="A434" s="20">
        <v>434</v>
      </c>
      <c r="B434" s="75">
        <v>45996</v>
      </c>
      <c r="C434" s="20" t="s">
        <v>1054</v>
      </c>
      <c r="D434" s="20" t="s">
        <v>182</v>
      </c>
      <c r="G434" s="20">
        <v>0</v>
      </c>
      <c r="I434" s="191" t="s">
        <v>1055</v>
      </c>
    </row>
    <row r="435" spans="1:9" x14ac:dyDescent="0.25">
      <c r="A435" s="20">
        <v>435</v>
      </c>
      <c r="B435" s="75">
        <v>45996</v>
      </c>
      <c r="C435" s="20" t="s">
        <v>1056</v>
      </c>
      <c r="D435" s="20" t="s">
        <v>214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1058</v>
      </c>
      <c r="D436" s="20" t="s">
        <v>211</v>
      </c>
      <c r="G436" s="20">
        <v>0</v>
      </c>
      <c r="I436" s="191" t="s">
        <v>1059</v>
      </c>
    </row>
    <row r="437" spans="1:9" x14ac:dyDescent="0.25">
      <c r="A437" s="20">
        <v>437</v>
      </c>
      <c r="B437" s="75">
        <v>45996</v>
      </c>
      <c r="C437" s="20" t="s">
        <v>1060</v>
      </c>
      <c r="D437" s="20" t="s">
        <v>203</v>
      </c>
      <c r="G437" s="20">
        <v>1</v>
      </c>
      <c r="I437" s="191" t="s">
        <v>1061</v>
      </c>
    </row>
    <row r="438" spans="1:9" x14ac:dyDescent="0.25">
      <c r="A438" s="20">
        <v>438</v>
      </c>
      <c r="B438" s="75">
        <v>45996</v>
      </c>
      <c r="C438" s="20" t="s">
        <v>1062</v>
      </c>
      <c r="D438" s="20" t="s">
        <v>204</v>
      </c>
      <c r="G438" s="20">
        <v>1</v>
      </c>
      <c r="I438" s="191" t="s">
        <v>1063</v>
      </c>
    </row>
    <row r="439" spans="1:9" x14ac:dyDescent="0.25">
      <c r="A439" s="20">
        <v>439</v>
      </c>
      <c r="B439" s="75">
        <v>45996</v>
      </c>
      <c r="C439" s="20" t="s">
        <v>1062</v>
      </c>
      <c r="D439" s="20" t="s">
        <v>199</v>
      </c>
      <c r="G439" s="20">
        <v>1</v>
      </c>
      <c r="I439" s="191" t="s">
        <v>1064</v>
      </c>
    </row>
    <row r="440" spans="1:9" x14ac:dyDescent="0.25">
      <c r="A440" s="20">
        <v>440</v>
      </c>
      <c r="B440" s="75">
        <v>45996</v>
      </c>
      <c r="C440" s="20" t="s">
        <v>724</v>
      </c>
      <c r="D440" s="20" t="s">
        <v>200</v>
      </c>
      <c r="G440" s="20">
        <v>1</v>
      </c>
      <c r="I440" s="191" t="s">
        <v>1065</v>
      </c>
    </row>
    <row r="441" spans="1:9" x14ac:dyDescent="0.25">
      <c r="A441" s="20">
        <v>441</v>
      </c>
      <c r="B441" s="75">
        <v>45996</v>
      </c>
      <c r="C441" s="20" t="s">
        <v>1066</v>
      </c>
      <c r="D441" s="20" t="s">
        <v>214</v>
      </c>
      <c r="G441" s="20">
        <v>1</v>
      </c>
      <c r="I441" s="191" t="s">
        <v>1067</v>
      </c>
    </row>
    <row r="442" spans="1:9" x14ac:dyDescent="0.25">
      <c r="A442" s="20">
        <v>442</v>
      </c>
      <c r="B442" s="75">
        <v>45996</v>
      </c>
      <c r="C442" s="20" t="s">
        <v>389</v>
      </c>
      <c r="D442" s="20" t="s">
        <v>211</v>
      </c>
      <c r="G442" s="20">
        <v>1</v>
      </c>
      <c r="I442" s="191" t="s">
        <v>1068</v>
      </c>
    </row>
    <row r="443" spans="1:9" x14ac:dyDescent="0.25">
      <c r="A443" s="20">
        <v>443</v>
      </c>
      <c r="B443" s="75">
        <v>45996</v>
      </c>
      <c r="C443" s="20" t="s">
        <v>389</v>
      </c>
      <c r="D443" s="20" t="s">
        <v>202</v>
      </c>
      <c r="G443" s="20">
        <v>1</v>
      </c>
      <c r="I443" s="191" t="s">
        <v>1069</v>
      </c>
    </row>
    <row r="444" spans="1:9" x14ac:dyDescent="0.25">
      <c r="A444" s="20">
        <v>444</v>
      </c>
      <c r="B444" s="75">
        <v>45996</v>
      </c>
      <c r="C444" s="20" t="s">
        <v>1070</v>
      </c>
      <c r="D444" s="20" t="s">
        <v>187</v>
      </c>
      <c r="G444" s="20">
        <v>0.7</v>
      </c>
      <c r="I444" s="191" t="s">
        <v>1071</v>
      </c>
    </row>
    <row r="445" spans="1:9" x14ac:dyDescent="0.25">
      <c r="A445" s="20">
        <v>445</v>
      </c>
      <c r="B445" s="75">
        <v>45996</v>
      </c>
      <c r="C445" s="20" t="s">
        <v>395</v>
      </c>
      <c r="D445" s="20" t="s">
        <v>188</v>
      </c>
      <c r="G445" s="20">
        <v>0.7</v>
      </c>
      <c r="I445" s="191" t="s">
        <v>1072</v>
      </c>
    </row>
    <row r="446" spans="1:9" x14ac:dyDescent="0.25">
      <c r="A446" s="20">
        <v>446</v>
      </c>
      <c r="B446" s="75">
        <v>45996</v>
      </c>
      <c r="C446" s="20" t="s">
        <v>1073</v>
      </c>
      <c r="D446" s="20" t="s">
        <v>205</v>
      </c>
      <c r="G446" s="20">
        <v>1</v>
      </c>
      <c r="I446" s="191" t="s">
        <v>1074</v>
      </c>
    </row>
    <row r="447" spans="1:9" x14ac:dyDescent="0.25">
      <c r="A447" s="20">
        <v>447</v>
      </c>
      <c r="B447" s="75">
        <v>45996</v>
      </c>
      <c r="C447" s="20" t="s">
        <v>554</v>
      </c>
      <c r="D447" s="20" t="s">
        <v>186</v>
      </c>
      <c r="G447" s="20">
        <v>0.7</v>
      </c>
      <c r="I447" s="191" t="s">
        <v>1075</v>
      </c>
    </row>
    <row r="448" spans="1:9" x14ac:dyDescent="0.25">
      <c r="A448" s="20">
        <v>448</v>
      </c>
      <c r="B448" s="75">
        <v>45996</v>
      </c>
      <c r="C448" s="20" t="s">
        <v>1076</v>
      </c>
      <c r="D448" s="20" t="s">
        <v>183</v>
      </c>
      <c r="G448" s="20">
        <v>0.7</v>
      </c>
      <c r="I448" s="191" t="s">
        <v>1077</v>
      </c>
    </row>
    <row r="449" spans="1:9" x14ac:dyDescent="0.25">
      <c r="A449" s="20">
        <v>449</v>
      </c>
      <c r="B449" s="75">
        <v>45996</v>
      </c>
      <c r="C449" s="20" t="s">
        <v>1078</v>
      </c>
      <c r="D449" s="20" t="s">
        <v>192</v>
      </c>
      <c r="G449" s="20">
        <v>0.7</v>
      </c>
      <c r="I449" s="191" t="s">
        <v>1079</v>
      </c>
    </row>
    <row r="450" spans="1:9" x14ac:dyDescent="0.25">
      <c r="A450" s="20">
        <v>450</v>
      </c>
      <c r="B450" s="75">
        <v>45996</v>
      </c>
      <c r="C450" s="20" t="s">
        <v>1080</v>
      </c>
      <c r="D450" s="20" t="s">
        <v>169</v>
      </c>
      <c r="G450" s="20">
        <v>0.7</v>
      </c>
      <c r="I450" s="191" t="s">
        <v>1081</v>
      </c>
    </row>
    <row r="451" spans="1:9" x14ac:dyDescent="0.25">
      <c r="A451" s="20">
        <v>451</v>
      </c>
      <c r="B451" s="75">
        <v>45996</v>
      </c>
      <c r="C451" s="20" t="s">
        <v>1082</v>
      </c>
      <c r="D451" s="20" t="s">
        <v>197</v>
      </c>
      <c r="G451" s="20">
        <v>0.7</v>
      </c>
      <c r="I451" s="191" t="s">
        <v>1083</v>
      </c>
    </row>
    <row r="452" spans="1:9" x14ac:dyDescent="0.25">
      <c r="A452" s="20">
        <v>452</v>
      </c>
      <c r="B452" s="75">
        <v>45996</v>
      </c>
      <c r="C452" s="20" t="s">
        <v>559</v>
      </c>
      <c r="D452" s="20" t="s">
        <v>193</v>
      </c>
      <c r="G452" s="20">
        <v>0.7</v>
      </c>
      <c r="I452" s="191" t="s">
        <v>1084</v>
      </c>
    </row>
    <row r="453" spans="1:9" x14ac:dyDescent="0.25">
      <c r="A453" s="20">
        <v>453</v>
      </c>
      <c r="B453" s="75">
        <v>45996</v>
      </c>
      <c r="C453" s="20" t="s">
        <v>911</v>
      </c>
      <c r="D453" s="20" t="s">
        <v>189</v>
      </c>
      <c r="G453" s="20">
        <v>0.85</v>
      </c>
      <c r="I453" s="191" t="s">
        <v>1085</v>
      </c>
    </row>
    <row r="454" spans="1:9" x14ac:dyDescent="0.25">
      <c r="A454" s="20">
        <v>454</v>
      </c>
      <c r="B454" s="75">
        <v>45996</v>
      </c>
      <c r="C454" s="20" t="s">
        <v>563</v>
      </c>
      <c r="D454" s="20" t="s">
        <v>396</v>
      </c>
      <c r="G454" s="20">
        <v>5</v>
      </c>
      <c r="I454" s="191" t="s">
        <v>1086</v>
      </c>
    </row>
    <row r="455" spans="1:9" x14ac:dyDescent="0.25">
      <c r="A455" s="20">
        <v>455</v>
      </c>
      <c r="B455" s="75">
        <v>45996</v>
      </c>
      <c r="C455" s="20" t="s">
        <v>1087</v>
      </c>
      <c r="D455" s="20" t="s">
        <v>193</v>
      </c>
      <c r="G455" s="20">
        <v>0</v>
      </c>
      <c r="I455" s="191" t="s">
        <v>1084</v>
      </c>
    </row>
    <row r="456" spans="1:9" x14ac:dyDescent="0.25">
      <c r="A456" s="20">
        <v>456</v>
      </c>
      <c r="B456" s="75">
        <v>45996</v>
      </c>
      <c r="C456" s="20" t="s">
        <v>1088</v>
      </c>
      <c r="D456" s="20" t="s">
        <v>197</v>
      </c>
      <c r="G456" s="20">
        <v>0</v>
      </c>
      <c r="I456" s="191" t="s">
        <v>1089</v>
      </c>
    </row>
    <row r="457" spans="1:9" x14ac:dyDescent="0.25">
      <c r="A457" s="20">
        <v>457</v>
      </c>
      <c r="B457" s="75">
        <v>45996</v>
      </c>
      <c r="C457" s="20" t="s">
        <v>750</v>
      </c>
      <c r="D457" s="20" t="s">
        <v>197</v>
      </c>
      <c r="G457" s="20">
        <v>0.8</v>
      </c>
      <c r="I457" s="191" t="s">
        <v>495</v>
      </c>
    </row>
    <row r="458" spans="1:9" x14ac:dyDescent="0.25">
      <c r="A458" s="20">
        <v>458</v>
      </c>
      <c r="B458" s="75">
        <v>45996</v>
      </c>
      <c r="C458" s="20" t="s">
        <v>1090</v>
      </c>
      <c r="D458" s="20" t="s">
        <v>193</v>
      </c>
      <c r="G458" s="20">
        <v>0.8</v>
      </c>
      <c r="I458" s="191" t="s">
        <v>1091</v>
      </c>
    </row>
    <row r="459" spans="1:9" ht="29.25" x14ac:dyDescent="0.25">
      <c r="A459" s="20">
        <v>459</v>
      </c>
      <c r="B459" s="75">
        <v>45996</v>
      </c>
      <c r="C459" s="20" t="s">
        <v>1092</v>
      </c>
      <c r="D459" s="20" t="s">
        <v>193</v>
      </c>
      <c r="G459" s="20" t="s">
        <v>4</v>
      </c>
      <c r="H459" s="525" t="s">
        <v>1093</v>
      </c>
      <c r="I459" s="191" t="s">
        <v>1091</v>
      </c>
    </row>
    <row r="460" spans="1:9" x14ac:dyDescent="0.25">
      <c r="A460" s="20">
        <v>460</v>
      </c>
      <c r="B460" s="75">
        <v>45996</v>
      </c>
      <c r="C460" s="20" t="s">
        <v>1094</v>
      </c>
      <c r="D460" s="20" t="s">
        <v>194</v>
      </c>
      <c r="G460" s="20">
        <v>0.85</v>
      </c>
      <c r="I460" s="191" t="s">
        <v>1095</v>
      </c>
    </row>
    <row r="461" spans="1:9" x14ac:dyDescent="0.25">
      <c r="A461" s="20">
        <v>461</v>
      </c>
      <c r="B461" s="75">
        <v>45996</v>
      </c>
      <c r="C461" s="20" t="s">
        <v>419</v>
      </c>
      <c r="D461" s="20" t="s">
        <v>177</v>
      </c>
      <c r="G461" s="20">
        <v>0.69</v>
      </c>
      <c r="I461" s="191" t="s">
        <v>1097</v>
      </c>
    </row>
    <row r="462" spans="1:9" x14ac:dyDescent="0.25">
      <c r="A462" s="20">
        <v>462</v>
      </c>
      <c r="B462" s="75">
        <v>45996</v>
      </c>
      <c r="C462" s="20" t="s">
        <v>771</v>
      </c>
      <c r="D462" s="20" t="s">
        <v>176</v>
      </c>
      <c r="G462" s="20">
        <v>0</v>
      </c>
      <c r="I462" s="191" t="s">
        <v>1098</v>
      </c>
    </row>
    <row r="463" spans="1:9" x14ac:dyDescent="0.25">
      <c r="A463" s="20">
        <v>463</v>
      </c>
      <c r="B463" s="75">
        <v>45996</v>
      </c>
      <c r="C463" s="20" t="s">
        <v>1099</v>
      </c>
      <c r="D463" s="20" t="s">
        <v>182</v>
      </c>
      <c r="G463" s="20">
        <v>1</v>
      </c>
      <c r="I463" s="191" t="s">
        <v>1100</v>
      </c>
    </row>
    <row r="464" spans="1:9" x14ac:dyDescent="0.25">
      <c r="A464" s="20">
        <v>464</v>
      </c>
      <c r="B464" s="75">
        <v>45996</v>
      </c>
      <c r="C464" s="20" t="s">
        <v>1101</v>
      </c>
      <c r="D464" s="20" t="s">
        <v>193</v>
      </c>
      <c r="G464" s="20">
        <v>0</v>
      </c>
      <c r="I464" s="191" t="s">
        <v>1102</v>
      </c>
    </row>
    <row r="465" spans="1:9" x14ac:dyDescent="0.25">
      <c r="A465" s="20">
        <v>465</v>
      </c>
      <c r="B465" s="75">
        <v>45996</v>
      </c>
      <c r="C465" s="20" t="s">
        <v>1103</v>
      </c>
      <c r="D465" s="20" t="s">
        <v>197</v>
      </c>
      <c r="G465" s="20">
        <v>0</v>
      </c>
      <c r="I465" s="191" t="s">
        <v>1104</v>
      </c>
    </row>
    <row r="466" spans="1:9" x14ac:dyDescent="0.25">
      <c r="A466" s="20">
        <v>466</v>
      </c>
      <c r="B466" s="75">
        <v>45996</v>
      </c>
      <c r="C466" s="20" t="s">
        <v>435</v>
      </c>
      <c r="D466" s="20" t="s">
        <v>169</v>
      </c>
      <c r="G466" s="20">
        <v>0</v>
      </c>
      <c r="I466" s="191" t="s">
        <v>1105</v>
      </c>
    </row>
    <row r="467" spans="1:9" x14ac:dyDescent="0.25">
      <c r="A467" s="20">
        <v>467</v>
      </c>
      <c r="B467" s="75">
        <v>45996</v>
      </c>
      <c r="C467" s="20" t="s">
        <v>1106</v>
      </c>
      <c r="D467" s="20" t="s">
        <v>194</v>
      </c>
      <c r="G467" s="20">
        <v>0</v>
      </c>
      <c r="I467" s="191" t="s">
        <v>1107</v>
      </c>
    </row>
    <row r="468" spans="1:9" x14ac:dyDescent="0.25">
      <c r="A468" s="20">
        <v>468</v>
      </c>
      <c r="B468" s="75">
        <v>45996</v>
      </c>
      <c r="C468" s="20" t="s">
        <v>1108</v>
      </c>
      <c r="D468" s="20" t="s">
        <v>192</v>
      </c>
      <c r="G468" s="20">
        <v>0</v>
      </c>
      <c r="I468" s="191" t="s">
        <v>1109</v>
      </c>
    </row>
    <row r="469" spans="1:9" x14ac:dyDescent="0.25">
      <c r="A469" s="20">
        <v>469</v>
      </c>
      <c r="B469" s="75">
        <v>45996</v>
      </c>
      <c r="C469" s="20" t="s">
        <v>1110</v>
      </c>
      <c r="D469" s="20" t="s">
        <v>182</v>
      </c>
      <c r="G469" s="20">
        <v>0</v>
      </c>
      <c r="I469" s="191" t="s">
        <v>1111</v>
      </c>
    </row>
    <row r="470" spans="1:9" x14ac:dyDescent="0.25">
      <c r="A470" s="20">
        <v>470</v>
      </c>
      <c r="B470" s="75">
        <v>45996</v>
      </c>
      <c r="C470" s="20" t="s">
        <v>1110</v>
      </c>
      <c r="D470" s="20" t="s">
        <v>182</v>
      </c>
      <c r="G470" s="20" t="s">
        <v>4</v>
      </c>
      <c r="I470" s="191" t="s">
        <v>495</v>
      </c>
    </row>
    <row r="471" spans="1:9" x14ac:dyDescent="0.25">
      <c r="A471" s="20">
        <v>471</v>
      </c>
      <c r="B471" s="75">
        <v>45996</v>
      </c>
      <c r="C471" s="20" t="s">
        <v>1112</v>
      </c>
      <c r="D471" s="20" t="s">
        <v>197</v>
      </c>
      <c r="G471" s="20">
        <v>0.7</v>
      </c>
      <c r="I471" s="191" t="s">
        <v>1113</v>
      </c>
    </row>
    <row r="472" spans="1:9" x14ac:dyDescent="0.25">
      <c r="A472" s="20">
        <v>472</v>
      </c>
      <c r="B472" s="75">
        <v>45996</v>
      </c>
      <c r="C472" s="20" t="s">
        <v>1114</v>
      </c>
      <c r="D472" s="20" t="s">
        <v>169</v>
      </c>
      <c r="G472" s="20">
        <v>0.7</v>
      </c>
      <c r="I472" s="191" t="s">
        <v>495</v>
      </c>
    </row>
    <row r="473" spans="1:9" x14ac:dyDescent="0.25">
      <c r="A473" s="20">
        <v>473</v>
      </c>
      <c r="B473" s="75">
        <v>45996</v>
      </c>
      <c r="C473" s="20" t="s">
        <v>439</v>
      </c>
      <c r="D473" s="20" t="s">
        <v>192</v>
      </c>
      <c r="G473" s="20">
        <v>0.7</v>
      </c>
      <c r="I473" s="191" t="s">
        <v>1115</v>
      </c>
    </row>
    <row r="474" spans="1:9" x14ac:dyDescent="0.25">
      <c r="A474" s="20">
        <v>474</v>
      </c>
      <c r="B474" s="75">
        <v>45996</v>
      </c>
      <c r="C474" s="20" t="s">
        <v>178</v>
      </c>
      <c r="D474" s="20" t="s">
        <v>180</v>
      </c>
      <c r="G474" s="20">
        <v>0.81</v>
      </c>
      <c r="I474" s="191" t="s">
        <v>1116</v>
      </c>
    </row>
    <row r="475" spans="1:9" x14ac:dyDescent="0.25">
      <c r="A475" s="20">
        <v>475</v>
      </c>
      <c r="B475" s="75">
        <v>45996</v>
      </c>
      <c r="C475" s="20" t="s">
        <v>439</v>
      </c>
      <c r="D475" s="20" t="s">
        <v>190</v>
      </c>
      <c r="G475" s="20">
        <v>0</v>
      </c>
      <c r="I475" s="191" t="s">
        <v>1117</v>
      </c>
    </row>
    <row r="476" spans="1:9" x14ac:dyDescent="0.25">
      <c r="A476" s="20">
        <v>476</v>
      </c>
      <c r="B476" s="75">
        <v>45996</v>
      </c>
      <c r="C476" s="20" t="s">
        <v>1118</v>
      </c>
      <c r="D476" s="20" t="s">
        <v>176</v>
      </c>
      <c r="G476" s="20">
        <v>0.71499999999999997</v>
      </c>
      <c r="I476" s="191" t="s">
        <v>1119</v>
      </c>
    </row>
    <row r="477" spans="1:9" x14ac:dyDescent="0.25">
      <c r="A477" s="20">
        <v>477</v>
      </c>
      <c r="B477" s="75">
        <v>45996</v>
      </c>
      <c r="C477" s="20" t="s">
        <v>1120</v>
      </c>
      <c r="D477" s="20" t="s">
        <v>175</v>
      </c>
      <c r="G477" s="20">
        <v>0</v>
      </c>
      <c r="I477" s="191" t="s">
        <v>1121</v>
      </c>
    </row>
    <row r="478" spans="1:9" x14ac:dyDescent="0.25">
      <c r="A478" s="20">
        <v>478</v>
      </c>
      <c r="B478" s="75">
        <v>45996</v>
      </c>
      <c r="C478" s="20" t="s">
        <v>1120</v>
      </c>
      <c r="D478" s="20" t="s">
        <v>175</v>
      </c>
      <c r="G478" s="20">
        <v>1.5</v>
      </c>
      <c r="H478" s="20" t="s">
        <v>693</v>
      </c>
      <c r="I478" s="191" t="s">
        <v>495</v>
      </c>
    </row>
    <row r="479" spans="1:9" x14ac:dyDescent="0.25">
      <c r="A479" s="20">
        <v>479</v>
      </c>
      <c r="B479" s="75">
        <v>45996</v>
      </c>
      <c r="C479" s="20" t="s">
        <v>1122</v>
      </c>
      <c r="D479" s="20" t="s">
        <v>184</v>
      </c>
      <c r="G479" s="20">
        <v>0</v>
      </c>
      <c r="I479" s="191" t="s">
        <v>1123</v>
      </c>
    </row>
    <row r="480" spans="1:9" x14ac:dyDescent="0.25">
      <c r="A480" s="20">
        <v>480</v>
      </c>
      <c r="B480" s="75">
        <v>45996</v>
      </c>
      <c r="C480" s="20" t="s">
        <v>1124</v>
      </c>
      <c r="D480" s="20" t="s">
        <v>182</v>
      </c>
      <c r="G480" s="20">
        <v>0</v>
      </c>
      <c r="H480" s="80" t="s">
        <v>1126</v>
      </c>
      <c r="I480" s="191" t="s">
        <v>1125</v>
      </c>
    </row>
    <row r="481" spans="1:9" x14ac:dyDescent="0.25">
      <c r="A481" s="20">
        <v>481</v>
      </c>
      <c r="B481" s="75">
        <v>45996</v>
      </c>
      <c r="C481" s="20" t="s">
        <v>1127</v>
      </c>
      <c r="D481" s="20" t="s">
        <v>197</v>
      </c>
      <c r="G481" s="20">
        <v>0</v>
      </c>
      <c r="I481" s="191" t="s">
        <v>1128</v>
      </c>
    </row>
    <row r="482" spans="1:9" x14ac:dyDescent="0.25">
      <c r="A482" s="20">
        <v>482</v>
      </c>
      <c r="B482" s="75">
        <v>45996</v>
      </c>
      <c r="C482" s="20" t="s">
        <v>967</v>
      </c>
      <c r="D482" s="20" t="s">
        <v>169</v>
      </c>
      <c r="G482" s="20">
        <v>0</v>
      </c>
      <c r="I482" s="191" t="s">
        <v>1129</v>
      </c>
    </row>
    <row r="483" spans="1:9" x14ac:dyDescent="0.25">
      <c r="A483" s="20">
        <v>483</v>
      </c>
      <c r="B483" s="75">
        <v>45996</v>
      </c>
      <c r="C483" s="20" t="s">
        <v>1130</v>
      </c>
      <c r="D483" s="20" t="s">
        <v>175</v>
      </c>
      <c r="G483" s="20">
        <v>0</v>
      </c>
      <c r="I483" s="191" t="s">
        <v>1121</v>
      </c>
    </row>
    <row r="484" spans="1:9" x14ac:dyDescent="0.25">
      <c r="A484" s="20">
        <v>484</v>
      </c>
      <c r="B484" s="75">
        <v>45996</v>
      </c>
      <c r="C484" s="20" t="s">
        <v>1130</v>
      </c>
      <c r="D484" s="20" t="s">
        <v>175</v>
      </c>
      <c r="G484" s="20">
        <v>6.7</v>
      </c>
      <c r="H484" s="80" t="s">
        <v>1131</v>
      </c>
      <c r="I484" s="191" t="s">
        <v>495</v>
      </c>
    </row>
    <row r="485" spans="1:9" x14ac:dyDescent="0.25">
      <c r="A485" s="20">
        <v>485</v>
      </c>
      <c r="B485" s="75">
        <v>45996</v>
      </c>
      <c r="C485" s="20" t="s">
        <v>1132</v>
      </c>
      <c r="D485" s="20" t="s">
        <v>192</v>
      </c>
      <c r="G485" s="20">
        <v>0</v>
      </c>
      <c r="I485" s="191" t="s">
        <v>1133</v>
      </c>
    </row>
    <row r="486" spans="1:9" x14ac:dyDescent="0.25">
      <c r="A486" s="20">
        <v>486</v>
      </c>
      <c r="B486" s="75">
        <v>45996</v>
      </c>
      <c r="C486" s="20" t="s">
        <v>1134</v>
      </c>
      <c r="D486" s="20" t="s">
        <v>187</v>
      </c>
      <c r="G486" s="20">
        <v>0</v>
      </c>
      <c r="I486" s="191" t="s">
        <v>1135</v>
      </c>
    </row>
    <row r="487" spans="1:9" x14ac:dyDescent="0.25">
      <c r="A487" s="20">
        <v>487</v>
      </c>
      <c r="B487" s="75">
        <v>45996</v>
      </c>
      <c r="C487" s="20" t="s">
        <v>1136</v>
      </c>
      <c r="D487" s="20" t="s">
        <v>188</v>
      </c>
      <c r="G487" s="20">
        <v>0</v>
      </c>
      <c r="I487" s="191" t="s">
        <v>1137</v>
      </c>
    </row>
    <row r="488" spans="1:9" x14ac:dyDescent="0.25">
      <c r="A488" s="20">
        <v>488</v>
      </c>
      <c r="B488" s="75">
        <v>45996</v>
      </c>
      <c r="C488" s="20" t="s">
        <v>1138</v>
      </c>
      <c r="D488" s="20" t="s">
        <v>186</v>
      </c>
      <c r="G488" s="20">
        <v>0</v>
      </c>
      <c r="I488" s="191" t="s">
        <v>1139</v>
      </c>
    </row>
    <row r="489" spans="1:9" x14ac:dyDescent="0.25">
      <c r="A489" s="20">
        <v>489</v>
      </c>
      <c r="B489" s="75">
        <v>45996</v>
      </c>
      <c r="C489" s="20" t="s">
        <v>1140</v>
      </c>
      <c r="D489" s="20" t="s">
        <v>189</v>
      </c>
      <c r="G489" s="20">
        <v>0</v>
      </c>
      <c r="I489" s="191" t="s">
        <v>1141</v>
      </c>
    </row>
    <row r="490" spans="1:9" x14ac:dyDescent="0.25">
      <c r="A490" s="20">
        <v>490</v>
      </c>
      <c r="B490" s="75">
        <v>45996</v>
      </c>
      <c r="C490" s="20" t="s">
        <v>1142</v>
      </c>
      <c r="D490" s="20" t="s">
        <v>196</v>
      </c>
      <c r="G490" s="20">
        <v>0</v>
      </c>
      <c r="I490" s="191" t="s">
        <v>1143</v>
      </c>
    </row>
    <row r="491" spans="1:9" x14ac:dyDescent="0.25">
      <c r="A491" s="20">
        <v>491</v>
      </c>
      <c r="B491" s="75">
        <v>45996</v>
      </c>
      <c r="C491" s="20" t="s">
        <v>1144</v>
      </c>
      <c r="D491" s="20" t="s">
        <v>183</v>
      </c>
      <c r="G491" s="20">
        <v>0</v>
      </c>
      <c r="I491" s="191" t="s">
        <v>1145</v>
      </c>
    </row>
    <row r="492" spans="1:9" x14ac:dyDescent="0.25">
      <c r="A492" s="20">
        <v>492</v>
      </c>
      <c r="B492" s="75">
        <v>45996</v>
      </c>
      <c r="C492" s="20" t="s">
        <v>1146</v>
      </c>
      <c r="D492" s="20" t="s">
        <v>198</v>
      </c>
      <c r="G492" s="20">
        <v>0</v>
      </c>
      <c r="I492" s="191" t="s">
        <v>1147</v>
      </c>
    </row>
    <row r="493" spans="1:9" x14ac:dyDescent="0.25">
      <c r="A493" s="20">
        <v>493</v>
      </c>
      <c r="B493" s="75">
        <v>45996</v>
      </c>
      <c r="C493" s="20" t="s">
        <v>460</v>
      </c>
      <c r="D493" s="20" t="s">
        <v>396</v>
      </c>
      <c r="G493" s="20">
        <v>0</v>
      </c>
      <c r="I493" s="191" t="s">
        <v>1148</v>
      </c>
    </row>
    <row r="494" spans="1:9" x14ac:dyDescent="0.25">
      <c r="A494" s="20">
        <v>494</v>
      </c>
      <c r="B494" s="75">
        <v>45996</v>
      </c>
      <c r="C494" s="20" t="s">
        <v>975</v>
      </c>
      <c r="D494" s="20" t="s">
        <v>202</v>
      </c>
      <c r="G494" s="20">
        <v>0</v>
      </c>
      <c r="I494" s="191" t="s">
        <v>1149</v>
      </c>
    </row>
    <row r="495" spans="1:9" x14ac:dyDescent="0.25">
      <c r="A495" s="20">
        <v>495</v>
      </c>
      <c r="B495" s="75">
        <v>45996</v>
      </c>
      <c r="C495" s="20" t="s">
        <v>462</v>
      </c>
      <c r="D495" s="20" t="s">
        <v>203</v>
      </c>
      <c r="G495" s="20">
        <v>0</v>
      </c>
      <c r="I495" s="191" t="s">
        <v>1150</v>
      </c>
    </row>
    <row r="496" spans="1:9" x14ac:dyDescent="0.25">
      <c r="A496" s="20">
        <v>496</v>
      </c>
      <c r="B496" s="75">
        <v>45996</v>
      </c>
      <c r="C496" s="20" t="s">
        <v>1151</v>
      </c>
      <c r="D496" s="20" t="s">
        <v>209</v>
      </c>
      <c r="G496" s="20">
        <v>0</v>
      </c>
      <c r="I496" s="191" t="s">
        <v>1152</v>
      </c>
    </row>
    <row r="497" spans="1:9" x14ac:dyDescent="0.25">
      <c r="A497" s="20">
        <v>497</v>
      </c>
      <c r="B497" s="75">
        <v>45996</v>
      </c>
      <c r="C497" s="20" t="s">
        <v>834</v>
      </c>
      <c r="D497" s="20" t="s">
        <v>210</v>
      </c>
      <c r="G497" s="20">
        <v>0</v>
      </c>
      <c r="I497" s="191" t="s">
        <v>1153</v>
      </c>
    </row>
    <row r="498" spans="1:9" x14ac:dyDescent="0.25">
      <c r="A498" s="20">
        <v>498</v>
      </c>
      <c r="B498" s="75">
        <v>45996</v>
      </c>
      <c r="C498" s="20" t="s">
        <v>836</v>
      </c>
      <c r="D498" s="20" t="s">
        <v>215</v>
      </c>
      <c r="G498" s="20">
        <v>0</v>
      </c>
      <c r="I498" s="191" t="s">
        <v>1154</v>
      </c>
    </row>
    <row r="499" spans="1:9" x14ac:dyDescent="0.25">
      <c r="A499" s="20">
        <v>499</v>
      </c>
      <c r="B499" s="75">
        <v>45996</v>
      </c>
      <c r="C499" s="20" t="s">
        <v>1155</v>
      </c>
      <c r="D499" s="20" t="s">
        <v>212</v>
      </c>
      <c r="G499" s="20">
        <v>0</v>
      </c>
      <c r="I499" s="191" t="s">
        <v>1156</v>
      </c>
    </row>
    <row r="500" spans="1:9" x14ac:dyDescent="0.25">
      <c r="A500" s="20">
        <v>500</v>
      </c>
      <c r="B500" s="75">
        <v>45996</v>
      </c>
      <c r="C500" s="20" t="s">
        <v>1157</v>
      </c>
      <c r="D500" s="20" t="s">
        <v>211</v>
      </c>
      <c r="G500" s="20">
        <v>0</v>
      </c>
      <c r="I500" s="191" t="s">
        <v>1158</v>
      </c>
    </row>
    <row r="501" spans="1:9" x14ac:dyDescent="0.25">
      <c r="A501" s="20">
        <v>501</v>
      </c>
      <c r="B501" s="75">
        <v>45996</v>
      </c>
      <c r="C501" s="20" t="s">
        <v>1159</v>
      </c>
      <c r="D501" s="20" t="s">
        <v>214</v>
      </c>
      <c r="G501" s="20">
        <v>0</v>
      </c>
      <c r="I501" s="191" t="s">
        <v>1160</v>
      </c>
    </row>
    <row r="502" spans="1:9" x14ac:dyDescent="0.25">
      <c r="A502" s="20">
        <v>502</v>
      </c>
      <c r="B502" s="75">
        <v>45996</v>
      </c>
      <c r="C502" s="20" t="s">
        <v>665</v>
      </c>
      <c r="D502" s="20" t="s">
        <v>200</v>
      </c>
      <c r="G502" s="20">
        <v>0</v>
      </c>
      <c r="I502" s="191" t="s">
        <v>1161</v>
      </c>
    </row>
    <row r="503" spans="1:9" x14ac:dyDescent="0.25">
      <c r="A503" s="20">
        <v>503</v>
      </c>
      <c r="B503" s="75">
        <v>45996</v>
      </c>
      <c r="C503" s="20" t="s">
        <v>1162</v>
      </c>
      <c r="D503" s="20" t="s">
        <v>199</v>
      </c>
      <c r="G503" s="20">
        <v>0</v>
      </c>
      <c r="I503" s="191" t="s">
        <v>1163</v>
      </c>
    </row>
    <row r="504" spans="1:9" x14ac:dyDescent="0.25">
      <c r="A504" s="20">
        <v>504</v>
      </c>
      <c r="B504" s="75">
        <v>45997</v>
      </c>
      <c r="C504" s="20" t="s">
        <v>671</v>
      </c>
      <c r="D504" s="20" t="s">
        <v>205</v>
      </c>
      <c r="G504" s="20">
        <v>0</v>
      </c>
      <c r="I504" s="191" t="s">
        <v>1164</v>
      </c>
    </row>
    <row r="505" spans="1:9" x14ac:dyDescent="0.25">
      <c r="A505" s="20">
        <v>505</v>
      </c>
      <c r="B505" s="75">
        <v>45997</v>
      </c>
      <c r="C505" s="20" t="s">
        <v>1165</v>
      </c>
      <c r="D505" s="20" t="s">
        <v>204</v>
      </c>
      <c r="G505" s="20">
        <v>0</v>
      </c>
      <c r="I505" s="191" t="s">
        <v>1166</v>
      </c>
    </row>
    <row r="506" spans="1:9" x14ac:dyDescent="0.25">
      <c r="A506" s="20">
        <v>506</v>
      </c>
      <c r="B506" s="75">
        <v>45997</v>
      </c>
      <c r="C506" s="20" t="s">
        <v>191</v>
      </c>
      <c r="D506" s="20" t="s">
        <v>190</v>
      </c>
      <c r="G506" s="20">
        <v>0.7</v>
      </c>
      <c r="I506" s="191" t="s">
        <v>1167</v>
      </c>
    </row>
    <row r="507" spans="1:9" x14ac:dyDescent="0.25">
      <c r="A507" s="20">
        <v>507</v>
      </c>
      <c r="B507" s="75">
        <v>45997</v>
      </c>
      <c r="C507" s="20" t="s">
        <v>179</v>
      </c>
      <c r="D507" s="20" t="s">
        <v>180</v>
      </c>
      <c r="G507" s="20">
        <v>0</v>
      </c>
      <c r="I507" s="191" t="s">
        <v>1168</v>
      </c>
    </row>
    <row r="508" spans="1:9" x14ac:dyDescent="0.25">
      <c r="A508" s="20">
        <v>508</v>
      </c>
      <c r="B508" s="75">
        <v>45997</v>
      </c>
      <c r="C508" s="20" t="s">
        <v>1169</v>
      </c>
      <c r="D508" s="20" t="s">
        <v>184</v>
      </c>
      <c r="G508" s="20">
        <v>0.4</v>
      </c>
      <c r="I508" s="191" t="s">
        <v>1170</v>
      </c>
    </row>
    <row r="509" spans="1:9" x14ac:dyDescent="0.25">
      <c r="A509" s="20">
        <v>509</v>
      </c>
      <c r="B509" s="75">
        <v>45997</v>
      </c>
      <c r="C509" s="20" t="s">
        <v>1171</v>
      </c>
      <c r="D509" s="20" t="s">
        <v>177</v>
      </c>
      <c r="G509" s="20">
        <v>0</v>
      </c>
      <c r="I509" s="191" t="s">
        <v>1172</v>
      </c>
    </row>
    <row r="510" spans="1:9" x14ac:dyDescent="0.25">
      <c r="A510" s="20">
        <v>510</v>
      </c>
      <c r="B510" s="75">
        <v>45997</v>
      </c>
      <c r="C510" s="20" t="s">
        <v>191</v>
      </c>
      <c r="D510" s="20" t="s">
        <v>177</v>
      </c>
      <c r="G510" s="20">
        <v>0.39500000000000002</v>
      </c>
      <c r="I510" s="191" t="s">
        <v>1173</v>
      </c>
    </row>
    <row r="511" spans="1:9" x14ac:dyDescent="0.25">
      <c r="A511" s="20">
        <v>511</v>
      </c>
      <c r="B511" s="75">
        <v>45997</v>
      </c>
      <c r="C511" s="20" t="s">
        <v>179</v>
      </c>
      <c r="D511" s="20" t="s">
        <v>176</v>
      </c>
      <c r="G511" s="20">
        <v>0</v>
      </c>
      <c r="I511" s="191" t="s">
        <v>1174</v>
      </c>
    </row>
    <row r="512" spans="1:9" x14ac:dyDescent="0.25">
      <c r="A512" s="20">
        <v>512</v>
      </c>
      <c r="B512" s="75">
        <v>45997</v>
      </c>
      <c r="C512" s="20" t="s">
        <v>895</v>
      </c>
      <c r="D512" s="20" t="s">
        <v>182</v>
      </c>
      <c r="G512" s="20">
        <v>0.5</v>
      </c>
      <c r="I512" s="191" t="s">
        <v>1175</v>
      </c>
    </row>
    <row r="513" spans="1:9" x14ac:dyDescent="0.25">
      <c r="A513" s="20">
        <v>513</v>
      </c>
      <c r="B513" s="75">
        <v>45997</v>
      </c>
      <c r="C513" s="20" t="s">
        <v>385</v>
      </c>
      <c r="D513" s="20" t="s">
        <v>181</v>
      </c>
      <c r="G513" s="20">
        <v>0</v>
      </c>
      <c r="I513" s="191" t="s">
        <v>1176</v>
      </c>
    </row>
    <row r="514" spans="1:9" x14ac:dyDescent="0.25">
      <c r="A514" s="20">
        <v>514</v>
      </c>
      <c r="B514" s="75">
        <v>45997</v>
      </c>
      <c r="C514" s="20" t="s">
        <v>387</v>
      </c>
      <c r="D514" s="20" t="s">
        <v>196</v>
      </c>
      <c r="G514" s="20">
        <v>1</v>
      </c>
      <c r="I514" s="191" t="s">
        <v>1177</v>
      </c>
    </row>
    <row r="515" spans="1:9" x14ac:dyDescent="0.25">
      <c r="A515" s="20">
        <v>515</v>
      </c>
      <c r="B515" s="75">
        <v>45997</v>
      </c>
      <c r="C515" s="20" t="s">
        <v>1178</v>
      </c>
      <c r="D515" s="20" t="s">
        <v>198</v>
      </c>
      <c r="G515" s="20">
        <v>1</v>
      </c>
      <c r="I515" s="191" t="s">
        <v>1179</v>
      </c>
    </row>
    <row r="516" spans="1:9" x14ac:dyDescent="0.25">
      <c r="A516" s="20">
        <v>516</v>
      </c>
      <c r="B516" s="75">
        <v>45997</v>
      </c>
      <c r="C516" s="20" t="s">
        <v>1070</v>
      </c>
      <c r="D516" s="20" t="s">
        <v>202</v>
      </c>
      <c r="G516" s="20">
        <v>1</v>
      </c>
      <c r="I516" s="191" t="s">
        <v>1180</v>
      </c>
    </row>
    <row r="517" spans="1:9" x14ac:dyDescent="0.25">
      <c r="A517" s="20">
        <v>517</v>
      </c>
      <c r="B517" s="75">
        <v>45997</v>
      </c>
      <c r="C517" s="20" t="s">
        <v>1181</v>
      </c>
      <c r="D517" s="20" t="s">
        <v>203</v>
      </c>
      <c r="G517" s="20">
        <v>1</v>
      </c>
      <c r="I517" s="191" t="s">
        <v>1182</v>
      </c>
    </row>
    <row r="518" spans="1:9" x14ac:dyDescent="0.25">
      <c r="A518" s="20">
        <v>518</v>
      </c>
      <c r="B518" s="75">
        <v>45997</v>
      </c>
      <c r="C518" s="20" t="s">
        <v>1183</v>
      </c>
      <c r="D518" s="20" t="s">
        <v>204</v>
      </c>
      <c r="G518" s="20">
        <v>1</v>
      </c>
      <c r="I518" s="191" t="s">
        <v>1184</v>
      </c>
    </row>
    <row r="519" spans="1:9" x14ac:dyDescent="0.25">
      <c r="A519" s="20">
        <v>519</v>
      </c>
      <c r="B519" s="75">
        <v>45997</v>
      </c>
      <c r="C519" s="20" t="s">
        <v>1078</v>
      </c>
      <c r="D519" s="20" t="s">
        <v>205</v>
      </c>
      <c r="G519" s="20">
        <v>1</v>
      </c>
      <c r="I519" s="191" t="s">
        <v>1185</v>
      </c>
    </row>
    <row r="520" spans="1:9" x14ac:dyDescent="0.25">
      <c r="A520" s="20">
        <v>520</v>
      </c>
      <c r="B520" s="75">
        <v>45997</v>
      </c>
      <c r="C520" s="20" t="s">
        <v>1082</v>
      </c>
      <c r="D520" s="20" t="s">
        <v>199</v>
      </c>
      <c r="G520" s="20">
        <v>1</v>
      </c>
      <c r="I520" s="191" t="s">
        <v>1186</v>
      </c>
    </row>
    <row r="521" spans="1:9" x14ac:dyDescent="0.25">
      <c r="A521" s="20">
        <v>521</v>
      </c>
      <c r="B521" s="75">
        <v>45997</v>
      </c>
      <c r="C521" s="20" t="s">
        <v>1187</v>
      </c>
      <c r="D521" s="20" t="s">
        <v>200</v>
      </c>
      <c r="G521" s="20">
        <v>1</v>
      </c>
      <c r="I521" s="191" t="s">
        <v>1188</v>
      </c>
    </row>
    <row r="522" spans="1:9" x14ac:dyDescent="0.25">
      <c r="A522" s="20">
        <v>522</v>
      </c>
      <c r="B522" s="75">
        <v>45997</v>
      </c>
      <c r="C522" s="20" t="s">
        <v>1189</v>
      </c>
      <c r="D522" s="20" t="s">
        <v>214</v>
      </c>
      <c r="G522" s="20">
        <v>1</v>
      </c>
      <c r="I522" s="191" t="s">
        <v>1190</v>
      </c>
    </row>
    <row r="523" spans="1:9" x14ac:dyDescent="0.25">
      <c r="A523" s="20">
        <v>523</v>
      </c>
      <c r="B523" s="75">
        <v>45997</v>
      </c>
      <c r="C523" s="20" t="s">
        <v>565</v>
      </c>
      <c r="D523" s="20" t="s">
        <v>211</v>
      </c>
      <c r="G523" s="20">
        <v>1</v>
      </c>
      <c r="I523" s="191" t="s">
        <v>1191</v>
      </c>
    </row>
    <row r="524" spans="1:9" x14ac:dyDescent="0.25">
      <c r="A524" s="20">
        <v>524</v>
      </c>
      <c r="B524" s="75">
        <v>45997</v>
      </c>
      <c r="C524" s="20" t="s">
        <v>1192</v>
      </c>
      <c r="D524" s="20" t="s">
        <v>212</v>
      </c>
      <c r="G524" s="20">
        <v>1</v>
      </c>
      <c r="I524" s="191" t="s">
        <v>1193</v>
      </c>
    </row>
    <row r="525" spans="1:9" x14ac:dyDescent="0.25">
      <c r="A525" s="20">
        <v>525</v>
      </c>
      <c r="B525" s="75">
        <v>45997</v>
      </c>
      <c r="C525" s="20" t="s">
        <v>750</v>
      </c>
      <c r="D525" s="20" t="s">
        <v>215</v>
      </c>
      <c r="G525" s="20">
        <v>1</v>
      </c>
      <c r="I525" s="191" t="s">
        <v>1194</v>
      </c>
    </row>
    <row r="526" spans="1:9" x14ac:dyDescent="0.25">
      <c r="A526" s="20">
        <v>526</v>
      </c>
      <c r="B526" s="75">
        <v>45997</v>
      </c>
      <c r="C526" s="20" t="s">
        <v>1195</v>
      </c>
      <c r="D526" s="20" t="s">
        <v>210</v>
      </c>
      <c r="G526" s="20">
        <v>1</v>
      </c>
      <c r="I526" s="191" t="s">
        <v>1196</v>
      </c>
    </row>
    <row r="527" spans="1:9" x14ac:dyDescent="0.25">
      <c r="A527" s="20">
        <v>527</v>
      </c>
      <c r="B527" s="75">
        <v>45997</v>
      </c>
      <c r="C527" s="20" t="s">
        <v>1090</v>
      </c>
      <c r="D527" s="20" t="s">
        <v>209</v>
      </c>
      <c r="G527" s="20">
        <v>0.99</v>
      </c>
      <c r="I527" s="191" t="s">
        <v>1197</v>
      </c>
    </row>
    <row r="528" spans="1:9" x14ac:dyDescent="0.25">
      <c r="A528" s="20">
        <v>528</v>
      </c>
      <c r="B528" s="75">
        <v>45997</v>
      </c>
      <c r="C528" s="20" t="s">
        <v>1090</v>
      </c>
      <c r="D528" s="20" t="s">
        <v>205</v>
      </c>
      <c r="G528" s="20">
        <v>0</v>
      </c>
      <c r="I528" s="191" t="s">
        <v>1198</v>
      </c>
    </row>
    <row r="529" spans="1:9" x14ac:dyDescent="0.25">
      <c r="A529" s="20">
        <v>529</v>
      </c>
      <c r="B529" s="75">
        <v>45997</v>
      </c>
      <c r="C529" s="20" t="s">
        <v>584</v>
      </c>
      <c r="D529" s="20" t="s">
        <v>187</v>
      </c>
      <c r="G529" s="20">
        <v>0.7</v>
      </c>
      <c r="I529" s="191" t="s">
        <v>1199</v>
      </c>
    </row>
    <row r="530" spans="1:9" x14ac:dyDescent="0.25">
      <c r="A530" s="20">
        <v>530</v>
      </c>
      <c r="B530" s="75">
        <v>45997</v>
      </c>
      <c r="C530" s="20" t="s">
        <v>1200</v>
      </c>
      <c r="D530" s="20" t="s">
        <v>188</v>
      </c>
      <c r="G530" s="20">
        <v>0.7</v>
      </c>
      <c r="I530" s="191" t="s">
        <v>1201</v>
      </c>
    </row>
    <row r="531" spans="1:9" x14ac:dyDescent="0.25">
      <c r="A531" s="20">
        <v>531</v>
      </c>
      <c r="B531" s="75">
        <v>45997</v>
      </c>
      <c r="C531" s="20" t="s">
        <v>1202</v>
      </c>
      <c r="D531" s="20" t="s">
        <v>186</v>
      </c>
      <c r="G531" s="20">
        <v>0.7</v>
      </c>
      <c r="I531" s="191" t="s">
        <v>1203</v>
      </c>
    </row>
    <row r="532" spans="1:9" x14ac:dyDescent="0.25">
      <c r="A532" s="20">
        <v>532</v>
      </c>
      <c r="B532" s="75">
        <v>45997</v>
      </c>
      <c r="C532" s="20" t="s">
        <v>1204</v>
      </c>
      <c r="D532" s="20" t="s">
        <v>187</v>
      </c>
      <c r="G532" s="20">
        <v>0</v>
      </c>
      <c r="I532" s="191" t="s">
        <v>1205</v>
      </c>
    </row>
    <row r="533" spans="1:9" x14ac:dyDescent="0.25">
      <c r="A533" s="20">
        <v>533</v>
      </c>
      <c r="B533" s="75">
        <v>45997</v>
      </c>
      <c r="C533" s="20" t="s">
        <v>1206</v>
      </c>
      <c r="D533" s="20" t="s">
        <v>188</v>
      </c>
      <c r="G533" s="20">
        <v>0</v>
      </c>
      <c r="I533" s="191" t="s">
        <v>1207</v>
      </c>
    </row>
    <row r="534" spans="1:9" x14ac:dyDescent="0.25">
      <c r="A534" s="20">
        <v>534</v>
      </c>
      <c r="B534" s="75">
        <v>45997</v>
      </c>
      <c r="C534" s="20" t="s">
        <v>1208</v>
      </c>
      <c r="D534" s="20" t="s">
        <v>189</v>
      </c>
      <c r="G534" s="20">
        <v>0.7</v>
      </c>
      <c r="I534" s="191" t="s">
        <v>1209</v>
      </c>
    </row>
    <row r="535" spans="1:9" x14ac:dyDescent="0.25">
      <c r="A535" s="20">
        <v>535</v>
      </c>
      <c r="B535" s="75">
        <v>45997</v>
      </c>
      <c r="C535" s="20" t="s">
        <v>773</v>
      </c>
      <c r="D535" s="20" t="s">
        <v>186</v>
      </c>
      <c r="G535" s="20">
        <v>0</v>
      </c>
      <c r="I535" s="191" t="s">
        <v>1210</v>
      </c>
    </row>
    <row r="536" spans="1:9" x14ac:dyDescent="0.25">
      <c r="A536" s="20">
        <v>536</v>
      </c>
      <c r="B536" s="75">
        <v>45997</v>
      </c>
      <c r="C536" s="20" t="s">
        <v>1211</v>
      </c>
      <c r="D536" s="20" t="s">
        <v>189</v>
      </c>
      <c r="G536" s="20">
        <v>0</v>
      </c>
      <c r="I536" s="191" t="s">
        <v>1212</v>
      </c>
    </row>
    <row r="537" spans="1:9" x14ac:dyDescent="0.25">
      <c r="A537" s="20">
        <v>537</v>
      </c>
      <c r="B537" s="75">
        <v>45997</v>
      </c>
      <c r="C537" s="20" t="s">
        <v>1213</v>
      </c>
      <c r="D537" s="20" t="s">
        <v>183</v>
      </c>
      <c r="G537" s="20">
        <v>0.7</v>
      </c>
      <c r="I537" s="191" t="s">
        <v>1214</v>
      </c>
    </row>
    <row r="538" spans="1:9" x14ac:dyDescent="0.25">
      <c r="A538" s="20">
        <v>538</v>
      </c>
      <c r="B538" s="75">
        <v>45997</v>
      </c>
      <c r="C538" s="20" t="s">
        <v>1215</v>
      </c>
      <c r="D538" s="20" t="s">
        <v>176</v>
      </c>
      <c r="G538" s="20">
        <v>0.57999999999999996</v>
      </c>
      <c r="I538" s="191" t="s">
        <v>1216</v>
      </c>
    </row>
    <row r="539" spans="1:9" x14ac:dyDescent="0.25">
      <c r="A539" s="20">
        <v>539</v>
      </c>
      <c r="B539" s="75">
        <v>45997</v>
      </c>
      <c r="C539" s="20" t="s">
        <v>1217</v>
      </c>
      <c r="D539" s="20" t="s">
        <v>184</v>
      </c>
      <c r="G539" s="20">
        <v>0</v>
      </c>
      <c r="I539" s="191" t="s">
        <v>1218</v>
      </c>
    </row>
    <row r="540" spans="1:9" x14ac:dyDescent="0.25">
      <c r="A540" s="20">
        <v>540</v>
      </c>
      <c r="B540" s="75">
        <v>45997</v>
      </c>
      <c r="C540" s="20" t="s">
        <v>1219</v>
      </c>
      <c r="D540" s="20" t="s">
        <v>188</v>
      </c>
      <c r="G540" s="20">
        <v>0.7</v>
      </c>
      <c r="I540" s="191" t="s">
        <v>1220</v>
      </c>
    </row>
    <row r="541" spans="1:9" x14ac:dyDescent="0.25">
      <c r="A541" s="20">
        <v>541</v>
      </c>
      <c r="B541" s="75">
        <v>45997</v>
      </c>
      <c r="C541" s="20" t="s">
        <v>1221</v>
      </c>
      <c r="D541" s="20" t="s">
        <v>183</v>
      </c>
      <c r="G541" s="20">
        <v>0</v>
      </c>
      <c r="I541" s="191" t="s">
        <v>1214</v>
      </c>
    </row>
    <row r="542" spans="1:9" x14ac:dyDescent="0.25">
      <c r="A542" s="20">
        <v>542</v>
      </c>
      <c r="B542" s="75">
        <v>45997</v>
      </c>
      <c r="C542" s="20" t="s">
        <v>1222</v>
      </c>
      <c r="D542" s="20" t="s">
        <v>183</v>
      </c>
      <c r="G542" s="20">
        <v>0.7</v>
      </c>
      <c r="I542" s="191" t="s">
        <v>495</v>
      </c>
    </row>
    <row r="543" spans="1:9" x14ac:dyDescent="0.25">
      <c r="A543" s="20">
        <v>543</v>
      </c>
      <c r="B543" s="75">
        <v>45997</v>
      </c>
      <c r="C543" s="20" t="s">
        <v>599</v>
      </c>
      <c r="D543" s="20" t="s">
        <v>189</v>
      </c>
      <c r="G543" s="20">
        <v>0.7</v>
      </c>
      <c r="I543" s="191" t="s">
        <v>1223</v>
      </c>
    </row>
    <row r="544" spans="1:9" x14ac:dyDescent="0.25">
      <c r="A544" s="20">
        <v>544</v>
      </c>
      <c r="B544" s="75">
        <v>45997</v>
      </c>
      <c r="C544" s="20" t="s">
        <v>1224</v>
      </c>
      <c r="D544" s="20" t="s">
        <v>187</v>
      </c>
      <c r="G544" s="20">
        <v>0.7</v>
      </c>
      <c r="I544" s="191" t="s">
        <v>1225</v>
      </c>
    </row>
    <row r="545" spans="1:9" x14ac:dyDescent="0.25">
      <c r="A545" s="20">
        <v>545</v>
      </c>
      <c r="B545" s="75">
        <v>45997</v>
      </c>
      <c r="C545" s="20" t="s">
        <v>1226</v>
      </c>
      <c r="D545" s="20" t="s">
        <v>187</v>
      </c>
      <c r="G545" s="20">
        <v>0</v>
      </c>
      <c r="I545" s="191" t="s">
        <v>1225</v>
      </c>
    </row>
    <row r="546" spans="1:9" x14ac:dyDescent="0.25">
      <c r="A546" s="20">
        <v>546</v>
      </c>
      <c r="B546" s="75">
        <v>45997</v>
      </c>
      <c r="C546" s="20" t="s">
        <v>1227</v>
      </c>
      <c r="D546" s="20" t="s">
        <v>188</v>
      </c>
      <c r="G546" s="20">
        <v>0</v>
      </c>
      <c r="I546" s="191" t="s">
        <v>1220</v>
      </c>
    </row>
    <row r="547" spans="1:9" x14ac:dyDescent="0.25">
      <c r="A547" s="20">
        <v>547</v>
      </c>
      <c r="B547" s="75">
        <v>45997</v>
      </c>
      <c r="C547" s="20" t="s">
        <v>1228</v>
      </c>
      <c r="D547" s="20" t="s">
        <v>186</v>
      </c>
      <c r="G547" s="20">
        <v>0.7</v>
      </c>
      <c r="I547" s="191" t="s">
        <v>1229</v>
      </c>
    </row>
    <row r="548" spans="1:9" x14ac:dyDescent="0.25">
      <c r="A548" s="20">
        <v>548</v>
      </c>
      <c r="B548" s="75">
        <v>45997</v>
      </c>
      <c r="C548" s="20" t="s">
        <v>1230</v>
      </c>
      <c r="D548" s="20" t="s">
        <v>187</v>
      </c>
      <c r="G548" s="20">
        <v>0.7</v>
      </c>
      <c r="I548" s="191" t="s">
        <v>1231</v>
      </c>
    </row>
    <row r="549" spans="1:9" x14ac:dyDescent="0.25">
      <c r="A549" s="20">
        <v>549</v>
      </c>
      <c r="B549" s="75">
        <v>45997</v>
      </c>
      <c r="C549" s="20" t="s">
        <v>790</v>
      </c>
      <c r="D549" s="20" t="s">
        <v>188</v>
      </c>
      <c r="G549" s="20">
        <v>0.7</v>
      </c>
      <c r="I549" s="191" t="s">
        <v>1232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5" activePane="bottomRight" state="frozen"/>
      <selection pane="topRight" activeCell="D1" sqref="D1"/>
      <selection pane="bottomLeft" activeCell="A3" sqref="A3"/>
      <selection pane="bottomRight" activeCell="S894" sqref="S894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110</v>
      </c>
      <c r="B1" s="610" t="s">
        <v>73</v>
      </c>
      <c r="C1" s="92"/>
      <c r="D1" s="634" t="s">
        <v>234</v>
      </c>
      <c r="E1" s="635"/>
      <c r="F1" s="634" t="s">
        <v>235</v>
      </c>
      <c r="G1" s="635"/>
      <c r="H1" s="634" t="s">
        <v>369</v>
      </c>
      <c r="I1" s="635"/>
      <c r="J1" s="634" t="s">
        <v>370</v>
      </c>
      <c r="K1" s="635"/>
      <c r="L1" s="634" t="s">
        <v>37</v>
      </c>
      <c r="M1" s="634"/>
      <c r="N1" s="634"/>
      <c r="O1" s="640"/>
      <c r="P1" s="636" t="s">
        <v>236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237</v>
      </c>
      <c r="AT1" s="410" t="s">
        <v>40</v>
      </c>
      <c r="AU1" s="410" t="s">
        <v>41</v>
      </c>
      <c r="AV1" s="410" t="s">
        <v>238</v>
      </c>
    </row>
    <row r="2" spans="1:48" ht="14.65" customHeight="1" thickBot="1" x14ac:dyDescent="0.25">
      <c r="A2" s="610"/>
      <c r="B2" s="610"/>
      <c r="C2" s="93" t="s">
        <v>239</v>
      </c>
      <c r="D2" s="636"/>
      <c r="E2" s="637"/>
      <c r="F2" s="636"/>
      <c r="G2" s="637"/>
      <c r="H2" s="636"/>
      <c r="I2" s="637"/>
      <c r="J2" s="636"/>
      <c r="K2" s="637"/>
      <c r="L2" s="636" t="s">
        <v>240</v>
      </c>
      <c r="M2" s="636"/>
      <c r="N2" s="636" t="s">
        <v>116</v>
      </c>
      <c r="O2" s="638"/>
      <c r="P2" s="636" t="s">
        <v>241</v>
      </c>
      <c r="Q2" s="636"/>
      <c r="R2" s="636" t="s">
        <v>242</v>
      </c>
      <c r="S2" s="636"/>
      <c r="T2" s="636" t="s">
        <v>243</v>
      </c>
      <c r="U2" s="636"/>
      <c r="V2" s="636" t="s">
        <v>244</v>
      </c>
      <c r="W2" s="636"/>
      <c r="X2" s="636" t="s">
        <v>245</v>
      </c>
      <c r="Y2" s="636"/>
      <c r="Z2" s="636" t="s">
        <v>118</v>
      </c>
      <c r="AA2" s="636"/>
      <c r="AB2" s="636" t="s">
        <v>246</v>
      </c>
      <c r="AC2" s="636"/>
      <c r="AD2" s="636" t="s">
        <v>119</v>
      </c>
      <c r="AE2" s="636"/>
      <c r="AF2" s="636" t="s">
        <v>247</v>
      </c>
      <c r="AG2" s="638"/>
      <c r="AH2" s="636" t="s">
        <v>248</v>
      </c>
      <c r="AI2" s="636"/>
      <c r="AJ2" s="636" t="s">
        <v>249</v>
      </c>
      <c r="AK2" s="638"/>
      <c r="AL2" s="636" t="s">
        <v>250</v>
      </c>
      <c r="AM2" s="637"/>
      <c r="AN2" s="636" t="s">
        <v>251</v>
      </c>
      <c r="AO2" s="637"/>
      <c r="AP2" s="636" t="s">
        <v>252</v>
      </c>
      <c r="AQ2" s="637"/>
      <c r="AS2" s="410" t="s">
        <v>253</v>
      </c>
      <c r="AT2" s="410" t="s">
        <v>254</v>
      </c>
      <c r="AU2" s="410" t="s">
        <v>254</v>
      </c>
      <c r="AV2" s="412" t="s">
        <v>255</v>
      </c>
    </row>
    <row r="3" spans="1:48" ht="15" customHeight="1" thickBot="1" x14ac:dyDescent="0.25">
      <c r="A3" s="610"/>
      <c r="B3" s="610"/>
      <c r="C3" s="93" t="s">
        <v>256</v>
      </c>
      <c r="D3" s="82" t="s">
        <v>257</v>
      </c>
      <c r="E3" s="99" t="s">
        <v>258</v>
      </c>
      <c r="F3" s="82" t="s">
        <v>257</v>
      </c>
      <c r="G3" s="99" t="s">
        <v>258</v>
      </c>
      <c r="H3" s="99"/>
      <c r="I3" s="99"/>
      <c r="J3" s="99"/>
      <c r="K3" s="99"/>
      <c r="L3" s="82" t="s">
        <v>257</v>
      </c>
      <c r="M3" s="82" t="s">
        <v>258</v>
      </c>
      <c r="N3" s="82" t="s">
        <v>257</v>
      </c>
      <c r="O3" s="99" t="s">
        <v>258</v>
      </c>
      <c r="P3" s="82" t="s">
        <v>257</v>
      </c>
      <c r="Q3" s="82" t="s">
        <v>258</v>
      </c>
      <c r="R3" s="82" t="s">
        <v>257</v>
      </c>
      <c r="S3" s="82" t="s">
        <v>258</v>
      </c>
      <c r="T3" s="82" t="s">
        <v>257</v>
      </c>
      <c r="U3" s="82" t="s">
        <v>258</v>
      </c>
      <c r="V3" s="82" t="s">
        <v>257</v>
      </c>
      <c r="W3" s="82" t="s">
        <v>258</v>
      </c>
      <c r="X3" s="82" t="s">
        <v>257</v>
      </c>
      <c r="Y3" s="82" t="s">
        <v>258</v>
      </c>
      <c r="Z3" s="82" t="s">
        <v>257</v>
      </c>
      <c r="AA3" s="82" t="s">
        <v>258</v>
      </c>
      <c r="AB3" s="82" t="s">
        <v>257</v>
      </c>
      <c r="AC3" s="82" t="s">
        <v>258</v>
      </c>
      <c r="AD3" s="82" t="s">
        <v>257</v>
      </c>
      <c r="AE3" s="82" t="s">
        <v>258</v>
      </c>
      <c r="AF3" s="82" t="s">
        <v>257</v>
      </c>
      <c r="AG3" s="99" t="s">
        <v>258</v>
      </c>
      <c r="AH3" s="258" t="s">
        <v>257</v>
      </c>
      <c r="AI3" s="99" t="s">
        <v>258</v>
      </c>
      <c r="AJ3" s="82" t="s">
        <v>257</v>
      </c>
      <c r="AK3" s="99" t="s">
        <v>258</v>
      </c>
      <c r="AL3" s="321" t="s">
        <v>257</v>
      </c>
      <c r="AM3" s="320" t="s">
        <v>258</v>
      </c>
      <c r="AN3" s="321" t="s">
        <v>257</v>
      </c>
      <c r="AO3" s="320" t="s">
        <v>258</v>
      </c>
      <c r="AP3" s="321" t="s">
        <v>257</v>
      </c>
      <c r="AQ3" s="320" t="s">
        <v>258</v>
      </c>
    </row>
    <row r="4" spans="1:48" ht="15" hidden="1" customHeight="1" thickBot="1" x14ac:dyDescent="0.25">
      <c r="A4" s="86">
        <v>45566</v>
      </c>
      <c r="B4" s="86" t="s">
        <v>259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195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259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195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259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195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259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195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259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260</v>
      </c>
      <c r="B17" s="157" t="s">
        <v>259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261</v>
      </c>
      <c r="B18" s="364" t="s">
        <v>259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259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195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259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195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259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195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259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195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259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195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259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195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259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195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259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195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259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195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259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195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259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195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259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195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259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195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259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195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259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195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259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195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259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195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259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195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259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195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259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195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259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195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259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195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259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195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259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195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259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195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259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195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259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195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259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195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259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195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259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195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259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195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259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195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259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195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259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195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259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195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259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195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259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195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259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195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259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195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259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195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259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195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259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195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259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195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259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195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259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195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259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195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259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195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259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195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259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195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259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195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259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195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259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195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259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195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259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195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259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195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259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195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259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195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259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195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259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195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259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195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259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195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259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195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259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195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259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195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259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195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259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195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259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195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259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195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259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195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259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195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259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195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259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195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259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195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259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195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259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195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259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195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259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195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259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195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259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195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259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195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259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195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259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195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259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195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259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195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259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195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259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195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259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195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259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195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259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195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259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195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259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195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259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195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259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195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259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195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259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195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259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195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259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195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259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195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259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195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259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195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259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195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259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195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259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195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259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195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259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195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259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195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259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195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259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195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259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195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259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195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259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195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259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195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259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195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259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195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259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195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259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195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259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195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259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195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259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195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259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195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259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195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259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195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259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195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259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195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259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195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259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195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259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195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259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195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259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195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259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195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259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195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259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195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259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195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259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195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259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195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259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195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259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195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259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195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259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195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259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195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259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195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259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195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259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195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259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195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259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195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259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195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259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195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259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195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259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195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259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195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259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195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259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195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259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195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259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195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259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195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259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195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259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195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259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195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259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195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259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195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259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195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259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195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259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195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259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195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259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195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259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195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259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195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259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195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259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195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259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195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259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195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259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195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259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195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259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195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259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195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259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195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259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195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259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195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259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195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259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195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259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195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259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195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259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195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259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195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259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195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259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195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259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195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259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195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259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195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259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195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259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195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259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195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259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195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259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195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259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195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259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195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259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195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259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195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259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195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259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195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259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195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259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195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259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195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259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195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259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195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259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195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259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195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259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195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259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195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259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195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259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195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259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195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259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195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259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195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259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195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259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195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259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195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259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195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259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195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259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195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259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195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259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195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259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195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259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195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259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195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259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195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259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195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259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195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259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195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259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195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259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195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259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195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259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195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259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195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259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195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259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195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259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195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259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195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259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195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259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195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259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195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259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195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259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195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259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195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259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195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259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195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259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195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259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195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259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195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259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195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259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195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259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195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259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195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259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195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259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195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259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195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259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195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259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195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259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195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259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195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259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195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259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195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259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195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259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195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259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195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259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195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259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195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259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195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259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195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259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195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262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259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195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259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195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259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195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259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195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259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195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259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195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259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195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259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195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259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195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259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195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259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195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259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195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259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195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259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195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259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195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259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195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259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195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259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263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195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259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195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259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195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259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195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259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195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259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195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259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195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259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195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259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195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259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195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259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195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259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195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259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195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259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195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259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195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259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195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259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195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259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195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259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195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259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195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259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195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259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195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259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195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259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195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259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195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259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195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259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195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259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195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259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195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259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195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259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195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259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195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259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195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259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195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259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195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259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195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259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195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259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195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259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195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259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195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259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195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259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195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259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195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259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195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259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195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259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195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259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195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259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195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259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195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259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195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259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195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259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195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259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195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259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195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259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195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259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195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259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195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259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195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259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195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259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195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259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195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259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195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259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195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259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195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259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195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259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195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259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195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259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195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259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195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259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195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259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195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259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195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259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195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259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195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259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195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259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195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259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195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259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195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259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195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259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195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259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195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259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195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259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195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259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195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259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195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259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195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259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195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259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195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259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195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259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195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259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195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259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195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259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195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259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195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259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195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259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195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259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195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259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195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259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195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259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195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259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195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259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195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259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195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259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195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259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195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259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195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259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195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259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195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259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195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259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195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259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195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259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195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259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195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259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195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259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195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259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195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259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195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259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195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259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195</v>
      </c>
      <c r="C843" s="94" t="str">
        <f t="shared" si="45"/>
        <v>45975 1200H</v>
      </c>
      <c r="D843" s="523" t="s">
        <v>264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259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195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259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195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259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195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259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195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259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195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259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195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259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195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259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195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259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195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259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195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259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195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259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195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259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195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259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195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259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195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259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195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259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195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259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195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259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195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259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195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259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195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259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195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259</v>
      </c>
      <c r="C889" s="94" t="str">
        <f t="shared" si="47"/>
        <v>45998 0000H</v>
      </c>
      <c r="D889" s="254"/>
      <c r="E889" s="255"/>
      <c r="F889" s="254"/>
      <c r="G889" s="255"/>
      <c r="H889" s="254"/>
      <c r="I889" s="360"/>
      <c r="J889" s="254"/>
      <c r="K889" s="360"/>
      <c r="L889" s="453"/>
      <c r="M889" s="451"/>
      <c r="N889" s="451"/>
      <c r="O889" s="452"/>
      <c r="P889" s="453"/>
      <c r="Q889" s="451"/>
      <c r="R889" s="451"/>
      <c r="S889" s="451"/>
      <c r="T889" s="451"/>
      <c r="U889" s="451"/>
      <c r="V889" s="451"/>
      <c r="W889" s="451"/>
      <c r="X889" s="451"/>
      <c r="Y889" s="451"/>
      <c r="Z889" s="451"/>
      <c r="AA889" s="451"/>
      <c r="AB889" s="451"/>
      <c r="AC889" s="451"/>
      <c r="AD889" s="451"/>
      <c r="AE889" s="451"/>
      <c r="AF889" s="451"/>
      <c r="AG889" s="454"/>
      <c r="AH889" s="451"/>
      <c r="AI889" s="452"/>
      <c r="AJ889" s="451"/>
      <c r="AK889" s="454"/>
      <c r="AL889" s="455"/>
      <c r="AM889" s="452"/>
      <c r="AN889" s="455"/>
      <c r="AO889" s="452"/>
      <c r="AP889" s="455"/>
      <c r="AQ889" s="452"/>
    </row>
    <row r="890" spans="1:43" ht="15" x14ac:dyDescent="0.2">
      <c r="A890" s="527">
        <f t="shared" si="46"/>
        <v>45998</v>
      </c>
      <c r="B890" s="86" t="s">
        <v>195</v>
      </c>
      <c r="C890" s="94" t="str">
        <f t="shared" si="47"/>
        <v>45998 1200H</v>
      </c>
      <c r="D890" s="355"/>
      <c r="E890" s="356"/>
      <c r="F890" s="355"/>
      <c r="G890" s="356"/>
      <c r="H890" s="355"/>
      <c r="I890" s="358"/>
      <c r="J890" s="355"/>
      <c r="K890" s="358"/>
      <c r="L890" s="449"/>
      <c r="M890" s="447"/>
      <c r="N890" s="447"/>
      <c r="O890" s="448"/>
      <c r="P890" s="449"/>
      <c r="Q890" s="447"/>
      <c r="R890" s="447"/>
      <c r="S890" s="447"/>
      <c r="T890" s="447"/>
      <c r="U890" s="447"/>
      <c r="V890" s="447"/>
      <c r="W890" s="447"/>
      <c r="X890" s="447"/>
      <c r="Y890" s="447"/>
      <c r="Z890" s="447"/>
      <c r="AA890" s="447"/>
      <c r="AB890" s="447"/>
      <c r="AC890" s="447"/>
      <c r="AD890" s="447"/>
      <c r="AE890" s="447"/>
      <c r="AF890" s="447"/>
      <c r="AG890" s="421"/>
      <c r="AH890" s="447"/>
      <c r="AI890" s="448"/>
      <c r="AJ890" s="447"/>
      <c r="AK890" s="421"/>
      <c r="AL890" s="450"/>
      <c r="AM890" s="448"/>
      <c r="AN890" s="450"/>
      <c r="AO890" s="448"/>
      <c r="AP890" s="450"/>
      <c r="AQ890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272</v>
      </c>
      <c r="K3" s="649"/>
      <c r="L3" s="646" t="s">
        <v>273</v>
      </c>
      <c r="M3" s="649"/>
      <c r="N3" s="644" t="s">
        <v>274</v>
      </c>
      <c r="O3" s="644"/>
      <c r="P3" s="644" t="s">
        <v>275</v>
      </c>
      <c r="Q3" s="644"/>
      <c r="R3" s="652" t="s">
        <v>276</v>
      </c>
      <c r="S3" s="653"/>
      <c r="T3" s="658" t="s">
        <v>277</v>
      </c>
      <c r="U3" s="653"/>
      <c r="V3" s="661" t="s">
        <v>278</v>
      </c>
      <c r="W3" s="662" t="s">
        <v>279</v>
      </c>
      <c r="X3" s="665" t="s">
        <v>280</v>
      </c>
      <c r="Y3" s="662" t="s">
        <v>281</v>
      </c>
      <c r="Z3" s="661" t="s">
        <v>282</v>
      </c>
      <c r="AA3" s="645" t="s">
        <v>283</v>
      </c>
      <c r="AB3" s="645" t="s">
        <v>284</v>
      </c>
      <c r="AC3" s="645" t="s">
        <v>285</v>
      </c>
      <c r="AD3" s="114"/>
      <c r="AE3" s="114"/>
      <c r="AF3" s="114"/>
      <c r="AG3" s="139"/>
      <c r="AH3" s="667" t="s">
        <v>110</v>
      </c>
      <c r="AI3" s="669">
        <f ca="1">TODAY()</f>
        <v>45997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286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287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/>
      <c r="O6" s="137"/>
      <c r="P6" s="137" t="s">
        <v>288</v>
      </c>
      <c r="Q6" s="137" t="s">
        <v>289</v>
      </c>
      <c r="R6" s="158" t="s">
        <v>288</v>
      </c>
      <c r="S6" s="137" t="s">
        <v>289</v>
      </c>
      <c r="T6" s="137" t="s">
        <v>288</v>
      </c>
      <c r="U6" s="137" t="s">
        <v>289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290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195</v>
      </c>
      <c r="H9" s="168">
        <f ca="1" xml:space="preserve"> NOW() - (F9 + TIME(LEFT($G$9, 2), MID($G$9, 3, 2), 0))</f>
        <v>11.125411226850701</v>
      </c>
      <c r="I9" s="169">
        <f ca="1">((DATE(YEAR(F9),MONTH(F9)+1,25)) + TIME(LEFT("1200H", 2), MID("1200H", 3, 2), 0)) - ($AI$3 + TIME(LEFT(NOW(), 2), MID(NOW(), 3, 2), 0))</f>
        <v>18.556250000001455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3024.9599999999937</v>
      </c>
      <c r="Y9" s="172">
        <f ca="1">X9/H9/24</f>
        <v>11.329019433978999</v>
      </c>
      <c r="Z9" s="173">
        <f ca="1">AC9/H9/24</f>
        <v>11.329019433978999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138810.35999999999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3024.9599999999937</v>
      </c>
      <c r="AD9" s="114"/>
      <c r="AE9" s="113" t="s">
        <v>291</v>
      </c>
      <c r="AF9" s="677">
        <f ca="1">$AB$9/$E$9</f>
        <v>0.97491399203383355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292</v>
      </c>
      <c r="AF12" s="677">
        <f ca="1">$AC$9/$D$9</f>
        <v>0.25427182311525298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293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294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195</v>
      </c>
      <c r="H17" s="168">
        <f ca="1" xml:space="preserve"> NOW() - (F17 + TIME(LEFT($G$17, 2), MID($G$17, 3, 2), 0))</f>
        <v>42.125411226850701</v>
      </c>
      <c r="I17" s="169">
        <f ca="1">((DATE(YEAR(F17),MONTH(F17)+1,25)) + TIME(LEFT("1200H", 2), MID("1200H", 3, 2), 0)) - ($AI$3 + TIME(LEFT(NOW(), 2), MID(NOW(), 3, 2), 0))</f>
        <v>-11.443749999998545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-700.16940427001202</v>
      </c>
      <c r="Z17" s="173">
        <f ca="1">AC17/H17/24</f>
        <v>-700.16940427001202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291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295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292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45986</v>
      </c>
      <c r="G25" s="131" t="s">
        <v>195</v>
      </c>
      <c r="H25" s="168">
        <f ca="1" xml:space="preserve"> NOW() - (F25 + TIME(LEFT($G$25, 2), MID($G$25, 3, 2), 0))</f>
        <v>11.125411226850701</v>
      </c>
      <c r="I25" s="169">
        <f ca="1">((DATE(YEAR(F25),MONTH(F25)+1,25)) + TIME(LEFT("1200H", 2), MID("1200H", 3, 2), 0)) - ($AI$3 + TIME(LEFT(NOW(), 2), MID(NOW(), 3, 2), 0))</f>
        <v>18.556250000001455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4777.1399999999985</v>
      </c>
      <c r="Y25" s="172">
        <f ca="1">X25/H25/24</f>
        <v>17.891248776459367</v>
      </c>
      <c r="Z25" s="173">
        <f ca="1">AC25/H25/24</f>
        <v>17.891248776459367</v>
      </c>
      <c r="AA25" s="182">
        <f ca="1">SUM(AA28:AA29)</f>
        <v>711316.5</v>
      </c>
      <c r="AB25" s="291">
        <f ca="1">SUM(AB28:AB32)</f>
        <v>169135.77585840001</v>
      </c>
      <c r="AC25" s="308">
        <f ca="1">SUM(AC28:AC32)</f>
        <v>4777.1399999999985</v>
      </c>
      <c r="AD25" s="114"/>
      <c r="AE25" s="113" t="s">
        <v>291</v>
      </c>
      <c r="AF25" s="677">
        <f ca="1">AB25/$E$25</f>
        <v>0.93964319921333339</v>
      </c>
      <c r="AG25" s="678"/>
      <c r="AH25" s="678"/>
      <c r="AI25" s="679"/>
      <c r="AJ25" s="106"/>
      <c r="AK25" s="114"/>
      <c r="AM25" s="187">
        <f ca="1">(E25-AB25)/67/24</f>
        <v>6.756358297014919</v>
      </c>
    </row>
    <row r="26" spans="2:39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431285.99999999994</v>
      </c>
      <c r="AB28" s="293">
        <f ca="1">(((((INDEX(BILLING!$R:$R,MATCH($AI$3&amp;" "&amp;$AI$5,BILLING!$C:$C,0))-J28)*$D$60)-
((INDEX(BILLING!$S:$S,MATCH($AI$3&amp;" "&amp;$AI$5,BILLING!$C:$C,0))-K28)*$D$60))))/1000</f>
        <v>34665.599999999984</v>
      </c>
      <c r="AC28" s="281">
        <f ca="1">(((((INDEX(BILLING!$R:$R,MATCH($AI$3&amp;" "&amp;$AI$5,BILLING!$C:$C,0))-R28)*$D$60)-
((INDEX(BILLING!$S:$S,MATCH($AI$3&amp;" "&amp;$AI$5,BILLING!$C:$C,0))-S28)*$D$60))))/1000</f>
        <v>638.39999999996508</v>
      </c>
      <c r="AD28" s="114"/>
      <c r="AE28" s="113" t="s">
        <v>292</v>
      </c>
      <c r="AF28" s="677">
        <f ca="1">$AC$25/$D$25</f>
        <v>0.31847599999999993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280030.5</v>
      </c>
      <c r="AB29" s="293">
        <f ca="1">(((((INDEX(BILLING!$P:$P,MATCH($AI$3&amp;" "&amp;$AI$5,BILLING!$C:$C,0))-J29)*$D$59)-
((INDEX(BILLING!$Q:$Q,MATCH($AI$3&amp;" "&amp;$AI$5,BILLING!$C:$C,0))-K29)*$D$59))))/1000</f>
        <v>109053.00000000003</v>
      </c>
      <c r="AC29" s="281">
        <f ca="1">(((((INDEX(BILLING!$P:$P,MATCH($AI$3&amp;" "&amp;$AI$5,BILLING!$C:$C,0))-R29)*$D$59)-
((INDEX(BILLING!$Q:$Q,MATCH($AI$3&amp;" "&amp;$AI$5,BILLING!$C:$C,0))-S29)*$D$59))))/1000</f>
        <v>3826.5000000000327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299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300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24208.499858399999</v>
      </c>
      <c r="AC32" s="281">
        <f ca="1">(((((INDEX(BILLING!$AP:$AP,MATCH($AI$3&amp;" "&amp;$AI$5,BILLING!$C:$C,0))-R32)*$D$66)-
((INDEX(BILLING!$AM:$AM,MATCH($AI$3&amp;" "&amp;$AI$5,BILLING!$C:$C,0))-S32)*$D$66))))/1000</f>
        <v>312.24000000000046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293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301</v>
      </c>
      <c r="D36" s="167">
        <f>4686</f>
        <v>4686</v>
      </c>
      <c r="E36" s="167">
        <f>D36*12</f>
        <v>56232</v>
      </c>
      <c r="F36" s="130">
        <v>45986</v>
      </c>
      <c r="G36" s="131" t="s">
        <v>195</v>
      </c>
      <c r="H36" s="168">
        <f ca="1" xml:space="preserve"> NOW() - (F36 + TIME(LEFT($G$36, 2), MID($G$36, 3, 2), 0))</f>
        <v>11.125414236114011</v>
      </c>
      <c r="I36" s="169">
        <f ca="1">((DATE(YEAR(F36),MONTH(F36)+1,25)) + TIME(LEFT("1200H", 2), MID("1200H", 3, 2), 0)) - ($AI$3 + TIME(LEFT(NOW(), 2), MID(NOW(), 3, 2), 0))</f>
        <v>18.556250000001455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1349.1379999999938</v>
      </c>
      <c r="Y36" s="172">
        <f ca="1">X36/H36/24</f>
        <v>5.0527631727057427</v>
      </c>
      <c r="Z36" s="173">
        <f ca="1">AC36/H36/24</f>
        <v>5.0527631727057427</v>
      </c>
      <c r="AA36" s="182"/>
      <c r="AB36" s="291">
        <f ca="1">SUM(AB39:AB41)</f>
        <v>21592.41</v>
      </c>
      <c r="AC36" s="308">
        <f ca="1">SUM(AC39:AC41)</f>
        <v>1349.1379999999938</v>
      </c>
      <c r="AD36" s="114"/>
      <c r="AE36" s="113" t="s">
        <v>291</v>
      </c>
      <c r="AF36" s="677">
        <f ca="1">AB36/$E$36</f>
        <v>0.38398794280836535</v>
      </c>
      <c r="AG36" s="678"/>
      <c r="AH36" s="678"/>
      <c r="AI36" s="679"/>
      <c r="AJ36" s="106"/>
      <c r="AK36" s="114"/>
      <c r="AM36" s="187">
        <f ca="1">(E36-AB36)/67/24</f>
        <v>21.542033582089548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117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8277.1919999999991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831.8939999999925</v>
      </c>
      <c r="AD39" s="114"/>
      <c r="AE39" s="113" t="s">
        <v>292</v>
      </c>
      <c r="AF39" s="677">
        <f ca="1">$AC$36/$D$36</f>
        <v>0.28790823730260218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119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5118.9180000000006</v>
      </c>
      <c r="AC40" s="281">
        <f ca="1">(((((INDEX(BILLING!$AD:$AD,MATCH($AI$3&amp;" "&amp;$AI$5,BILLING!$C:$C,0))-T40)*$D$58)-
((INDEX(BILLING!$AE:$AE,MATCH($AI$3&amp;" "&amp;$AI$5,BILLING!$C:$C,0))-U40)*$D$58))))/1000</f>
        <v>202.24400000000134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118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8196.2999999999993</v>
      </c>
      <c r="AB41" s="335">
        <f ca="1">(((((INDEX(BILLING!$Z:$Z,MATCH($AI$3&amp;" "&amp;$AI$5,BILLING!$C:$C,0))-P41)*$D$57)-
((INDEX(BILLING!$AA:$AA,MATCH($AI$3&amp;" "&amp;$AI$5,BILLING!$C:$C,0))-Q41)*$D$57))))/1000</f>
        <v>8196.2999999999993</v>
      </c>
      <c r="AC41" s="336">
        <f ca="1">(((((INDEX(BILLING!$Z:$Z,MATCH($AI$3&amp;" "&amp;$AI$5,BILLING!$C:$C,0))-T41)*$D$57)-
((INDEX(BILLING!$AA:$AA,MATCH($AI$3&amp;" "&amp;$AI$5,BILLING!$C:$C,0))-U41)*$D$57))))/1000</f>
        <v>315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31648.439999999995</v>
      </c>
      <c r="AC42" s="281">
        <f ca="1">(((((INDEX(BILLING!$AN:$AN,MATCH($AI$3&amp;" "&amp;$AI$5,BILLING!$C:$C,0))-R42)*$D$67)-
((INDEX(BILLING!$AO:$AO,MATCH($AI$3&amp;" "&amp;$AI$5,BILLING!$C:$C,0))-S42)*$D$67))))/1000</f>
        <v>944.87558399999966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302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303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304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305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306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307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308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309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310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311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312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313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314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315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316</v>
      </c>
      <c r="D66" s="300">
        <v>12000</v>
      </c>
      <c r="F66" t="s">
        <v>317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318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319</v>
      </c>
      <c r="K3" s="649"/>
      <c r="L3" s="646" t="s">
        <v>320</v>
      </c>
      <c r="M3" s="649"/>
      <c r="N3" s="644" t="s">
        <v>321</v>
      </c>
      <c r="O3" s="644"/>
      <c r="P3" s="652" t="s">
        <v>276</v>
      </c>
      <c r="Q3" s="653"/>
      <c r="R3" s="658" t="s">
        <v>277</v>
      </c>
      <c r="S3" s="653"/>
      <c r="T3" s="661" t="s">
        <v>278</v>
      </c>
      <c r="U3" s="662" t="s">
        <v>279</v>
      </c>
      <c r="V3" s="665" t="s">
        <v>280</v>
      </c>
      <c r="W3" s="662" t="s">
        <v>281</v>
      </c>
      <c r="X3" s="661" t="s">
        <v>282</v>
      </c>
      <c r="Y3" s="645" t="s">
        <v>283</v>
      </c>
      <c r="Z3" s="645" t="s">
        <v>284</v>
      </c>
      <c r="AA3" s="645" t="s">
        <v>285</v>
      </c>
      <c r="AB3" s="114"/>
      <c r="AC3" s="114"/>
      <c r="AD3" s="114"/>
      <c r="AE3" s="139"/>
      <c r="AF3" s="667" t="s">
        <v>110</v>
      </c>
      <c r="AG3" s="669">
        <f ca="1">TODAY()</f>
        <v>45997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286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287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 t="s">
        <v>288</v>
      </c>
      <c r="O6" s="137" t="s">
        <v>289</v>
      </c>
      <c r="P6" s="158" t="s">
        <v>288</v>
      </c>
      <c r="Q6" s="137" t="s">
        <v>289</v>
      </c>
      <c r="R6" s="137" t="s">
        <v>288</v>
      </c>
      <c r="S6" s="137" t="s">
        <v>289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322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195</v>
      </c>
      <c r="H9" s="168">
        <f ca="1" xml:space="preserve"> NOW() - (F9 + TIME(LEFT($G$9, 2), MID($G$9, 3, 2), 0))</f>
        <v>346.1254112268507</v>
      </c>
      <c r="I9" s="169">
        <f ca="1">((DATE(YEAR(F9),MONTH(F9)+1,25)) + TIME(LEFT("1200H", 2), MID("1200H", 3, 2), 0)) - ($AG$3 + TIME(LEFT(NOW(), 2), MID(NOW(), 3, 2), 0))</f>
        <v>-315.44374999999854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141004.32</v>
      </c>
      <c r="W9" s="172">
        <f ca="1">V9/H9/24</f>
        <v>16.974136568520841</v>
      </c>
      <c r="X9" s="173">
        <f ca="1">AA9/H9/24</f>
        <v>16.974136568520841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141004.32</v>
      </c>
      <c r="AB9" s="114"/>
      <c r="AC9" s="113" t="s">
        <v>291</v>
      </c>
      <c r="AD9" s="677">
        <f ca="1">$AA$9/$E$9</f>
        <v>0.9903657919874137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292</v>
      </c>
      <c r="AD12" s="677">
        <f ca="1">$AA$9/$D$9</f>
        <v>11.853086751849363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323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195</v>
      </c>
      <c r="H17" s="168">
        <f ca="1" xml:space="preserve"> NOW() - (F17 + TIME(LEFT($G$17, 2), MID($G$17, 3, 2), 0))</f>
        <v>346.1254112268507</v>
      </c>
      <c r="I17" s="169">
        <f ca="1">((DATE(YEAR(F17),MONTH(F17)+1,25)) + TIME(LEFT("1200H", 2), MID("1200H", 3, 2), 0)) - ($AG$3 + TIME(LEFT(NOW(), 2), MID(NOW(), 3, 2), 0))</f>
        <v>-315.44374999999854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-81.345994120649152</v>
      </c>
      <c r="X17" s="173">
        <f ca="1">AA17/H17/24</f>
        <v>-81.345994120649152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291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295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292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45651</v>
      </c>
      <c r="G25" s="131" t="s">
        <v>195</v>
      </c>
      <c r="H25" s="168">
        <f ca="1" xml:space="preserve"> NOW() - (F25 + TIME(LEFT($G$25, 2), MID($G$25, 3, 2), 0))</f>
        <v>346.1254112268507</v>
      </c>
      <c r="I25" s="169">
        <f ca="1">((DATE(YEAR(F25),MONTH(F25)+1,25)) + TIME(LEFT("1200H", 2), MID("1200H", 3, 2), 0)) - ($AG$3 + TIME(LEFT(NOW(), 2), MID(NOW(), 3, 2), 0))</f>
        <v>-315.44374999999854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155964.20499999996</v>
      </c>
      <c r="W25" s="172">
        <f ca="1">V25/H25/24</f>
        <v>18.775011400152703</v>
      </c>
      <c r="X25" s="173">
        <f ca="1">AA25/H25/24</f>
        <v>18.775011400152703</v>
      </c>
      <c r="Y25" s="182">
        <f ca="1">SUM(Y28:Y31)</f>
        <v>321722.69999999995</v>
      </c>
      <c r="Z25" s="182">
        <f ca="1">SUM(Z28:Z31)</f>
        <v>333641.09999999998</v>
      </c>
      <c r="AA25" s="132">
        <f ca="1">SUM(AA28:AA31)</f>
        <v>155964.20499999996</v>
      </c>
      <c r="AB25" s="114"/>
      <c r="AC25" s="113" t="s">
        <v>291</v>
      </c>
      <c r="AD25" s="677">
        <f ca="1">Z25/$E$25</f>
        <v>1.8535616666666666</v>
      </c>
      <c r="AE25" s="678"/>
      <c r="AF25" s="678"/>
      <c r="AG25" s="679"/>
      <c r="AH25" s="106"/>
      <c r="AI25" s="114"/>
      <c r="AK25" s="187">
        <f ca="1">(E25-Z25)/67/24</f>
        <v>-95.54794776119401</v>
      </c>
    </row>
    <row r="26" spans="2:37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79921.199999999939</v>
      </c>
      <c r="Z28" s="165">
        <f ca="1">(((((INDEX(BILLING!$R:$R,MATCH($AG$3&amp;" "&amp;$AG$5,BILLING!$C:$C,0))-J28)*$D$57)-
((INDEX(BILLING!$S:$S,MATCH($AG$3&amp;" "&amp;$AG$5,BILLING!$C:$C,0))-K28)*$D$57))))/1000</f>
        <v>83029.199999999968</v>
      </c>
      <c r="AA28" s="132">
        <f ca="1">(((((INDEX(BILLING!$R:$R,MATCH($AG$3&amp;" "&amp;$AG$5,BILLING!$C:$C,0))-P28)*$D$57)-
((INDEX(BILLING!$S:$S,MATCH($AG$3&amp;" "&amp;$AG$5,BILLING!$C:$C,0))-Q28)*$D$57))))/1000</f>
        <v>35614.799999999945</v>
      </c>
      <c r="AB28" s="114"/>
      <c r="AC28" s="113" t="s">
        <v>292</v>
      </c>
      <c r="AD28" s="677">
        <f ca="1">$AA$25/$D$25</f>
        <v>10.397613666666665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222160.2</v>
      </c>
      <c r="Z29" s="165">
        <f ca="1">(((((INDEX(BILLING!$P:$P,MATCH($AG$3&amp;" "&amp;$AG$5,BILLING!$C:$C,0))-J29)*$D$56)-
((INDEX(BILLING!$Q:$Q,MATCH($AG$3&amp;" "&amp;$AG$5,BILLING!$C:$C,0))-K29)*$D$56))))/1000</f>
        <v>230283.90000000002</v>
      </c>
      <c r="AA29" s="132">
        <f ca="1">(((((INDEX(BILLING!$P:$P,MATCH($AG$3&amp;" "&amp;$AG$5,BILLING!$C:$C,0))-P29)*$D$56)-
((INDEX(BILLING!$Q:$Q,MATCH($AG$3&amp;" "&amp;$AG$5,BILLING!$C:$C,0))-Q29)*$D$56))))/1000</f>
        <v>111356.40000000001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324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118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19641.3</v>
      </c>
      <c r="Z31" s="165">
        <f ca="1">(((((INDEX(BILLING!$Z:$Z,MATCH($AG$3&amp;" "&amp;$AG$5,BILLING!$C:$C,0))-L31)*$D$54)-
((INDEX(BILLING!$AA:$AA,MATCH($AG$3&amp;" "&amp;$AG$5,BILLING!$C:$C,0))-M31)*$D$54))))/1000</f>
        <v>20328</v>
      </c>
      <c r="AA31" s="132">
        <f ca="1">(((((INDEX(BILLING!$Z:$Z,MATCH($AG$3&amp;" "&amp;$AG$5,BILLING!$C:$C,0))-R31)*$D$54)-
((INDEX(BILLING!$AA:$AA,MATCH($AG$3&amp;" "&amp;$AG$5,BILLING!$C:$C,0))-S31)*$D$54))))/1000</f>
        <v>9888.9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300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85215.9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325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195</v>
      </c>
      <c r="H36" s="168">
        <f ca="1" xml:space="preserve"> NOW() - (F36 + TIME(LEFT($G$36, 2), MID($G$36, 3, 2), 0))</f>
        <v>346.1254112268507</v>
      </c>
      <c r="I36" s="169">
        <f ca="1">((DATE(YEAR(F36),MONTH(F36)+1,25)) + TIME(LEFT("1200H", 2), MID("1200H", 3, 2), 0)) - ($AG$3 + TIME(LEFT(NOW(), 2), MID(NOW(), 3, 2), 0))</f>
        <v>-315.44374999999854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18514.285999999993</v>
      </c>
      <c r="W36" s="172">
        <f ca="1">V36/H36/24</f>
        <v>2.2287545447731905</v>
      </c>
      <c r="X36" s="173">
        <f ca="1">AA36/H36/24</f>
        <v>2.2287545447731905</v>
      </c>
      <c r="Y36" s="182"/>
      <c r="Z36" s="182">
        <f ca="1">SUM(Z39:Z40)</f>
        <v>50652.196000000004</v>
      </c>
      <c r="AA36" s="132">
        <f ca="1">SUM(AA39:AA40)</f>
        <v>18514.285999999993</v>
      </c>
      <c r="AB36" s="114"/>
      <c r="AC36" s="113" t="s">
        <v>291</v>
      </c>
      <c r="AD36" s="677">
        <f ca="1">Z36/$E$36</f>
        <v>1.5120058507462506</v>
      </c>
      <c r="AE36" s="678"/>
      <c r="AF36" s="678"/>
      <c r="AG36" s="679"/>
      <c r="AH36" s="106"/>
      <c r="AI36" s="114"/>
      <c r="AK36" s="187">
        <f ca="1">(E36-Z36)/67/24</f>
        <v>-10.666788557213684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117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38443.398000000001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12308.603999999992</v>
      </c>
      <c r="AB39" s="114"/>
      <c r="AC39" s="113" t="s">
        <v>292</v>
      </c>
      <c r="AD39" s="677">
        <f ca="1">$AA$36/$D$36</f>
        <v>6.6319830447760371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119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12208.798000000001</v>
      </c>
      <c r="AA40" s="156">
        <f ca="1">(((((INDEX(BILLING!$AD:$AD,MATCH($AG$3&amp;" "&amp;$AG$5,BILLING!$C:$C,0))-R40)*$D$55)-
((INDEX(BILLING!$AE:$AE,MATCH($AG$3&amp;" "&amp;$AG$5,BILLING!$C:$C,0))-S40)*$D$55))))/1000</f>
        <v>6205.6820000000016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304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305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306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307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308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309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310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311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312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313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326</v>
      </c>
      <c r="D62" s="130">
        <v>45560</v>
      </c>
      <c r="F62" s="131" t="s">
        <v>195</v>
      </c>
      <c r="H62" s="140"/>
    </row>
    <row r="63" spans="3:19" x14ac:dyDescent="0.25">
      <c r="C63" s="91" t="s">
        <v>327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272</v>
      </c>
      <c r="K3" s="649"/>
      <c r="L3" s="646" t="s">
        <v>273</v>
      </c>
      <c r="M3" s="649"/>
      <c r="N3" s="644" t="s">
        <v>321</v>
      </c>
      <c r="O3" s="644"/>
      <c r="P3" s="652" t="s">
        <v>276</v>
      </c>
      <c r="Q3" s="653"/>
      <c r="R3" s="658" t="s">
        <v>277</v>
      </c>
      <c r="S3" s="653"/>
      <c r="T3" s="661" t="s">
        <v>278</v>
      </c>
      <c r="U3" s="662" t="s">
        <v>279</v>
      </c>
      <c r="V3" s="665" t="s">
        <v>280</v>
      </c>
      <c r="W3" s="662" t="s">
        <v>281</v>
      </c>
      <c r="X3" s="661" t="s">
        <v>282</v>
      </c>
      <c r="Y3" s="645" t="s">
        <v>283</v>
      </c>
      <c r="Z3" s="645" t="s">
        <v>284</v>
      </c>
      <c r="AA3" s="645" t="s">
        <v>285</v>
      </c>
      <c r="AB3" s="114"/>
      <c r="AC3" s="114"/>
      <c r="AD3" s="114"/>
      <c r="AE3" s="139"/>
      <c r="AF3" s="667" t="s">
        <v>110</v>
      </c>
      <c r="AG3" s="669">
        <f ca="1">TODAY()</f>
        <v>45997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286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287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 t="s">
        <v>288</v>
      </c>
      <c r="O6" s="137" t="s">
        <v>289</v>
      </c>
      <c r="P6" s="158" t="s">
        <v>288</v>
      </c>
      <c r="Q6" s="137" t="s">
        <v>289</v>
      </c>
      <c r="R6" s="137" t="s">
        <v>288</v>
      </c>
      <c r="S6" s="137" t="s">
        <v>289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290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195</v>
      </c>
      <c r="H9" s="168">
        <f ca="1" xml:space="preserve"> NOW() - (F9 + TIME(LEFT($G$9, 2), MID($G$9, 3, 2), 0))</f>
        <v>284.12541423611401</v>
      </c>
      <c r="I9" s="169">
        <f ca="1">((DATE(YEAR(F9),MONTH(F9)+1,25)) + TIME(LEFT("1200H", 2), MID("1200H", 3, 2), 0)) - ($AG$3 + TIME(LEFT(NOW(), 2), MID(NOW(), 3, 2), 0))</f>
        <v>-256.44374999999854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114751.79999999999</v>
      </c>
      <c r="W9" s="172">
        <f ca="1">V9/H9/24</f>
        <v>16.828220076176013</v>
      </c>
      <c r="X9" s="173">
        <f ca="1">AA9/H9/24</f>
        <v>16.828220076176013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138810.35999999999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114751.79999999999</v>
      </c>
      <c r="AB9" s="114"/>
      <c r="AC9" s="113" t="s">
        <v>291</v>
      </c>
      <c r="AD9" s="677">
        <f ca="1">$Z$9/$E$9</f>
        <v>0.97495617238860477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292</v>
      </c>
      <c r="AD12" s="677">
        <f ca="1">$AA$9/$D$9</f>
        <v>9.6462508406186949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294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195</v>
      </c>
      <c r="H17" s="168">
        <f ca="1" xml:space="preserve"> NOW() - (F17 + TIME(LEFT($G$17, 2), MID($G$17, 3, 2), 0))</f>
        <v>284.12541435185267</v>
      </c>
      <c r="I17" s="169">
        <f ca="1">((DATE(YEAR(F17),MONTH(F17)+1,25)) + TIME(LEFT("1200H", 2), MID("1200H", 3, 2), 0)) - ($AG$3 + TIME(LEFT(NOW(), 2), MID(NOW(), 3, 2), 0))</f>
        <v>-256.44374999999854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-100.14350053211915</v>
      </c>
      <c r="X17" s="173">
        <f ca="1">AA17/H17/24</f>
        <v>-100.14350053211915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291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295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292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45713</v>
      </c>
      <c r="G25" s="131" t="s">
        <v>195</v>
      </c>
      <c r="H25" s="168">
        <f ca="1" xml:space="preserve"> NOW() - (F25 + TIME(LEFT($G$25, 2), MID($G$25, 3, 2), 0))</f>
        <v>284.1254112268507</v>
      </c>
      <c r="I25" s="169">
        <f ca="1">((DATE(YEAR(F25),MONTH(F25)+1,25)) + TIME(LEFT("1200H", 2), MID("1200H", 3, 2), 0)) - ($AG$3 + TIME(LEFT(NOW(), 2), MID(NOW(), 3, 2), 0))</f>
        <v>-256.44374999999854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-99994.122000000003</v>
      </c>
      <c r="W25" s="172">
        <f ca="1">V25/H25/24</f>
        <v>-14.664023650716183</v>
      </c>
      <c r="X25" s="173">
        <f ca="1">AA25/H25/24</f>
        <v>-14.664023650716183</v>
      </c>
      <c r="Y25" s="182">
        <f ca="1">SUM(Y28:Y31)</f>
        <v>321722.69999999995</v>
      </c>
      <c r="Z25" s="291">
        <f ca="1">SUM(Z28:Z33)</f>
        <v>-75510.739000000001</v>
      </c>
      <c r="AA25" s="308">
        <f ca="1">SUM(AA28:AA33)</f>
        <v>-99994.122000000003</v>
      </c>
      <c r="AB25" s="114"/>
      <c r="AC25" s="113" t="s">
        <v>291</v>
      </c>
      <c r="AD25" s="677">
        <f ca="1">Z25/$E$25</f>
        <v>-0.41950410555555556</v>
      </c>
      <c r="AE25" s="678"/>
      <c r="AF25" s="678"/>
      <c r="AG25" s="679"/>
      <c r="AH25" s="106"/>
      <c r="AI25" s="114"/>
      <c r="AK25" s="187">
        <f ca="1">(E25-Z25)/67/24</f>
        <v>158.89971330845771</v>
      </c>
    </row>
    <row r="26" spans="2:37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79921.199999999939</v>
      </c>
      <c r="Z28" s="293">
        <f ca="1">(((((INDEX(BILLING!$R:$R,MATCH($AG$3&amp;" "&amp;$AG$5,BILLING!$C:$C,0))-J28)*$D$59)-
((INDEX(BILLING!$S:$S,MATCH($AG$3&amp;" "&amp;$AG$5,BILLING!$C:$C,0))-K28)*$D$59))))/1000</f>
        <v>34665.599999999984</v>
      </c>
      <c r="AA28" s="281">
        <f ca="1">(((((INDEX(BILLING!$R:$R,MATCH($AG$3&amp;" "&amp;$AG$5,BILLING!$C:$C,0))-P28)*$D$59)-
((INDEX(BILLING!$S:$S,MATCH($AG$3&amp;" "&amp;$AG$5,BILLING!$C:$C,0))-Q28)*$D$59))))/1000</f>
        <v>27303.599999999999</v>
      </c>
      <c r="AB28" s="114"/>
      <c r="AC28" s="113" t="s">
        <v>292</v>
      </c>
      <c r="AD28" s="677">
        <f ca="1">$AA$25/$D$25</f>
        <v>-6.6662748000000001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222160.2</v>
      </c>
      <c r="Z29" s="293">
        <f ca="1">(((((INDEX(BILLING!$P:$P,MATCH($AG$3&amp;" "&amp;$AG$5,BILLING!$C:$C,0))-J29)*$D$58)-
((INDEX(BILLING!$Q:$Q,MATCH($AG$3&amp;" "&amp;$AG$5,BILLING!$C:$C,0))-K29)*$D$58))))/1000</f>
        <v>109053.00000000003</v>
      </c>
      <c r="AA29" s="281">
        <f ca="1">(((((INDEX(BILLING!$P:$P,MATCH($AG$3&amp;" "&amp;$AG$5,BILLING!$C:$C,0))-P29)*$D$58)-
((INDEX(BILLING!$Q:$Q,MATCH($AG$3&amp;" "&amp;$AG$5,BILLING!$C:$C,0))-Q29)*$D$58))))/1000</f>
        <v>96351.900000000009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324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118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19641.3</v>
      </c>
      <c r="Z31" s="293">
        <f ca="1">(((((INDEX(BILLING!$Z:$Z,MATCH($AG$3&amp;" "&amp;$AG$5,BILLING!$C:$C,0))-L31)*$D$56)-
((INDEX(BILLING!$AA:$AA,MATCH($AG$3&amp;" "&amp;$AG$5,BILLING!$C:$C,0))-M31)*$D$56))))/1000</f>
        <v>9698.4509999999937</v>
      </c>
      <c r="AA31" s="281">
        <f ca="1">(((((INDEX(BILLING!$Z:$Z,MATCH($AG$3&amp;" "&amp;$AG$5,BILLING!$C:$C,0))-R31)*$D$56)-
((INDEX(BILLING!$AA:$AA,MATCH($AG$3&amp;" "&amp;$AG$5,BILLING!$C:$C,0))-S31)*$D$56))))/1000</f>
        <v>8196.2999999999993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300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328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301</v>
      </c>
      <c r="D37" s="167">
        <f>4686</f>
        <v>4686</v>
      </c>
      <c r="E37" s="167">
        <f>D37*12</f>
        <v>56232</v>
      </c>
      <c r="F37" s="130">
        <v>45713</v>
      </c>
      <c r="G37" s="131" t="s">
        <v>195</v>
      </c>
      <c r="H37" s="168">
        <f ca="1" xml:space="preserve"> NOW() - (F37 + TIME(LEFT($G$37, 2), MID($G$37, 3, 2), 0))</f>
        <v>284.1254112268507</v>
      </c>
      <c r="I37" s="169">
        <f ca="1">((DATE(YEAR(F37),MONTH(F37)+1,25)) + TIME(LEFT("1200H", 2), MID("1200H", 3, 2), 0)) - ($AG$3 + TIME(LEFT(NOW(), 2), MID(NOW(), 3, 2), 0))</f>
        <v>-256.44374999999854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13396.11</v>
      </c>
      <c r="W37" s="172">
        <f ca="1">V37/H37/24</f>
        <v>1.96452421340922</v>
      </c>
      <c r="X37" s="173">
        <f ca="1">AA37/H37/24</f>
        <v>1.96452421340922</v>
      </c>
      <c r="Y37" s="182"/>
      <c r="Z37" s="291">
        <f ca="1">SUM(Z40:Z42)</f>
        <v>18144.741999999991</v>
      </c>
      <c r="AA37" s="308">
        <f ca="1">SUM(AA40:AA42)</f>
        <v>13396.11</v>
      </c>
      <c r="AB37" s="114"/>
      <c r="AC37" s="113" t="s">
        <v>291</v>
      </c>
      <c r="AD37" s="677">
        <f ca="1">Z37/$E$37</f>
        <v>0.32267644757433472</v>
      </c>
      <c r="AE37" s="678"/>
      <c r="AF37" s="678"/>
      <c r="AG37" s="679"/>
      <c r="AH37" s="106"/>
      <c r="AI37" s="114"/>
      <c r="AK37" s="187">
        <f ca="1">(E37-Z37)/67/24</f>
        <v>23.686105721393037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117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12062.441999999992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8277.1919999999991</v>
      </c>
      <c r="AB40" s="114"/>
      <c r="AC40" s="113" t="s">
        <v>292</v>
      </c>
      <c r="AD40" s="677">
        <f ca="1">$AA$37/$D$37</f>
        <v>2.8587516005121638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119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6082.3000000000011</v>
      </c>
      <c r="AA41" s="281">
        <f ca="1">(((((INDEX(BILLING!$AD:$AD,MATCH($AG$3&amp;" "&amp;$AG$5,BILLING!$C:$C,0))-R41)*$D$57)-
((INDEX(BILLING!$AE:$AE,MATCH($AG$3&amp;" "&amp;$AG$5,BILLING!$C:$C,0))-S41)*$D$57))))/1000</f>
        <v>5118.9180000000006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302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304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305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306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307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308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309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310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311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312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313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314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315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329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311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330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331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312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246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158</v>
      </c>
      <c r="B1" s="153" t="s">
        <v>333</v>
      </c>
      <c r="C1" s="153" t="s">
        <v>334</v>
      </c>
      <c r="D1" s="317" t="s">
        <v>335</v>
      </c>
      <c r="E1" s="317" t="s">
        <v>336</v>
      </c>
      <c r="F1" s="315" t="s">
        <v>337</v>
      </c>
      <c r="G1" s="315" t="s">
        <v>338</v>
      </c>
      <c r="H1" s="316"/>
    </row>
    <row r="2" spans="1:8" x14ac:dyDescent="0.25">
      <c r="A2" s="32" t="s">
        <v>166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LOGS'!$C$2:$C$91151, 2)),VALUE(MID('GEN SWITCHING LOGS'!$C$2:$C$91151, 3, 2)), 0), 0))),
            ('GEN SWITCHING LOGS'!$A$2:$A$91151=$A2) *
            ('GEN SWITCHING LOGS'!$G$2:$G$91151="CMS") *
            ('GEN SWITCHING LOGS'!$B$2:$B$91151 &lt; $F$2) *
            ('GEN SWITCHING LOGS'!$E$2:$E$91151=""))</f>
        <v>35.232358796296467</v>
      </c>
      <c r="F2" s="75">
        <v>45962</v>
      </c>
      <c r="G2" s="75">
        <v>45963</v>
      </c>
    </row>
    <row r="3" spans="1:8" x14ac:dyDescent="0.25">
      <c r="A3" s="32" t="s">
        <v>172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LOGS'!$C$2:$C$91151, 2)),VALUE(MID('GEN SWITCHING LOGS'!$C$2:$C$91151, 3, 2)), 0), 0))),
            ('GEN SWITCHING LOGS'!$A$2:$A$91151=$A3) *
            ('GEN SWITCHING LOGS'!$G$2:$G$91151="CMS") *
            ('GEN SWITCHING LOGS'!$B$2:$B$91151 &lt; $F$2) *
            ('GEN SWITCHING LOGS'!$E$2:$E$91151=""))</f>
        <v>0</v>
      </c>
      <c r="F3" s="312"/>
      <c r="G3" s="312"/>
    </row>
    <row r="4" spans="1:8" x14ac:dyDescent="0.25">
      <c r="A4" s="32" t="s">
        <v>175</v>
      </c>
      <c r="B4" s="84">
        <f>SUMIFS('GEN SWITCHING LOGS'!$F:$F,'GEN SWITCHING LOGS'!$A:$A,$A4,'GEN SWITCHING LOGS'!$G:$G,"")</f>
        <v>4.9277777777679148</v>
      </c>
      <c r="C4" s="84">
        <f>SUMIFS('GEN SWITCHING LOGS'!$F:$F,'GEN SWITCHING LOGS'!$A:$A,$A4,'GEN SWITCHING LOGS'!$G:$G,"CMS")+SUMIFS('GEN SWITCHING LOGS'!$F:$F,'GEN SWITCHING LOGS'!$A:$A,$A4,'GEN SWITCHING LOGS'!$G:$G,"PMS")</f>
        <v>0.83680555556202307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LOGS'!$C$2:$C$91151, 2)),VALUE(MID('GEN SWITCHING LOGS'!$C$2:$C$91151, 3, 2)), 0), 0))),
            ('GEN SWITCHING LOGS'!$A$2:$A$91151=$A4) *
            ('GEN SWITCHING LOGS'!$G$2:$G$91151="CMS") *
            ('GEN SWITCHING LOGS'!$B$2:$B$91151 &lt; $F$2) *
            ('GEN SWITCHING LOGS'!$E$2:$E$91151=""))</f>
        <v>0</v>
      </c>
      <c r="F4" s="313"/>
      <c r="G4" s="312"/>
    </row>
    <row r="5" spans="1:8" x14ac:dyDescent="0.25">
      <c r="A5" s="32" t="s">
        <v>173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LOGS'!$C$2:$C$91151, 2)),VALUE(MID('GEN SWITCHING LOGS'!$C$2:$C$91151, 3, 2)), 0), 0))),
            ('GEN SWITCHING LOGS'!$A$2:$A$91151=$A5) *
            ('GEN SWITCHING LOGS'!$G$2:$G$91151="CMS") *
            ('GEN SWITCHING LOGS'!$B$2:$B$91151 &lt; $F$2) *
            ('GEN SWITCHING LOGS'!$E$2:$E$91151=""))</f>
        <v>0</v>
      </c>
      <c r="F5" s="312"/>
      <c r="G5" s="312"/>
    </row>
    <row r="6" spans="1:8" x14ac:dyDescent="0.25">
      <c r="A6" s="20" t="s">
        <v>196</v>
      </c>
      <c r="B6" s="84">
        <f>SUMIFS('GEN SWITCHING LOGS'!$F:$F,'GEN SWITCHING LOGS'!$A:$A,$A6,'GEN SWITCHING LOGS'!$G:$G,"")</f>
        <v>2.6409722222160781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LOGS'!$C$2:$C$91151, 2)),VALUE(MID('GEN SWITCHING LOGS'!$C$2:$C$91151, 3, 2)), 0), 0))),
            ('GEN SWITCHING LOGS'!$A$2:$A$91151=$A6) *
            ('GEN SWITCHING LOGS'!$G$2:$G$91151="CMS") *
            ('GEN SWITCHING LOGS'!$B$2:$B$91151 &lt; $F$2) *
            ('GEN SWITCHING LOGS'!$E$2:$E$91151=""))</f>
        <v>0</v>
      </c>
      <c r="F6" s="312"/>
      <c r="G6" s="312"/>
    </row>
    <row r="7" spans="1:8" x14ac:dyDescent="0.25">
      <c r="A7" s="20" t="s">
        <v>198</v>
      </c>
      <c r="B7" s="84">
        <f>SUMIFS('GEN SWITCHING LOGS'!$F:$F,'GEN SWITCHING LOGS'!$A:$A,$A7,'GEN SWITCHING LOGS'!$G:$G,"")</f>
        <v>2.1125000000101863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LOGS'!$C$2:$C$91151, 2)),VALUE(MID('GEN SWITCHING LOGS'!$C$2:$C$91151, 3, 2)), 0), 0))),
            ('GEN SWITCHING LOGS'!$A$2:$A$91151=$A7) *
            ('GEN SWITCHING LOGS'!$G$2:$G$91151="CMS") *
            ('GEN SWITCHING LOGS'!$B$2:$B$91151 &lt; $F$2) *
            ('GEN SWITCHING LOGS'!$E$2:$E$91151=""))</f>
        <v>0</v>
      </c>
      <c r="F7" s="312"/>
      <c r="G7" s="312"/>
    </row>
    <row r="8" spans="1:8" x14ac:dyDescent="0.25">
      <c r="A8" s="20" t="s">
        <v>202</v>
      </c>
      <c r="B8" s="84">
        <f>SUMIFS('GEN SWITCHING LOGS'!$F:$F,'GEN SWITCHING LOGS'!$A:$A,$A8,'GEN SWITCHING LOGS'!$G:$G,"")</f>
        <v>2.9215277777839219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LOGS'!$C$2:$C$91151, 2)),VALUE(MID('GEN SWITCHING LOGS'!$C$2:$C$91151, 3, 2)), 0), 0))),
            ('GEN SWITCHING LOGS'!$A$2:$A$91151=$A8) *
            ('GEN SWITCHING LOGS'!$G$2:$G$91151="CMS") *
            ('GEN SWITCHING LOGS'!$B$2:$B$91151 &lt; $F$2) *
            ('GEN SWITCHING LOGS'!$E$2:$E$91151=""))</f>
        <v>0</v>
      </c>
      <c r="F8" s="312"/>
      <c r="G8" s="312"/>
    </row>
    <row r="9" spans="1:8" x14ac:dyDescent="0.25">
      <c r="A9" s="20" t="s">
        <v>203</v>
      </c>
      <c r="B9" s="84">
        <f>SUMIFS('GEN SWITCHING LOGS'!$F:$F,'GEN SWITCHING LOGS'!$A:$A,$A9,'GEN SWITCHING LOGS'!$G:$G,"")</f>
        <v>2.2513888888861402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LOGS'!$C$2:$C$91151, 2)),VALUE(MID('GEN SWITCHING LOGS'!$C$2:$C$91151, 3, 2)), 0), 0))),
            ('GEN SWITCHING LOGS'!$A$2:$A$91151=$A9) *
            ('GEN SWITCHING LOGS'!$G$2:$G$91151="CMS") *
            ('GEN SWITCHING LOGS'!$B$2:$B$91151 &lt; $F$2) *
            ('GEN SWITCHING LOGS'!$E$2:$E$91151=""))</f>
        <v>0</v>
      </c>
      <c r="F9" s="312"/>
      <c r="G9" s="312"/>
    </row>
    <row r="10" spans="1:8" x14ac:dyDescent="0.25">
      <c r="A10" s="20" t="s">
        <v>204</v>
      </c>
      <c r="B10" s="84">
        <f>SUMIFS('GEN SWITCHING LOGS'!$F:$F,'GEN SWITCHING LOGS'!$A:$A,$A10,'GEN SWITCHING LOGS'!$G:$G,"")</f>
        <v>2.9069444444394321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LOGS'!$C$2:$C$91151, 2)),VALUE(MID('GEN SWITCHING LOGS'!$C$2:$C$91151, 3, 2)), 0), 0))),
            ('GEN SWITCHING LOGS'!$A$2:$A$91151=$A10) *
            ('GEN SWITCHING LOGS'!$G$2:$G$91151="CMS") *
            ('GEN SWITCHING LOGS'!$B$2:$B$91151 &lt; $F$2) *
            ('GEN SWITCHING LOGS'!$E$2:$E$91151=""))</f>
        <v>0</v>
      </c>
      <c r="F10" s="312"/>
      <c r="G10" s="312"/>
    </row>
    <row r="11" spans="1:8" x14ac:dyDescent="0.25">
      <c r="A11" s="20" t="s">
        <v>205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LOGS'!$C$2:$C$91151, 2)),VALUE(MID('GEN SWITCHING LOGS'!$C$2:$C$91151, 3, 2)), 0), 0))),
            ('GEN SWITCHING LOGS'!$A$2:$A$91151=$A11) *
            ('GEN SWITCHING LOGS'!$G$2:$G$91151="CMS") *
            ('GEN SWITCHING LOGS'!$B$2:$B$91151 &lt; $F$2) *
            ('GEN SWITCHING LOGS'!$E$2:$E$91151=""))</f>
        <v>0</v>
      </c>
      <c r="F11" s="312"/>
      <c r="G11" s="312"/>
    </row>
    <row r="12" spans="1:8" x14ac:dyDescent="0.25">
      <c r="A12" s="20" t="s">
        <v>199</v>
      </c>
      <c r="B12" s="84">
        <f>SUMIFS('GEN SWITCHING LOGS'!$F:$F,'GEN SWITCHING LOGS'!$A:$A,$A12,'GEN SWITCHING LOGS'!$G:$G,"")</f>
        <v>2.883333333353221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LOGS'!$C$2:$C$91151, 2)),VALUE(MID('GEN SWITCHING LOGS'!$C$2:$C$91151, 3, 2)), 0), 0))),
            ('GEN SWITCHING LOGS'!$A$2:$A$91151=$A12) *
            ('GEN SWITCHING LOGS'!$G$2:$G$91151="CMS") *
            ('GEN SWITCHING LOGS'!$B$2:$B$91151 &lt; $F$2) *
            ('GEN SWITCHING LOGS'!$E$2:$E$91151=""))</f>
        <v>0</v>
      </c>
      <c r="F12" s="312"/>
      <c r="G12" s="312"/>
    </row>
    <row r="13" spans="1:8" x14ac:dyDescent="0.25">
      <c r="A13" s="20" t="s">
        <v>200</v>
      </c>
      <c r="B13" s="84">
        <f>SUMIFS('GEN SWITCHING LOGS'!$F:$F,'GEN SWITCHING LOGS'!$A:$A,$A13,'GEN SWITCHING LOGS'!$G:$G,"")</f>
        <v>2.8687500000087311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LOGS'!$C$2:$C$91151, 2)),VALUE(MID('GEN SWITCHING LOGS'!$C$2:$C$91151, 3, 2)), 0), 0))),
            ('GEN SWITCHING LOGS'!$A$2:$A$91151=$A13) *
            ('GEN SWITCHING LOGS'!$G$2:$G$91151="CMS") *
            ('GEN SWITCHING LOGS'!$B$2:$B$91151 &lt; $F$2) *
            ('GEN SWITCHING LOGS'!$E$2:$E$91151=""))</f>
        <v>0</v>
      </c>
      <c r="F13" s="312"/>
      <c r="G13" s="312"/>
    </row>
    <row r="14" spans="1:8" x14ac:dyDescent="0.25">
      <c r="A14" s="20" t="s">
        <v>214</v>
      </c>
      <c r="B14" s="84">
        <f>SUMIFS('GEN SWITCHING LOGS'!$F:$F,'GEN SWITCHING LOGS'!$A:$A,$A14,'GEN SWITCHING LOGS'!$G:$G,"")</f>
        <v>2.8159722222262644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LOGS'!$C$2:$C$91151, 2)),VALUE(MID('GEN SWITCHING LOGS'!$C$2:$C$91151, 3, 2)), 0), 0))),
            ('GEN SWITCHING LOGS'!$A$2:$A$91151=$A14) *
            ('GEN SWITCHING LOGS'!$G$2:$G$91151="CMS") *
            ('GEN SWITCHING LOGS'!$B$2:$B$91151 &lt; $F$2) *
            ('GEN SWITCHING LOGS'!$E$2:$E$91151=""))</f>
        <v>0</v>
      </c>
      <c r="F14" s="312"/>
      <c r="G14" s="312"/>
    </row>
    <row r="15" spans="1:8" x14ac:dyDescent="0.25">
      <c r="A15" s="20" t="s">
        <v>211</v>
      </c>
      <c r="B15" s="84">
        <f>SUMIFS('GEN SWITCHING LOGS'!$F:$F,'GEN SWITCHING LOGS'!$A:$A,$A15,'GEN SWITCHING LOGS'!$G:$G,"")</f>
        <v>2.7569444444598048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LOGS'!$C$2:$C$91151, 2)),VALUE(MID('GEN SWITCHING LOGS'!$C$2:$C$91151, 3, 2)), 0), 0))),
            ('GEN SWITCHING LOGS'!$A$2:$A$91151=$A15) *
            ('GEN SWITCHING LOGS'!$G$2:$G$91151="CMS") *
            ('GEN SWITCHING LOGS'!$B$2:$B$91151 &lt; $F$2) *
            ('GEN SWITCHING LOGS'!$E$2:$E$91151=""))</f>
        <v>0</v>
      </c>
      <c r="F15" s="312"/>
      <c r="G15" s="312"/>
    </row>
    <row r="16" spans="1:8" x14ac:dyDescent="0.25">
      <c r="A16" s="20" t="s">
        <v>212</v>
      </c>
      <c r="B16" s="84">
        <f>SUMIFS('GEN SWITCHING LOGS'!$F:$F,'GEN SWITCHING LOGS'!$A:$A,$A16,'GEN SWITCHING LOGS'!$G:$G,"")</f>
        <v>2.6986111111036735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LOGS'!$C$2:$C$91151, 2)),VALUE(MID('GEN SWITCHING LOGS'!$C$2:$C$91151, 3, 2)), 0), 0))),
            ('GEN SWITCHING LOGS'!$A$2:$A$91151=$A16) *
            ('GEN SWITCHING LOGS'!$G$2:$G$91151="CMS") *
            ('GEN SWITCHING LOGS'!$B$2:$B$91151 &lt; $F$2) *
            ('GEN SWITCHING LOGS'!$E$2:$E$91151=""))</f>
        <v>0</v>
      </c>
      <c r="F16" s="312"/>
      <c r="G16" s="312"/>
    </row>
    <row r="17" spans="1:7" x14ac:dyDescent="0.25">
      <c r="A17" s="20" t="s">
        <v>215</v>
      </c>
      <c r="B17" s="84">
        <f>SUMIFS('GEN SWITCHING LOGS'!$F:$F,'GEN SWITCHING LOGS'!$A:$A,$A17,'GEN SWITCHING LOGS'!$G:$G,"")</f>
        <v>2.6770833333212067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LOGS'!$C$2:$C$91151, 2)),VALUE(MID('GEN SWITCHING LOGS'!$C$2:$C$91151, 3, 2)), 0), 0))),
            ('GEN SWITCHING LOGS'!$A$2:$A$91151=$A17) *
            ('GEN SWITCHING LOGS'!$G$2:$G$91151="CMS") *
            ('GEN SWITCHING LOGS'!$B$2:$B$91151 &lt; $F$2) *
            ('GEN SWITCHING LOGS'!$E$2:$E$91151=""))</f>
        <v>0</v>
      </c>
      <c r="F17" s="312"/>
      <c r="G17" s="312"/>
    </row>
    <row r="18" spans="1:7" x14ac:dyDescent="0.25">
      <c r="A18" s="20" t="s">
        <v>210</v>
      </c>
      <c r="B18" s="84">
        <f>SUMIFS('GEN SWITCHING LOGS'!$F:$F,'GEN SWITCHING LOGS'!$A:$A,$A18,'GEN SWITCHING LOGS'!$G:$G,"")</f>
        <v>2.5375000000058208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LOGS'!$C$2:$C$91151, 2)),VALUE(MID('GEN SWITCHING LOGS'!$C$2:$C$91151, 3, 2)), 0), 0))),
            ('GEN SWITCHING LOGS'!$A$2:$A$91151=$A18) *
            ('GEN SWITCHING LOGS'!$G$2:$G$91151="CMS") *
            ('GEN SWITCHING LOGS'!$B$2:$B$91151 &lt; $F$2) *
            ('GEN SWITCHING LOGS'!$E$2:$E$91151=""))</f>
        <v>0</v>
      </c>
      <c r="F18" s="312"/>
      <c r="G18" s="312"/>
    </row>
    <row r="19" spans="1:7" x14ac:dyDescent="0.25">
      <c r="A19" s="20" t="s">
        <v>209</v>
      </c>
      <c r="B19" s="84">
        <f>SUMIFS('GEN SWITCHING LOGS'!$F:$F,'GEN SWITCHING LOGS'!$A:$A,$A19,'GEN SWITCHING LOGS'!$G:$G,"")</f>
        <v>2.4472222222175333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LOGS'!$C$2:$C$91151, 2)),VALUE(MID('GEN SWITCHING LOGS'!$C$2:$C$91151, 3, 2)), 0), 0))),
            ('GEN SWITCHING LOGS'!$A$2:$A$91151=$A19) *
            ('GEN SWITCHING LOGS'!$G$2:$G$91151="CMS") *
            ('GEN SWITCHING LOGS'!$B$2:$B$91151 &lt; $F$2) *
            ('GEN SWITCHING LOGS'!$E$2:$E$91151=""))</f>
        <v>0</v>
      </c>
      <c r="F19" s="312"/>
      <c r="G19" s="312"/>
    </row>
    <row r="20" spans="1:7" hidden="1" x14ac:dyDescent="0.25">
      <c r="A20" s="32" t="s">
        <v>339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LOGS'!$C$2:$C$91151, 2)),VALUE(MID('GEN SWITCHING LOGS'!$C$2:$C$91151, 3, 2)), 0), 0))),
            ('GEN SWITCHING LOGS'!$A$2:$A$91151=$A20) *
            ('GEN SWITCHING LOGS'!$G$2:$G$91151="CMS") *
            ('GEN SWITCHING LOGS'!$B$2:$B$91151 &lt; $F$2) *
            ('GEN SWITCHING LOGS'!$E$2:$E$91151=""))</f>
        <v>0</v>
      </c>
      <c r="F20" s="312"/>
      <c r="G20" s="312"/>
    </row>
    <row r="21" spans="1:7" hidden="1" x14ac:dyDescent="0.25">
      <c r="A21" s="32" t="s">
        <v>340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LOGS'!$C$2:$C$91151, 2)),VALUE(MID('GEN SWITCHING LOGS'!$C$2:$C$91151, 3, 2)), 0), 0))),
            ('GEN SWITCHING LOGS'!$A$2:$A$91151=$A21) *
            ('GEN SWITCHING LOGS'!$G$2:$G$91151="CMS") *
            ('GEN SWITCHING LOGS'!$B$2:$B$91151 &lt; $F$2) *
            ('GEN SWITCHING LOGS'!$E$2:$E$91151=""))</f>
        <v>0</v>
      </c>
      <c r="F21" s="312"/>
      <c r="G21" s="312"/>
    </row>
    <row r="22" spans="1:7" hidden="1" x14ac:dyDescent="0.25">
      <c r="A22" s="32" t="s">
        <v>341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LOGS'!$C$2:$C$91151, 2)),VALUE(MID('GEN SWITCHING LOGS'!$C$2:$C$91151, 3, 2)), 0), 0))),
            ('GEN SWITCHING LOGS'!$A$2:$A$91151=$A22) *
            ('GEN SWITCHING LOGS'!$G$2:$G$91151="CMS") *
            ('GEN SWITCHING LOGS'!$B$2:$B$91151 &lt; $F$2) *
            ('GEN SWITCHING LOGS'!$E$2:$E$91151=""))</f>
        <v>0</v>
      </c>
      <c r="F22" s="312"/>
      <c r="G22" s="312"/>
    </row>
    <row r="23" spans="1:7" hidden="1" x14ac:dyDescent="0.25">
      <c r="A23" s="32" t="s">
        <v>174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LOGS'!$C$2:$C$91151, 2)),VALUE(MID('GEN SWITCHING LOGS'!$C$2:$C$91151, 3, 2)), 0), 0))),
            ('GEN SWITCHING LOGS'!$A$2:$A$91151=$A23) *
            ('GEN SWITCHING LOGS'!$G$2:$G$91151="CMS") *
            ('GEN SWITCHING LOGS'!$B$2:$B$91151 &lt; $F$2) *
            ('GEN SWITCHING LOGS'!$E$2:$E$91151=""))</f>
        <v>0</v>
      </c>
      <c r="F23" s="312"/>
      <c r="G23" s="312"/>
    </row>
    <row r="24" spans="1:7" x14ac:dyDescent="0.25">
      <c r="A24" s="32" t="s">
        <v>182</v>
      </c>
      <c r="B24" s="84">
        <f>SUMIFS('GEN SWITCHING LOGS'!$F:$F,'GEN SWITCHING LOGS'!$A:$A,$A24,'GEN SWITCHING LOGS'!$G:$G,"")</f>
        <v>1.9340277777737356</v>
      </c>
      <c r="C24" s="84">
        <f>SUMIFS('GEN SWITCHING LOGS'!$F:$F,'GEN SWITCHING LOGS'!$A:$A,$A24,'GEN SWITCHING LOGS'!$G:$G,"CMS")+SUMIFS('GEN SWITCHING LOGS'!$F:$F,'GEN SWITCHING LOGS'!$A:$A,$A24,'GEN SWITCHING LOGS'!$G:$G,"PMS")</f>
        <v>0.60972222222335404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LOGS'!$C$2:$C$91151, 2)),VALUE(MID('GEN SWITCHING LOGS'!$C$2:$C$91151, 3, 2)), 0), 0))),
            ('GEN SWITCHING LOGS'!$A$2:$A$91151=$A24) *
            ('GEN SWITCHING LOGS'!$G$2:$G$91151="CMS") *
            ('GEN SWITCHING LOGS'!$B$2:$B$91151 &lt; $F$2) *
            ('GEN SWITCHING LOGS'!$E$2:$E$91151=""))</f>
        <v>0</v>
      </c>
      <c r="F24" s="312"/>
      <c r="G24" s="312"/>
    </row>
    <row r="25" spans="1:7" x14ac:dyDescent="0.25">
      <c r="A25" s="32" t="s">
        <v>181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LOGS'!$C$2:$C$91151, 2)),VALUE(MID('GEN SWITCHING LOGS'!$C$2:$C$91151, 3, 2)), 0), 0))),
            ('GEN SWITCHING LOGS'!$A$2:$A$91151=$A25) *
            ('GEN SWITCHING LOGS'!$G$2:$G$91151="CMS") *
            ('GEN SWITCHING LOGS'!$B$2:$B$91151 &lt; $F$2) *
            ('GEN SWITCHING LOGS'!$E$2:$E$91151=""))</f>
        <v>0</v>
      </c>
      <c r="F25" s="312"/>
      <c r="G25" s="312"/>
    </row>
    <row r="26" spans="1:7" x14ac:dyDescent="0.25">
      <c r="A26" s="32" t="s">
        <v>170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LOGS'!$C$2:$C$91151, 2)),VALUE(MID('GEN SWITCHING LOGS'!$C$2:$C$91151, 3, 2)), 0), 0))),
            ('GEN SWITCHING LOGS'!$A$2:$A$91151=$A26) *
            ('GEN SWITCHING LOGS'!$G$2:$G$91151="CMS") *
            ('GEN SWITCHING LOGS'!$B$2:$B$91151 &lt; $F$2) *
            ('GEN SWITCHING LOGS'!$E$2:$E$91151=""))</f>
        <v>0</v>
      </c>
      <c r="F26" s="312"/>
      <c r="G26" s="312"/>
    </row>
    <row r="27" spans="1:7" hidden="1" x14ac:dyDescent="0.25">
      <c r="A27" s="32" t="s">
        <v>342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LOGS'!$C$2:$C$91151, 2)),VALUE(MID('GEN SWITCHING LOGS'!$C$2:$C$91151, 3, 2)), 0), 0))),
            ('GEN SWITCHING LOGS'!$A$2:$A$91151=$A27) *
            ('GEN SWITCHING LOGS'!$G$2:$G$91151="CMS") *
            ('GEN SWITCHING LOGS'!$B$2:$B$91151 &lt; $F$2) *
            ('GEN SWITCHING LOGS'!$E$2:$E$91151=""))</f>
        <v>0</v>
      </c>
      <c r="F27" s="312"/>
      <c r="G27" s="312"/>
    </row>
    <row r="28" spans="1:7" hidden="1" x14ac:dyDescent="0.25">
      <c r="A28" s="32" t="s">
        <v>343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LOGS'!$C$2:$C$91151, 2)),VALUE(MID('GEN SWITCHING LOGS'!$C$2:$C$91151, 3, 2)), 0), 0))),
            ('GEN SWITCHING LOGS'!$A$2:$A$91151=$A28) *
            ('GEN SWITCHING LOGS'!$G$2:$G$91151="CMS") *
            ('GEN SWITCHING LOGS'!$B$2:$B$91151 &lt; $F$2) *
            ('GEN SWITCHING LOGS'!$E$2:$E$91151=""))</f>
        <v>0</v>
      </c>
      <c r="F28" s="312"/>
      <c r="G28" s="312"/>
    </row>
    <row r="29" spans="1:7" hidden="1" x14ac:dyDescent="0.25">
      <c r="A29" s="32" t="s">
        <v>344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LOGS'!$C$2:$C$91151, 2)),VALUE(MID('GEN SWITCHING LOGS'!$C$2:$C$91151, 3, 2)), 0), 0))),
            ('GEN SWITCHING LOGS'!$A$2:$A$91151=$A29) *
            ('GEN SWITCHING LOGS'!$G$2:$G$91151="CMS") *
            ('GEN SWITCHING LOGS'!$B$2:$B$91151 &lt; $F$2) *
            ('GEN SWITCHING LOGS'!$E$2:$E$91151=""))</f>
        <v>0</v>
      </c>
      <c r="F29" s="312"/>
      <c r="G29" s="312"/>
    </row>
    <row r="30" spans="1:7" x14ac:dyDescent="0.25">
      <c r="A30" s="85" t="s">
        <v>193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LOGS'!$C$2:$C$91151, 2)),VALUE(MID('GEN SWITCHING LOGS'!$C$2:$C$91151, 3, 2)), 0), 0))),
            ('GEN SWITCHING LOGS'!$A$2:$A$91151=$A30) *
            ('GEN SWITCHING LOGS'!$G$2:$G$91151="CMS") *
            ('GEN SWITCHING LOGS'!$B$2:$B$91151 &lt; $F$2) *
            ('GEN SWITCHING LOGS'!$E$2:$E$91151=""))</f>
        <v>0</v>
      </c>
      <c r="F30" s="312"/>
      <c r="G30" s="312"/>
    </row>
    <row r="31" spans="1:7" x14ac:dyDescent="0.25">
      <c r="A31" s="85" t="s">
        <v>192</v>
      </c>
      <c r="B31" s="84">
        <f>SUMIFS('GEN SWITCHING LOGS'!$F:$F,'GEN SWITCHING LOGS'!$A:$A,$A31,'GEN SWITCHING LOGS'!$G:$G,"")</f>
        <v>1.649305555576575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LOGS'!$C$2:$C$91151, 2)),VALUE(MID('GEN SWITCHING LOGS'!$C$2:$C$91151, 3, 2)), 0), 0))),
            ('GEN SWITCHING LOGS'!$A$2:$A$91151=$A31) *
            ('GEN SWITCHING LOGS'!$G$2:$G$91151="CMS") *
            ('GEN SWITCHING LOGS'!$B$2:$B$91151 &lt; $F$2) *
            ('GEN SWITCHING LOGS'!$E$2:$E$91151=""))</f>
        <v>0</v>
      </c>
      <c r="F31" s="312"/>
      <c r="G31" s="312"/>
    </row>
    <row r="32" spans="1:7" hidden="1" x14ac:dyDescent="0.25">
      <c r="A32" s="85" t="s">
        <v>169</v>
      </c>
      <c r="B32" s="84">
        <f>SUMIFS('GEN SWITCHING LOGS'!$F:$F,'GEN SWITCHING LOGS'!$A:$A,$A32,'GEN SWITCHING LOGS'!$G:$G,"")</f>
        <v>1.4159722222175333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LOGS'!$C$2:$C$91151, 2)),VALUE(MID('GEN SWITCHING LOGS'!$C$2:$C$91151, 3, 2)), 0), 0))),
            ('GEN SWITCHING LOGS'!$A$2:$A$91151=$A32) *
            ('GEN SWITCHING LOGS'!$G$2:$G$91151="CMS") *
            ('GEN SWITCHING LOGS'!$B$2:$B$91151 &lt; $F$2) *
            ('GEN SWITCHING LOGS'!$E$2:$E$91151=""))</f>
        <v>0</v>
      </c>
      <c r="F32" s="312"/>
      <c r="G32" s="312"/>
    </row>
    <row r="33" spans="1:7" x14ac:dyDescent="0.25">
      <c r="A33" s="85" t="s">
        <v>194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LOGS'!$C$2:$C$91151, 2)),VALUE(MID('GEN SWITCHING LOGS'!$C$2:$C$91151, 3, 2)), 0), 0))),
            ('GEN SWITCHING LOGS'!$A$2:$A$91151=$A33) *
            ('GEN SWITCHING LOGS'!$G$2:$G$91151="CMS") *
            ('GEN SWITCHING LOGS'!$B$2:$B$91151 &lt; $F$2) *
            ('GEN SWITCHING LOGS'!$E$2:$E$91151=""))</f>
        <v>0</v>
      </c>
      <c r="F33" s="312"/>
      <c r="G33" s="312"/>
    </row>
    <row r="34" spans="1:7" hidden="1" x14ac:dyDescent="0.25">
      <c r="A34" s="85" t="s">
        <v>345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LOGS'!$C$2:$C$91151, 2)),VALUE(MID('GEN SWITCHING LOGS'!$C$2:$C$91151, 3, 2)), 0), 0))),
            ('GEN SWITCHING LOGS'!$A$2:$A$91151=$A34) *
            ('GEN SWITCHING LOGS'!$G$2:$G$91151="CMS") *
            ('GEN SWITCHING LOGS'!$B$2:$B$91151 &lt; $F$2) *
            ('GEN SWITCHING LOGS'!$E$2:$E$91151=""))</f>
        <v>0</v>
      </c>
      <c r="F34" s="312"/>
      <c r="G34" s="312"/>
    </row>
    <row r="35" spans="1:7" x14ac:dyDescent="0.25">
      <c r="A35" s="85" t="s">
        <v>197</v>
      </c>
      <c r="B35" s="84">
        <f>SUMIFS('GEN SWITCHING LOGS'!$F:$F,'GEN SWITCHING LOGS'!$A:$A,$A35,'GEN SWITCHING LOGS'!$G:$G,"")</f>
        <v>1.0805555555634783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LOGS'!$C$2:$C$91151, 2)),VALUE(MID('GEN SWITCHING LOGS'!$C$2:$C$91151, 3, 2)), 0), 0))),
            ('GEN SWITCHING LOGS'!$A$2:$A$91151=$A35) *
            ('GEN SWITCHING LOGS'!$G$2:$G$91151="CMS") *
            ('GEN SWITCHING LOGS'!$B$2:$B$91151 &lt; $F$2) *
            ('GEN SWITCHING LOGS'!$E$2:$E$91151=""))</f>
        <v>0</v>
      </c>
      <c r="F35" s="312"/>
      <c r="G35" s="312"/>
    </row>
    <row r="36" spans="1:7" hidden="1" x14ac:dyDescent="0.25">
      <c r="A36" s="32" t="s">
        <v>346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LOGS'!$C$2:$C$91151, 2)),VALUE(MID('GEN SWITCHING LOGS'!$C$2:$C$91151, 3, 2)), 0), 0))),
            ('GEN SWITCHING LOGS'!$A$2:$A$91151=$A36) *
            ('GEN SWITCHING LOGS'!$G$2:$G$91151="CMS") *
            ('GEN SWITCHING LOGS'!$B$2:$B$91151 &lt; $F$2) *
            ('GEN SWITCHING LOGS'!$E$2:$E$91151=""))</f>
        <v>0</v>
      </c>
      <c r="F36" s="312"/>
      <c r="G36" s="312"/>
    </row>
    <row r="37" spans="1:7" hidden="1" x14ac:dyDescent="0.25">
      <c r="A37" s="32" t="s">
        <v>347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LOGS'!$C$2:$C$91151, 2)),VALUE(MID('GEN SWITCHING LOGS'!$C$2:$C$91151, 3, 2)), 0), 0))),
            ('GEN SWITCHING LOGS'!$A$2:$A$91151=$A37) *
            ('GEN SWITCHING LOGS'!$G$2:$G$91151="CMS") *
            ('GEN SWITCHING LOGS'!$B$2:$B$91151 &lt; $F$2) *
            ('GEN SWITCHING LOGS'!$E$2:$E$91151=""))</f>
        <v>0</v>
      </c>
      <c r="F37" s="312"/>
      <c r="G37" s="312"/>
    </row>
    <row r="38" spans="1:7" x14ac:dyDescent="0.25">
      <c r="A38" s="32" t="s">
        <v>186</v>
      </c>
      <c r="B38" s="84">
        <f>SUMIFS('GEN SWITCHING LOGS'!$F:$F,'GEN SWITCHING LOGS'!$A:$A,$A38,'GEN SWITCHING LOGS'!$G:$G,"")</f>
        <v>2.1208333333197515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LOGS'!$C$2:$C$91151, 2)),VALUE(MID('GEN SWITCHING LOGS'!$C$2:$C$91151, 3, 2)), 0), 0))),
            ('GEN SWITCHING LOGS'!$A$2:$A$91151=$A38) *
            ('GEN SWITCHING LOGS'!$G$2:$G$91151="CMS") *
            ('GEN SWITCHING LOGS'!$B$2:$B$91151 &lt; $F$2) *
            ('GEN SWITCHING LOGS'!$E$2:$E$91151=""))</f>
        <v>0</v>
      </c>
      <c r="F38" s="312"/>
      <c r="G38" s="312"/>
    </row>
    <row r="39" spans="1:7" x14ac:dyDescent="0.25">
      <c r="A39" s="32" t="s">
        <v>187</v>
      </c>
      <c r="B39" s="84">
        <f>SUMIFS('GEN SWITCHING LOGS'!$F:$F,'GEN SWITCHING LOGS'!$A:$A,$A39,'GEN SWITCHING LOGS'!$G:$G,"")</f>
        <v>2.1437500000101863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LOGS'!$C$2:$C$91151, 2)),VALUE(MID('GEN SWITCHING LOGS'!$C$2:$C$91151, 3, 2)), 0), 0))),
            ('GEN SWITCHING LOGS'!$A$2:$A$91151=$A39) *
            ('GEN SWITCHING LOGS'!$G$2:$G$91151="CMS") *
            ('GEN SWITCHING LOGS'!$B$2:$B$91151 &lt; $F$2) *
            ('GEN SWITCHING LOGS'!$E$2:$E$91151=""))</f>
        <v>0</v>
      </c>
      <c r="F39" s="312"/>
      <c r="G39" s="312"/>
    </row>
    <row r="40" spans="1:7" hidden="1" x14ac:dyDescent="0.25">
      <c r="A40" s="32" t="s">
        <v>348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LOGS'!$C$2:$C$91151, 2)),VALUE(MID('GEN SWITCHING LOGS'!$C$2:$C$91151, 3, 2)), 0), 0))),
            ('GEN SWITCHING LOGS'!$A$2:$A$91151=$A40) *
            ('GEN SWITCHING LOGS'!$G$2:$G$91151="CMS") *
            ('GEN SWITCHING LOGS'!$B$2:$B$91151 &lt; $F$2) *
            ('GEN SWITCHING LOGS'!$E$2:$E$91151=""))</f>
        <v>0</v>
      </c>
      <c r="F40" s="312"/>
      <c r="G40" s="312"/>
    </row>
    <row r="41" spans="1:7" x14ac:dyDescent="0.25">
      <c r="A41" s="32" t="s">
        <v>189</v>
      </c>
      <c r="B41" s="84">
        <f>SUMIFS('GEN SWITCHING LOGS'!$F:$F,'GEN SWITCHING LOGS'!$A:$A,$A41,'GEN SWITCHING LOGS'!$G:$G,"")</f>
        <v>2.0548611110934871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LOGS'!$C$2:$C$91151, 2)),VALUE(MID('GEN SWITCHING LOGS'!$C$2:$C$91151, 3, 2)), 0), 0))),
            ('GEN SWITCHING LOGS'!$A$2:$A$91151=$A41) *
            ('GEN SWITCHING LOGS'!$G$2:$G$91151="CMS") *
            ('GEN SWITCHING LOGS'!$B$2:$B$91151 &lt; $F$2) *
            ('GEN SWITCHING LOGS'!$E$2:$E$91151=""))</f>
        <v>0</v>
      </c>
      <c r="F41" s="312"/>
      <c r="G41" s="312"/>
    </row>
    <row r="42" spans="1:7" x14ac:dyDescent="0.25">
      <c r="A42" s="32" t="s">
        <v>188</v>
      </c>
      <c r="B42" s="84">
        <f>SUMIFS('GEN SWITCHING LOGS'!$F:$F,'GEN SWITCHING LOGS'!$A:$A,$A42,'GEN SWITCHING LOGS'!$G:$G,"")</f>
        <v>2.1777777777751908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LOGS'!$C$2:$C$91151, 2)),VALUE(MID('GEN SWITCHING LOGS'!$C$2:$C$91151, 3, 2)), 0), 0))),
            ('GEN SWITCHING LOGS'!$A$2:$A$91151=$A42) *
            ('GEN SWITCHING LOGS'!$G$2:$G$91151="CMS") *
            ('GEN SWITCHING LOGS'!$B$2:$B$91151 &lt; $F$2) *
            ('GEN SWITCHING LOGS'!$E$2:$E$91151=""))</f>
        <v>0</v>
      </c>
      <c r="F42" s="312"/>
      <c r="G42" s="312"/>
    </row>
    <row r="43" spans="1:7" hidden="1" x14ac:dyDescent="0.25">
      <c r="A43" s="32" t="s">
        <v>349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LOGS'!$C$2:$C$91151, 2)),VALUE(MID('GEN SWITCHING LOGS'!$C$2:$C$91151, 3, 2)), 0), 0))),
            ('GEN SWITCHING LOGS'!$A$2:$A$91151=$A43) *
            ('GEN SWITCHING LOGS'!$G$2:$G$91151="CMS") *
            ('GEN SWITCHING LOGS'!$B$2:$B$91151 &lt; $F$2) *
            ('GEN SWITCHING LOGS'!$E$2:$E$91151=""))</f>
        <v>0</v>
      </c>
      <c r="F43" s="312"/>
      <c r="G43" s="312"/>
    </row>
    <row r="44" spans="1:7" hidden="1" x14ac:dyDescent="0.25">
      <c r="A44" s="20" t="s">
        <v>350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LOGS'!$C$2:$C$91151, 2)),VALUE(MID('GEN SWITCHING LOGS'!$C$2:$C$91151, 3, 2)), 0), 0))),
            ('GEN SWITCHING LOGS'!$A$2:$A$91151=$A44) *
            ('GEN SWITCHING LOGS'!$G$2:$G$91151="CMS") *
            ('GEN SWITCHING LOGS'!$B$2:$B$91151 &lt; $F$2) *
            ('GEN SWITCHING LOGS'!$E$2:$E$91151=""))</f>
        <v>0</v>
      </c>
      <c r="F44" s="312"/>
      <c r="G44" s="312"/>
    </row>
    <row r="45" spans="1:7" hidden="1" x14ac:dyDescent="0.25">
      <c r="A45" s="32" t="s">
        <v>351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LOGS'!$C$2:$C$91151, 2)),VALUE(MID('GEN SWITCHING LOGS'!$C$2:$C$91151, 3, 2)), 0), 0))),
            ('GEN SWITCHING LOGS'!$A$2:$A$91151=$A45) *
            ('GEN SWITCHING LOGS'!$G$2:$G$91151="CMS") *
            ('GEN SWITCHING LOGS'!$B$2:$B$91151 &lt; $F$2) *
            ('GEN SWITCHING LOGS'!$E$2:$E$91151=""))</f>
        <v>0</v>
      </c>
      <c r="F45" s="312"/>
      <c r="G45" s="312"/>
    </row>
    <row r="46" spans="1:7" hidden="1" x14ac:dyDescent="0.25">
      <c r="A46" s="32" t="s">
        <v>352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LOGS'!$C$2:$C$91151, 2)),VALUE(MID('GEN SWITCHING LOGS'!$C$2:$C$91151, 3, 2)), 0), 0))),
            ('GEN SWITCHING LOGS'!$A$2:$A$91151=$A46) *
            ('GEN SWITCHING LOGS'!$G$2:$G$91151="CMS") *
            ('GEN SWITCHING LOGS'!$B$2:$B$91151 &lt; $F$2) *
            ('GEN SWITCHING LOGS'!$E$2:$E$91151=""))</f>
        <v>0</v>
      </c>
      <c r="F46" s="312"/>
      <c r="G46" s="312"/>
    </row>
    <row r="47" spans="1:7" x14ac:dyDescent="0.25">
      <c r="A47" s="32" t="s">
        <v>183</v>
      </c>
      <c r="B47" s="84">
        <f>SUMIFS('GEN SWITCHING LOGS'!$F:$F,'GEN SWITCHING LOGS'!$A:$A,$A47,'GEN SWITCHING LOGS'!$G:$G,"")</f>
        <v>2.1513888888948713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LOGS'!$C$2:$C$91151, 2)),VALUE(MID('GEN SWITCHING LOGS'!$C$2:$C$91151, 3, 2)), 0), 0))),
            ('GEN SWITCHING LOGS'!$A$2:$A$91151=$A47) *
            ('GEN SWITCHING LOGS'!$G$2:$G$91151="CMS") *
            ('GEN SWITCHING LOGS'!$B$2:$B$91151 &lt; $F$2) *
            ('GEN SWITCHING LOGS'!$E$2:$E$91151=""))</f>
        <v>0</v>
      </c>
      <c r="F47" s="312"/>
      <c r="G47" s="312"/>
    </row>
    <row r="48" spans="1:7" hidden="1" x14ac:dyDescent="0.25">
      <c r="A48" s="32" t="s">
        <v>353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LOGS'!$C$2:$C$91151, 2)),VALUE(MID('GEN SWITCHING LOGS'!$C$2:$C$91151, 3, 2)), 0), 0))),
            ('GEN SWITCHING LOGS'!$A$2:$A$91151=$A48) *
            ('GEN SWITCHING LOGS'!$G$2:$G$91151="CMS") *
            ('GEN SWITCHING LOGS'!$B$2:$B$91151 &lt; $F$2) *
            ('GEN SWITCHING LOGS'!$E$2:$E$91151=""))</f>
        <v>0</v>
      </c>
      <c r="F48" s="312"/>
      <c r="G48" s="312"/>
    </row>
    <row r="49" spans="1:7" hidden="1" x14ac:dyDescent="0.25">
      <c r="A49" s="32" t="s">
        <v>354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LOGS'!$C$2:$C$91151, 2)),VALUE(MID('GEN SWITCHING LOGS'!$C$2:$C$91151, 3, 2)), 0), 0))),
            ('GEN SWITCHING LOGS'!$A$2:$A$91151=$A49) *
            ('GEN SWITCHING LOGS'!$G$2:$G$91151="CMS") *
            ('GEN SWITCHING LOGS'!$B$2:$B$91151 &lt; $F$2) *
            ('GEN SWITCHING LOGS'!$E$2:$E$91151=""))</f>
        <v>0</v>
      </c>
      <c r="F49" s="312"/>
      <c r="G49" s="312"/>
    </row>
    <row r="50" spans="1:7" hidden="1" x14ac:dyDescent="0.25">
      <c r="A50" s="32" t="s">
        <v>355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LOGS'!$C$2:$C$91151, 2)),VALUE(MID('GEN SWITCHING LOGS'!$C$2:$C$91151, 3, 2)), 0), 0))),
            ('GEN SWITCHING LOGS'!$A$2:$A$91151=$A50) *
            ('GEN SWITCHING LOGS'!$G$2:$G$91151="CMS") *
            ('GEN SWITCHING LOGS'!$B$2:$B$91151 &lt; $F$2) *
            ('GEN SWITCHING LOGS'!$E$2:$E$91151=""))</f>
        <v>0</v>
      </c>
      <c r="F50" s="312"/>
      <c r="G50" s="312"/>
    </row>
    <row r="51" spans="1:7" x14ac:dyDescent="0.25">
      <c r="A51" s="32" t="s">
        <v>177</v>
      </c>
      <c r="B51" s="84">
        <f>SUMIFS('GEN SWITCHING LOGS'!$F:$F,'GEN SWITCHING LOGS'!$A:$A,$A51,'GEN SWITCHING LOGS'!$G:$G,"")</f>
        <v>3.4777777777489973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LOGS'!$C$2:$C$91151, 2)),VALUE(MID('GEN SWITCHING LOGS'!$C$2:$C$91151, 3, 2)), 0), 0))),
            ('GEN SWITCHING LOGS'!$A$2:$A$91151=$A51) *
            ('GEN SWITCHING LOGS'!$G$2:$G$91151="CMS") *
            ('GEN SWITCHING LOGS'!$B$2:$B$91151 &lt; $F$2) *
            ('GEN SWITCHING LOGS'!$E$2:$E$91151=""))</f>
        <v>0</v>
      </c>
      <c r="F51" s="312"/>
      <c r="G51" s="312"/>
    </row>
    <row r="52" spans="1:7" x14ac:dyDescent="0.25">
      <c r="A52" s="32" t="s">
        <v>356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LOGS'!$C$2:$C$91151, 2)),VALUE(MID('GEN SWITCHING LOGS'!$C$2:$C$91151, 3, 2)), 0), 0))),
            ('GEN SWITCHING LOGS'!$A$2:$A$91151=$A52) *
            ('GEN SWITCHING LOGS'!$G$2:$G$91151="CMS") *
            ('GEN SWITCHING LOGS'!$B$2:$B$91151 &lt; $F$2) *
            ('GEN SWITCHING LOGS'!$E$2:$E$91151=""))</f>
        <v>0</v>
      </c>
      <c r="F52" s="312"/>
      <c r="G52" s="312"/>
    </row>
    <row r="53" spans="1:7" x14ac:dyDescent="0.25">
      <c r="A53" s="32" t="s">
        <v>176</v>
      </c>
      <c r="B53" s="84">
        <f>SUMIFS('GEN SWITCHING LOGS'!$F:$F,'GEN SWITCHING LOGS'!$A:$A,$A53,'GEN SWITCHING LOGS'!$G:$G,"")</f>
        <v>4.7305555555285537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LOGS'!$C$2:$C$91151, 2)),VALUE(MID('GEN SWITCHING LOGS'!$C$2:$C$91151, 3, 2)), 0), 0))),
            ('GEN SWITCHING LOGS'!$A$2:$A$91151=$A53) *
            ('GEN SWITCHING LOGS'!$G$2:$G$91151="CMS") *
            ('GEN SWITCHING LOGS'!$B$2:$B$91151 &lt; $F$2) *
            ('GEN SWITCHING LOGS'!$E$2:$E$91151=""))</f>
        <v>0</v>
      </c>
      <c r="F53" s="312"/>
      <c r="G53" s="312"/>
    </row>
    <row r="54" spans="1:7" hidden="1" x14ac:dyDescent="0.25">
      <c r="A54" s="32" t="s">
        <v>357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LOGS'!$C$2:$C$91151, 2)),VALUE(MID('GEN SWITCHING LOGS'!$C$2:$C$91151, 3, 2)), 0), 0))),
            ('GEN SWITCHING LOGS'!$A$2:$A$91151=$A54) *
            ('GEN SWITCHING LOGS'!$G$2:$G$91151="CMS") *
            ('GEN SWITCHING LOGS'!$B$2:$B$91151 &lt; $F$2) *
            ('GEN SWITCHING LOGS'!$E$2:$E$91151=""))</f>
        <v>0</v>
      </c>
      <c r="F54" s="312"/>
      <c r="G54" s="312"/>
    </row>
    <row r="55" spans="1:7" hidden="1" x14ac:dyDescent="0.25">
      <c r="A55" s="32" t="s">
        <v>358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LOGS'!$C$2:$C$91151, 2)),VALUE(MID('GEN SWITCHING LOGS'!$C$2:$C$91151, 3, 2)), 0), 0))),
            ('GEN SWITCHING LOGS'!$A$2:$A$91151=$A55) *
            ('GEN SWITCHING LOGS'!$G$2:$G$91151="CMS") *
            ('GEN SWITCHING LOGS'!$B$2:$B$91151 &lt; $F$2) *
            ('GEN SWITCHING LOGS'!$E$2:$E$91151=""))</f>
        <v>0</v>
      </c>
      <c r="F55" s="312"/>
      <c r="G55" s="312"/>
    </row>
    <row r="56" spans="1:7" hidden="1" x14ac:dyDescent="0.25">
      <c r="A56" s="32" t="s">
        <v>359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LOGS'!$C$2:$C$91151, 2)),VALUE(MID('GEN SWITCHING LOGS'!$C$2:$C$91151, 3, 2)), 0), 0))),
            ('GEN SWITCHING LOGS'!$A$2:$A$91151=$A56) *
            ('GEN SWITCHING LOGS'!$G$2:$G$91151="CMS") *
            ('GEN SWITCHING LOGS'!$B$2:$B$91151 &lt; $F$2) *
            ('GEN SWITCHING LOGS'!$E$2:$E$91151=""))</f>
        <v>0</v>
      </c>
      <c r="F56" s="312"/>
      <c r="G56" s="312"/>
    </row>
    <row r="57" spans="1:7" hidden="1" x14ac:dyDescent="0.25">
      <c r="A57" s="32" t="s">
        <v>360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LOGS'!$C$2:$C$91151, 2)),VALUE(MID('GEN SWITCHING LOGS'!$C$2:$C$91151, 3, 2)), 0), 0))),
            ('GEN SWITCHING LOGS'!$A$2:$A$91151=$A57) *
            ('GEN SWITCHING LOGS'!$G$2:$G$91151="CMS") *
            ('GEN SWITCHING LOGS'!$B$2:$B$91151 &lt; $F$2) *
            ('GEN SWITCHING LOGS'!$E$2:$E$91151=""))</f>
        <v>0</v>
      </c>
      <c r="F57" s="312"/>
      <c r="G57" s="312"/>
    </row>
    <row r="58" spans="1:7" hidden="1" x14ac:dyDescent="0.25">
      <c r="A58" s="32" t="s">
        <v>361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LOGS'!$C$2:$C$91151, 2)),VALUE(MID('GEN SWITCHING LOGS'!$C$2:$C$91151, 3, 2)), 0), 0))),
            ('GEN SWITCHING LOGS'!$A$2:$A$91151=$A58) *
            ('GEN SWITCHING LOGS'!$G$2:$G$91151="CMS") *
            ('GEN SWITCHING LOGS'!$B$2:$B$91151 &lt; $F$2) *
            ('GEN SWITCHING LOGS'!$E$2:$E$91151=""))</f>
        <v>0</v>
      </c>
      <c r="F58" s="312"/>
      <c r="G58" s="312"/>
    </row>
    <row r="59" spans="1:7" hidden="1" x14ac:dyDescent="0.25">
      <c r="A59" s="32" t="s">
        <v>362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LOGS'!$C$2:$C$91151, 2)),VALUE(MID('GEN SWITCHING LOGS'!$C$2:$C$91151, 3, 2)), 0), 0))),
            ('GEN SWITCHING LOGS'!$A$2:$A$91151=$A59) *
            ('GEN SWITCHING LOGS'!$G$2:$G$91151="CMS") *
            ('GEN SWITCHING LOGS'!$B$2:$B$91151 &lt; $F$2) *
            ('GEN SWITCHING LOGS'!$E$2:$E$91151=""))</f>
        <v>0</v>
      </c>
      <c r="F59" s="312"/>
      <c r="G59" s="312"/>
    </row>
    <row r="60" spans="1:7" hidden="1" x14ac:dyDescent="0.25">
      <c r="A60" s="32" t="s">
        <v>363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LOGS'!$C$2:$C$91151, 2)),VALUE(MID('GEN SWITCHING LOGS'!$C$2:$C$91151, 3, 2)), 0), 0))),
            ('GEN SWITCHING LOGS'!$A$2:$A$91151=$A60) *
            ('GEN SWITCHING LOGS'!$G$2:$G$91151="CMS") *
            ('GEN SWITCHING LOGS'!$B$2:$B$91151 &lt; $F$2) *
            ('GEN SWITCHING LOGS'!$E$2:$E$91151=""))</f>
        <v>0</v>
      </c>
      <c r="F60" s="312"/>
      <c r="G60" s="312"/>
    </row>
    <row r="61" spans="1:7" hidden="1" x14ac:dyDescent="0.25">
      <c r="A61" s="32" t="s">
        <v>364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LOGS'!$C$2:$C$91151, 2)),VALUE(MID('GEN SWITCHING LOGS'!$C$2:$C$91151, 3, 2)), 0), 0))),
            ('GEN SWITCHING LOGS'!$A$2:$A$91151=$A61) *
            ('GEN SWITCHING LOGS'!$G$2:$G$91151="CMS") *
            ('GEN SWITCHING LOGS'!$B$2:$B$91151 &lt; $F$2) *
            ('GEN SWITCHING LOGS'!$E$2:$E$91151=""))</f>
        <v>0</v>
      </c>
      <c r="F61" s="312"/>
      <c r="G61" s="312"/>
    </row>
    <row r="62" spans="1:7" hidden="1" x14ac:dyDescent="0.25">
      <c r="A62" s="32" t="s">
        <v>365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LOGS'!$C$2:$C$91151, 2)),VALUE(MID('GEN SWITCHING LOGS'!$C$2:$C$91151, 3, 2)), 0), 0))),
            ('GEN SWITCHING LOGS'!$A$2:$A$91151=$A62) *
            ('GEN SWITCHING LOGS'!$G$2:$G$91151="CMS") *
            ('GEN SWITCHING LOGS'!$B$2:$B$91151 &lt; $F$2) *
            ('GEN SWITCHING LOGS'!$E$2:$E$91151=""))</f>
        <v>0</v>
      </c>
      <c r="F62" s="312"/>
      <c r="G62" s="312"/>
    </row>
    <row r="63" spans="1:7" x14ac:dyDescent="0.25">
      <c r="A63" s="32" t="s">
        <v>190</v>
      </c>
      <c r="B63" s="84">
        <f>SUMIFS('GEN SWITCHING LOGS'!$F:$F,'GEN SWITCHING LOGS'!$A:$A,$A63,'GEN SWITCHING LOGS'!$G:$G,"")</f>
        <v>2.5791666666409583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LOGS'!$C$2:$C$91151, 2)),VALUE(MID('GEN SWITCHING LOGS'!$C$2:$C$91151, 3, 2)), 0), 0))),
            ('GEN SWITCHING LOGS'!$A$2:$A$91151=$A63) *
            ('GEN SWITCHING LOGS'!$G$2:$G$91151="CMS") *
            ('GEN SWITCHING LOGS'!$B$2:$B$91151 &lt; $F$2) *
            ('GEN SWITCHING LOGS'!$E$2:$E$91151=""))</f>
        <v>0</v>
      </c>
      <c r="F63" s="312"/>
      <c r="G63" s="312"/>
    </row>
    <row r="64" spans="1:7" x14ac:dyDescent="0.25">
      <c r="A64" s="32" t="s">
        <v>180</v>
      </c>
      <c r="B64" s="84">
        <f>SUMIFS('GEN SWITCHING LOGS'!$F:$F,'GEN SWITCHING LOGS'!$A:$A,$A64,'GEN SWITCHING LOGS'!$G:$G,"")</f>
        <v>2.9159722221884294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LOGS'!$C$2:$C$91151, 2)),VALUE(MID('GEN SWITCHING LOGS'!$C$2:$C$91151, 3, 2)), 0), 0))),
            ('GEN SWITCHING LOGS'!$A$2:$A$91151=$A64) *
            ('GEN SWITCHING LOGS'!$G$2:$G$91151="CMS") *
            ('GEN SWITCHING LOGS'!$B$2:$B$91151 &lt; $F$2) *
            ('GEN SWITCHING LOGS'!$E$2:$E$91151=""))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DEMAND FREQ SUMMARY</vt:lpstr>
      <vt:lpstr>1</vt:lpstr>
      <vt:lpstr>2</vt:lpstr>
      <vt:lpstr>3</vt:lpstr>
      <vt:lpstr>4</vt:lpstr>
      <vt:lpstr>5</vt:lpstr>
      <vt:lpstr>6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2025-12-06T07:07:46Z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