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4716" documentId="8_{78C34441-216D-4C2D-AAA3-718125ADDEA7}" xr6:coauthVersionLast="47" xr6:coauthVersionMax="47" xr10:uidLastSave="{5D756FF3-5ABC-4CD1-BD70-681B88EAC7A9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6" i="88" l="1"/>
  <c r="O135" i="456"/>
  <c r="O134" i="456"/>
  <c r="O131" i="456"/>
  <c r="O130" i="456"/>
  <c r="O129" i="456"/>
  <c r="O137" i="456" s="1"/>
  <c r="O128" i="456"/>
  <c r="O127" i="456"/>
  <c r="N135" i="456"/>
  <c r="N134" i="456"/>
  <c r="N131" i="456"/>
  <c r="N130" i="456"/>
  <c r="N129" i="456"/>
  <c r="N128" i="456"/>
  <c r="N136" i="456" s="1"/>
  <c r="N127" i="456"/>
  <c r="M135" i="456"/>
  <c r="M134" i="456"/>
  <c r="M138" i="456" s="1"/>
  <c r="M131" i="456"/>
  <c r="M130" i="456"/>
  <c r="M129" i="456"/>
  <c r="M128" i="456"/>
  <c r="M136" i="456" s="1"/>
  <c r="M127" i="456"/>
  <c r="M23" i="456"/>
  <c r="M25" i="456"/>
  <c r="M26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AB137" i="456"/>
  <c r="AA137" i="456"/>
  <c r="Z137" i="456"/>
  <c r="F131" i="456"/>
  <c r="AC138" i="456"/>
  <c r="AB138" i="456"/>
  <c r="R138" i="456"/>
  <c r="Q138" i="456"/>
  <c r="O138" i="456"/>
  <c r="N138" i="456"/>
  <c r="F130" i="456"/>
  <c r="AC137" i="456"/>
  <c r="W137" i="456"/>
  <c r="V137" i="456"/>
  <c r="U137" i="456"/>
  <c r="T137" i="456"/>
  <c r="S137" i="456"/>
  <c r="R137" i="456"/>
  <c r="Q137" i="456"/>
  <c r="P137" i="456"/>
  <c r="N137" i="456"/>
  <c r="M137" i="456"/>
  <c r="F129" i="456"/>
  <c r="V136" i="456"/>
  <c r="AC136" i="456"/>
  <c r="AB136" i="456"/>
  <c r="AA136" i="456"/>
  <c r="Z136" i="456"/>
  <c r="Q136" i="456"/>
  <c r="P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M111" i="456"/>
  <c r="M117" i="456" s="1"/>
  <c r="L111" i="456"/>
  <c r="L117" i="456" s="1"/>
  <c r="K111" i="456"/>
  <c r="K117" i="456" s="1"/>
  <c r="AC109" i="456"/>
  <c r="AB109" i="456"/>
  <c r="AA109" i="456"/>
  <c r="Z109" i="456"/>
  <c r="Y109" i="456"/>
  <c r="X109" i="456"/>
  <c r="N109" i="456"/>
  <c r="I109" i="456"/>
  <c r="G109" i="456"/>
  <c r="AC107" i="456"/>
  <c r="AB107" i="456"/>
  <c r="AA107" i="456"/>
  <c r="Z107" i="456"/>
  <c r="R107" i="456"/>
  <c r="Q107" i="456"/>
  <c r="L107" i="456"/>
  <c r="U104" i="456"/>
  <c r="T104" i="456"/>
  <c r="S104" i="456"/>
  <c r="R104" i="456"/>
  <c r="Q104" i="456"/>
  <c r="U101" i="456"/>
  <c r="T101" i="456"/>
  <c r="S101" i="456"/>
  <c r="R101" i="456"/>
  <c r="I101" i="456"/>
  <c r="S97" i="456"/>
  <c r="I97" i="456"/>
  <c r="N89" i="456"/>
  <c r="M89" i="456"/>
  <c r="K89" i="456"/>
  <c r="J89" i="456"/>
  <c r="E89" i="456"/>
  <c r="D89" i="456"/>
  <c r="C89" i="456"/>
  <c r="B89" i="456"/>
  <c r="AC86" i="456"/>
  <c r="AB86" i="456"/>
  <c r="AA86" i="456"/>
  <c r="Z86" i="456"/>
  <c r="Y86" i="456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Z71" i="456"/>
  <c r="Y71" i="456"/>
  <c r="Y107" i="456" s="1"/>
  <c r="X71" i="456"/>
  <c r="X107" i="456" s="1"/>
  <c r="W71" i="456"/>
  <c r="W107" i="456" s="1"/>
  <c r="V71" i="456"/>
  <c r="V107" i="456" s="1"/>
  <c r="U71" i="456"/>
  <c r="U107" i="456" s="1"/>
  <c r="R71" i="456"/>
  <c r="Q71" i="456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H70" i="456"/>
  <c r="AG70" i="456"/>
  <c r="S71" i="456"/>
  <c r="S107" i="456" s="1"/>
  <c r="P71" i="456"/>
  <c r="P107" i="456" s="1"/>
  <c r="Y138" i="456"/>
  <c r="X138" i="456"/>
  <c r="W138" i="456"/>
  <c r="V138" i="456"/>
  <c r="T71" i="456"/>
  <c r="T107" i="456" s="1"/>
  <c r="AH6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I57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T50" i="456"/>
  <c r="S50" i="456"/>
  <c r="R50" i="456"/>
  <c r="Q50" i="456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T47" i="456"/>
  <c r="S47" i="456"/>
  <c r="R47" i="456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M33" i="456"/>
  <c r="M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O89" i="456"/>
  <c r="Y136" i="456"/>
  <c r="X33" i="456"/>
  <c r="X99" i="456" s="1"/>
  <c r="W33" i="456"/>
  <c r="W99" i="456" s="1"/>
  <c r="AB89" i="456"/>
  <c r="AA89" i="456"/>
  <c r="Z89" i="456"/>
  <c r="AH92" i="456" s="1"/>
  <c r="Y89" i="456"/>
  <c r="X89" i="456"/>
  <c r="W111" i="456"/>
  <c r="W117" i="456" s="1"/>
  <c r="V111" i="456"/>
  <c r="V117" i="456" s="1"/>
  <c r="U136" i="456"/>
  <c r="T136" i="456"/>
  <c r="S136" i="456"/>
  <c r="R33" i="456"/>
  <c r="R99" i="456" s="1"/>
  <c r="Q111" i="456"/>
  <c r="P111" i="456"/>
  <c r="O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L33" i="456" l="1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O136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K37" i="251"/>
  <c r="AD37" i="251"/>
  <c r="X17" i="253"/>
  <c r="Y17" i="253" s="1"/>
  <c r="AF20" i="253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AD40" i="251" l="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<sst xmlns="http://schemas.openxmlformats.org/spreadsheetml/2006/main" count="18515" uniqueCount="1601">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</sst>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43" fontId="67" fillId="2" borderId="2" xfId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98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44.718999999999994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53866B1F-449D-4EA0-9A7C-C8A19BC9A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microsoft.com/office/2019/04/relationships/namedSheetView" Target="../namedSheetViews/namedSheetView1.xml"/><Relationship Id="rId8" Type="http://schemas.openxmlformats.org/officeDocument/2006/relationships/hyperlink" Target="3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0</v>
      </c>
      <c r="K11" s="252" cm="1">
        <f t="array" aca="1" ref="K11" ca="1">INDIRECT("'"&amp;$A11&amp;"'!"&amp; "N" &amp; $B11)</f>
        <v>0</v>
      </c>
      <c r="L11" s="252" cm="1">
        <f t="array" aca="1" ref="L11" ca="1">INDIRECT("'"&amp;$A11&amp;"'!"&amp; "O" &amp; $B11)</f>
        <v>0</v>
      </c>
      <c r="M11" s="252" cm="1">
        <f t="array" aca="1" ref="M11" ca="1">INDIRECT("'"&amp;$A11&amp;"'!"&amp; "P" &amp; $B11)</f>
        <v>0</v>
      </c>
      <c r="N11" s="252" cm="1">
        <f t="array" aca="1" ref="N11" ca="1">INDIRECT("'"&amp;$A11&amp;"'!"&amp; "Q" &amp; $B11)</f>
        <v>0</v>
      </c>
      <c r="O11" s="252" cm="1">
        <f t="array" aca="1" ref="O11" ca="1">INDIRECT("'"&amp;$A11&amp;"'!"&amp; "R" &amp; $B11)</f>
        <v>0</v>
      </c>
      <c r="P11" s="252" cm="1">
        <f t="array" aca="1" ref="P11" ca="1">INDIRECT("'"&amp;$A11&amp;"'!"&amp; "S" &amp; $B11)</f>
        <v>0</v>
      </c>
      <c r="Q11" s="252" cm="1">
        <f t="array" aca="1" ref="Q11" ca="1">INDIRECT("'"&amp;$A11&amp;"'!"&amp; "T" &amp; $B11)</f>
        <v>0</v>
      </c>
      <c r="R11" s="252" cm="1">
        <f t="array" aca="1" ref="R11" ca="1">INDIRECT("'"&amp;$A11&amp;"'!"&amp; "U" &amp; $B11)</f>
        <v>0</v>
      </c>
      <c r="S11" s="252" cm="1">
        <f t="array" aca="1" ref="S11" ca="1">INDIRECT("'"&amp;$A11&amp;"'!"&amp; "V" &amp; $B11)</f>
        <v>0</v>
      </c>
      <c r="T11" s="252" cm="1">
        <f t="array" aca="1" ref="T11" ca="1">INDIRECT("'"&amp;$A11&amp;"'!"&amp; "W" &amp; $B11)</f>
        <v>0</v>
      </c>
      <c r="U11" s="252" cm="1">
        <f t="array" aca="1" ref="U11" ca="1">INDIRECT("'"&amp;$A11&amp;"'!"&amp; "X" &amp; $B11)</f>
        <v>0</v>
      </c>
      <c r="V11" s="252" cm="1">
        <f t="array" aca="1" ref="V11" ca="1">INDIRECT("'"&amp;$A11&amp;"'!"&amp; "Y" &amp; $B11)</f>
        <v>0</v>
      </c>
      <c r="W11" s="252" cm="1">
        <f t="array" aca="1" ref="W11" ca="1">INDIRECT("'"&amp;$A11&amp;"'!"&amp; "Z" &amp; $B11)</f>
        <v>0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44.718999999999994</v>
      </c>
      <c r="K43" s="252" cm="1">
        <f t="array" aca="1" ref="K43" ca="1">INDIRECT("'"&amp;$A43&amp;"'!"&amp; "N" &amp; $B43)</f>
        <v>0</v>
      </c>
      <c r="L43" s="252" cm="1">
        <f t="array" aca="1" ref="L43" ca="1">INDIRECT("'"&amp;$A43&amp;"'!"&amp; "O" &amp; $B43)</f>
        <v>0</v>
      </c>
      <c r="M43" s="252" cm="1">
        <f t="array" aca="1" ref="M43" ca="1">INDIRECT("'"&amp;$A43&amp;"'!"&amp; "P" &amp; $B43)</f>
        <v>0</v>
      </c>
      <c r="N43" s="252" cm="1">
        <f t="array" aca="1" ref="N43" ca="1">INDIRECT("'"&amp;$A43&amp;"'!"&amp; "Q" &amp; $B43)</f>
        <v>0</v>
      </c>
      <c r="O43" s="252" cm="1">
        <f t="array" aca="1" ref="O43" ca="1">INDIRECT("'"&amp;$A43&amp;"'!"&amp; "R" &amp; $B43)</f>
        <v>0</v>
      </c>
      <c r="P43" s="252" cm="1">
        <f t="array" aca="1" ref="P43" ca="1">INDIRECT("'"&amp;$A43&amp;"'!"&amp; "S" &amp; $B43)</f>
        <v>0</v>
      </c>
      <c r="Q43" s="252" cm="1">
        <f t="array" aca="1" ref="Q43" ca="1">INDIRECT("'"&amp;$A43&amp;"'!"&amp; "T" &amp; $B43)</f>
        <v>0</v>
      </c>
      <c r="R43" s="252" cm="1">
        <f t="array" aca="1" ref="R43" ca="1">INDIRECT("'"&amp;$A43&amp;"'!"&amp; "U" &amp; $B43)</f>
        <v>0</v>
      </c>
      <c r="S43" s="252" cm="1">
        <f t="array" aca="1" ref="S43" ca="1">INDIRECT("'"&amp;$A43&amp;"'!"&amp; "V" &amp; $B43)</f>
        <v>0</v>
      </c>
      <c r="T43" s="252" cm="1">
        <f t="array" aca="1" ref="T43" ca="1">INDIRECT("'"&amp;$A43&amp;"'!"&amp; "W" &amp; $B43)</f>
        <v>0</v>
      </c>
      <c r="U43" s="252" cm="1">
        <f t="array" aca="1" ref="U43" ca="1">INDIRECT("'"&amp;$A43&amp;"'!"&amp; "X" &amp; $B43)</f>
        <v>0</v>
      </c>
      <c r="V43" s="252" cm="1">
        <f t="array" aca="1" ref="V43" ca="1">INDIRECT("'"&amp;$A43&amp;"'!"&amp; "Y" &amp; $B43)</f>
        <v>0</v>
      </c>
      <c r="W43" s="252" cm="1">
        <f t="array" aca="1" ref="W43" ca="1">INDIRECT("'"&amp;$A43&amp;"'!"&amp; "Z" &amp; $B43)</f>
        <v>0</v>
      </c>
      <c r="X43" s="252" cm="1">
        <f t="array" aca="1" ref="X43" ca="1">INDIRECT("'"&amp;$A43&amp;"'!"&amp; "AA" &amp; $B43)</f>
        <v>0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47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897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96" priority="74" operator="equal">
      <formula>"PMS"</formula>
    </cfRule>
    <cfRule type="cellIs" dxfId="1895" priority="75" operator="equal">
      <formula>"CMS"</formula>
    </cfRule>
    <cfRule type="cellIs" dxfId="1894" priority="76" operator="greaterThan">
      <formula>0</formula>
    </cfRule>
  </conditionalFormatting>
  <conditionalFormatting sqref="F138:AC138">
    <cfRule type="cellIs" dxfId="1893" priority="73" operator="greaterThan">
      <formula>60.3</formula>
    </cfRule>
  </conditionalFormatting>
  <conditionalFormatting sqref="F136:AC136">
    <cfRule type="cellIs" dxfId="1892" priority="72" operator="greaterThan">
      <formula>60.3</formula>
    </cfRule>
  </conditionalFormatting>
  <conditionalFormatting sqref="F137:AC137">
    <cfRule type="cellIs" dxfId="1891" priority="71" operator="greaterThan">
      <formula>60.3</formula>
    </cfRule>
  </conditionalFormatting>
  <conditionalFormatting sqref="G85:H85">
    <cfRule type="cellIs" dxfId="1890" priority="67" operator="equal">
      <formula>"PMS"</formula>
    </cfRule>
    <cfRule type="cellIs" dxfId="1889" priority="68" operator="equal">
      <formula>"CMS"</formula>
    </cfRule>
    <cfRule type="cellIs" dxfId="1888" priority="69" operator="greaterThan">
      <formula>0</formula>
    </cfRule>
  </conditionalFormatting>
  <conditionalFormatting sqref="G85:H85 F62:F64 V55:W65">
    <cfRule type="cellIs" dxfId="1887" priority="70" operator="lessThanOrEqual">
      <formula>0</formula>
    </cfRule>
  </conditionalFormatting>
  <conditionalFormatting sqref="AC62:AC64">
    <cfRule type="cellIs" dxfId="1886" priority="63" operator="equal">
      <formula>"PMS"</formula>
    </cfRule>
    <cfRule type="cellIs" dxfId="1885" priority="64" operator="equal">
      <formula>"CMS"</formula>
    </cfRule>
    <cfRule type="cellIs" dxfId="1884" priority="65" operator="greaterThan">
      <formula>0</formula>
    </cfRule>
  </conditionalFormatting>
  <conditionalFormatting sqref="AC62:AC64">
    <cfRule type="cellIs" dxfId="1883" priority="66" operator="lessThanOrEqual">
      <formula>0</formula>
    </cfRule>
  </conditionalFormatting>
  <conditionalFormatting sqref="G55:N55">
    <cfRule type="cellIs" dxfId="1882" priority="59" operator="equal">
      <formula>"PMS"</formula>
    </cfRule>
    <cfRule type="cellIs" dxfId="1881" priority="60" operator="equal">
      <formula>"CMS"</formula>
    </cfRule>
    <cfRule type="cellIs" dxfId="1880" priority="61" operator="greaterThan">
      <formula>0</formula>
    </cfRule>
  </conditionalFormatting>
  <conditionalFormatting sqref="G55:N55">
    <cfRule type="cellIs" dxfId="1879" priority="62" operator="lessThanOrEqual">
      <formula>0</formula>
    </cfRule>
  </conditionalFormatting>
  <conditionalFormatting sqref="G49:AC49 G52:AC53 G43:AC46 G84:AC85 G68:AC70 G13:AC16 G55:U65 X55:AC65">
    <cfRule type="cellIs" dxfId="1878" priority="55" operator="lessThanOrEqual">
      <formula>0</formula>
    </cfRule>
  </conditionalFormatting>
  <conditionalFormatting sqref="G49:AC49 G43:AC46 G84:AC85 F19:AC32 G68:AC70 G13:AC16 F52:AC65">
    <cfRule type="cellIs" dxfId="1877" priority="52" operator="equal">
      <formula>"CMS"</formula>
    </cfRule>
    <cfRule type="cellIs" dxfId="1876" priority="53" operator="equal">
      <formula>"PMS"</formula>
    </cfRule>
    <cfRule type="cellIs" dxfId="1875" priority="54" operator="greaterThan">
      <formula>0</formula>
    </cfRule>
  </conditionalFormatting>
  <conditionalFormatting sqref="G54:AC54">
    <cfRule type="cellIs" dxfId="1874" priority="48" operator="equal">
      <formula>"PMS"</formula>
    </cfRule>
    <cfRule type="cellIs" dxfId="1873" priority="49" operator="equal">
      <formula>"CMS"</formula>
    </cfRule>
    <cfRule type="cellIs" dxfId="1872" priority="50" operator="greaterThan">
      <formula>0</formula>
    </cfRule>
  </conditionalFormatting>
  <conditionalFormatting sqref="G54:AC54">
    <cfRule type="cellIs" dxfId="1871" priority="51" operator="lessThanOrEqual">
      <formula>0</formula>
    </cfRule>
  </conditionalFormatting>
  <conditionalFormatting sqref="G54:AC54">
    <cfRule type="cellIs" dxfId="1870" priority="47" operator="lessThanOrEqual">
      <formula>0</formula>
    </cfRule>
  </conditionalFormatting>
  <conditionalFormatting sqref="G54:T54">
    <cfRule type="cellIs" dxfId="1869" priority="44" operator="equal">
      <formula>"PMS"</formula>
    </cfRule>
    <cfRule type="cellIs" dxfId="1868" priority="45" operator="equal">
      <formula>"CMS"</formula>
    </cfRule>
    <cfRule type="cellIs" dxfId="1867" priority="46" operator="greaterThan">
      <formula>0</formula>
    </cfRule>
  </conditionalFormatting>
  <conditionalFormatting sqref="G54:T54">
    <cfRule type="cellIs" dxfId="1866" priority="43" operator="lessThanOrEqual">
      <formula>0</formula>
    </cfRule>
  </conditionalFormatting>
  <conditionalFormatting sqref="L60">
    <cfRule type="cellIs" dxfId="1865" priority="39" operator="equal">
      <formula>"PMS"</formula>
    </cfRule>
    <cfRule type="cellIs" dxfId="1864" priority="40" operator="equal">
      <formula>"CMS"</formula>
    </cfRule>
    <cfRule type="cellIs" dxfId="1863" priority="41" operator="greaterThan">
      <formula>0</formula>
    </cfRule>
  </conditionalFormatting>
  <conditionalFormatting sqref="L60">
    <cfRule type="cellIs" dxfId="1862" priority="42" operator="lessThanOrEqual">
      <formula>0</formula>
    </cfRule>
  </conditionalFormatting>
  <conditionalFormatting sqref="F49 F84:F85 F43:F46 F13:F16 F68:F70">
    <cfRule type="cellIs" dxfId="1861" priority="20" operator="equal">
      <formula>"PMS"</formula>
    </cfRule>
    <cfRule type="cellIs" dxfId="1860" priority="21" operator="equal">
      <formula>"CMS"</formula>
    </cfRule>
    <cfRule type="cellIs" dxfId="1859" priority="22" operator="greaterThan">
      <formula>0</formula>
    </cfRule>
  </conditionalFormatting>
  <conditionalFormatting sqref="F49 F52:F53 F55:F65 F84:F85 F43:F46 F13:F16 F68:F70">
    <cfRule type="cellIs" dxfId="1858" priority="15" operator="lessThanOrEqual">
      <formula>0</formula>
    </cfRule>
  </conditionalFormatting>
  <conditionalFormatting sqref="F49 F84:F85 F43:F46 F13:F16 F68:F70">
    <cfRule type="cellIs" dxfId="1857" priority="12" operator="equal">
      <formula>"CMS"</formula>
    </cfRule>
    <cfRule type="cellIs" dxfId="1856" priority="13" operator="equal">
      <formula>"PMS"</formula>
    </cfRule>
    <cfRule type="cellIs" dxfId="1855" priority="14" operator="greaterThan">
      <formula>0</formula>
    </cfRule>
  </conditionalFormatting>
  <conditionalFormatting sqref="F54">
    <cfRule type="cellIs" dxfId="1854" priority="8" operator="equal">
      <formula>"PMS"</formula>
    </cfRule>
    <cfRule type="cellIs" dxfId="1853" priority="9" operator="equal">
      <formula>"CMS"</formula>
    </cfRule>
    <cfRule type="cellIs" dxfId="1852" priority="10" operator="greaterThan">
      <formula>0</formula>
    </cfRule>
  </conditionalFormatting>
  <conditionalFormatting sqref="F54">
    <cfRule type="cellIs" dxfId="1851" priority="11" operator="lessThanOrEqual">
      <formula>0</formula>
    </cfRule>
  </conditionalFormatting>
  <conditionalFormatting sqref="F54">
    <cfRule type="cellIs" dxfId="1850" priority="7" operator="lessThanOrEqual">
      <formula>0</formula>
    </cfRule>
  </conditionalFormatting>
  <conditionalFormatting sqref="F19:AC32">
    <cfRule type="cellIs" dxfId="1849" priority="6" operator="lessThanOrEqual">
      <formula>0</formula>
    </cfRule>
  </conditionalFormatting>
  <conditionalFormatting sqref="AC65">
    <cfRule type="cellIs" dxfId="1848" priority="2" operator="equal">
      <formula>"PMS"</formula>
    </cfRule>
    <cfRule type="cellIs" dxfId="1847" priority="3" operator="equal">
      <formula>"CMS"</formula>
    </cfRule>
    <cfRule type="cellIs" dxfId="1846" priority="4" operator="greaterThan">
      <formula>0</formula>
    </cfRule>
  </conditionalFormatting>
  <conditionalFormatting sqref="AC65">
    <cfRule type="cellIs" dxfId="1845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68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844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843" priority="72" operator="equal">
      <formula>"PMS"</formula>
    </cfRule>
    <cfRule type="cellIs" dxfId="1842" priority="73" operator="equal">
      <formula>"CMS"</formula>
    </cfRule>
    <cfRule type="cellIs" dxfId="1841" priority="74" operator="greaterThan">
      <formula>0</formula>
    </cfRule>
  </conditionalFormatting>
  <conditionalFormatting sqref="F138:AC138">
    <cfRule type="cellIs" dxfId="1840" priority="71" operator="greaterThan">
      <formula>60.3</formula>
    </cfRule>
  </conditionalFormatting>
  <conditionalFormatting sqref="F136:M136">
    <cfRule type="cellIs" dxfId="1839" priority="70" operator="greaterThan">
      <formula>60.3</formula>
    </cfRule>
  </conditionalFormatting>
  <conditionalFormatting sqref="F137:AC137">
    <cfRule type="cellIs" dxfId="1838" priority="69" operator="greaterThan">
      <formula>60.3</formula>
    </cfRule>
  </conditionalFormatting>
  <conditionalFormatting sqref="G85:H85">
    <cfRule type="cellIs" dxfId="1837" priority="65" operator="equal">
      <formula>"PMS"</formula>
    </cfRule>
    <cfRule type="cellIs" dxfId="1836" priority="66" operator="equal">
      <formula>"CMS"</formula>
    </cfRule>
    <cfRule type="cellIs" dxfId="1835" priority="67" operator="greaterThan">
      <formula>0</formula>
    </cfRule>
  </conditionalFormatting>
  <conditionalFormatting sqref="G85:H85 V55:W65">
    <cfRule type="cellIs" dxfId="1834" priority="68" operator="lessThanOrEqual">
      <formula>0</formula>
    </cfRule>
  </conditionalFormatting>
  <conditionalFormatting sqref="AC62:AC64">
    <cfRule type="cellIs" dxfId="1833" priority="61" operator="equal">
      <formula>"PMS"</formula>
    </cfRule>
    <cfRule type="cellIs" dxfId="1832" priority="62" operator="equal">
      <formula>"CMS"</formula>
    </cfRule>
    <cfRule type="cellIs" dxfId="1831" priority="63" operator="greaterThan">
      <formula>0</formula>
    </cfRule>
  </conditionalFormatting>
  <conditionalFormatting sqref="AC62:AC64">
    <cfRule type="cellIs" dxfId="1830" priority="64" operator="lessThanOrEqual">
      <formula>0</formula>
    </cfRule>
  </conditionalFormatting>
  <conditionalFormatting sqref="G55:N55">
    <cfRule type="cellIs" dxfId="1829" priority="57" operator="equal">
      <formula>"PMS"</formula>
    </cfRule>
    <cfRule type="cellIs" dxfId="1828" priority="58" operator="equal">
      <formula>"CMS"</formula>
    </cfRule>
    <cfRule type="cellIs" dxfId="1827" priority="59" operator="greaterThan">
      <formula>0</formula>
    </cfRule>
  </conditionalFormatting>
  <conditionalFormatting sqref="G55:N55">
    <cfRule type="cellIs" dxfId="1826" priority="60" operator="lessThanOrEqual">
      <formula>0</formula>
    </cfRule>
  </conditionalFormatting>
  <conditionalFormatting sqref="G49:AC49 G52:AC53 G13:AC16 G55:U65 V56:V57 V61:V65 G43:AC46 X55:AC65 G84:AC85 G68:AC70">
    <cfRule type="cellIs" dxfId="1825" priority="56" operator="lessThanOrEqual">
      <formula>0</formula>
    </cfRule>
  </conditionalFormatting>
  <conditionalFormatting sqref="G49:AC49 G13:AC16 G43:AC46 G52:AC65 G84:AC85 G68:AC70 G19:AC32">
    <cfRule type="cellIs" dxfId="1824" priority="53" operator="equal">
      <formula>"CMS"</formula>
    </cfRule>
    <cfRule type="cellIs" dxfId="1823" priority="54" operator="equal">
      <formula>"PMS"</formula>
    </cfRule>
    <cfRule type="cellIs" dxfId="1822" priority="55" operator="greaterThan">
      <formula>0</formula>
    </cfRule>
  </conditionalFormatting>
  <conditionalFormatting sqref="G54:AC54">
    <cfRule type="cellIs" dxfId="1821" priority="49" operator="equal">
      <formula>"PMS"</formula>
    </cfRule>
    <cfRule type="cellIs" dxfId="1820" priority="50" operator="equal">
      <formula>"CMS"</formula>
    </cfRule>
    <cfRule type="cellIs" dxfId="1819" priority="51" operator="greaterThan">
      <formula>0</formula>
    </cfRule>
  </conditionalFormatting>
  <conditionalFormatting sqref="G54:AC54">
    <cfRule type="cellIs" dxfId="1818" priority="52" operator="lessThanOrEqual">
      <formula>0</formula>
    </cfRule>
  </conditionalFormatting>
  <conditionalFormatting sqref="G54:AC54">
    <cfRule type="cellIs" dxfId="1817" priority="48" operator="lessThanOrEqual">
      <formula>0</formula>
    </cfRule>
  </conditionalFormatting>
  <conditionalFormatting sqref="G54:T54">
    <cfRule type="cellIs" dxfId="1816" priority="45" operator="equal">
      <formula>"PMS"</formula>
    </cfRule>
    <cfRule type="cellIs" dxfId="1815" priority="46" operator="equal">
      <formula>"CMS"</formula>
    </cfRule>
    <cfRule type="cellIs" dxfId="1814" priority="47" operator="greaterThan">
      <formula>0</formula>
    </cfRule>
  </conditionalFormatting>
  <conditionalFormatting sqref="G54:T54">
    <cfRule type="cellIs" dxfId="1813" priority="44" operator="lessThanOrEqual">
      <formula>0</formula>
    </cfRule>
  </conditionalFormatting>
  <conditionalFormatting sqref="L60">
    <cfRule type="cellIs" dxfId="1812" priority="40" operator="equal">
      <formula>"PMS"</formula>
    </cfRule>
    <cfRule type="cellIs" dxfId="1811" priority="41" operator="equal">
      <formula>"CMS"</formula>
    </cfRule>
    <cfRule type="cellIs" dxfId="1810" priority="42" operator="greaterThan">
      <formula>0</formula>
    </cfRule>
  </conditionalFormatting>
  <conditionalFormatting sqref="L60">
    <cfRule type="cellIs" dxfId="1809" priority="43" operator="lessThanOrEqual">
      <formula>0</formula>
    </cfRule>
  </conditionalFormatting>
  <conditionalFormatting sqref="G19:AC32">
    <cfRule type="cellIs" dxfId="1808" priority="27" operator="lessThanOrEqual">
      <formula>0</formula>
    </cfRule>
  </conditionalFormatting>
  <conditionalFormatting sqref="AC65">
    <cfRule type="cellIs" dxfId="1807" priority="23" operator="equal">
      <formula>"PMS"</formula>
    </cfRule>
    <cfRule type="cellIs" dxfId="1806" priority="24" operator="equal">
      <formula>"CMS"</formula>
    </cfRule>
    <cfRule type="cellIs" dxfId="1805" priority="25" operator="greaterThan">
      <formula>0</formula>
    </cfRule>
  </conditionalFormatting>
  <conditionalFormatting sqref="AC65">
    <cfRule type="cellIs" dxfId="1804" priority="26" operator="lessThanOrEqual">
      <formula>0</formula>
    </cfRule>
  </conditionalFormatting>
  <conditionalFormatting sqref="F49 F43:F46 F84:F85 F19:F32 F68:F70 F13:F16 F55:F65">
    <cfRule type="cellIs" dxfId="1803" priority="20" operator="equal">
      <formula>"PMS"</formula>
    </cfRule>
    <cfRule type="cellIs" dxfId="1802" priority="21" operator="equal">
      <formula>"CMS"</formula>
    </cfRule>
    <cfRule type="cellIs" dxfId="1801" priority="22" operator="greaterThan">
      <formula>0</formula>
    </cfRule>
  </conditionalFormatting>
  <conditionalFormatting sqref="F62:F64">
    <cfRule type="cellIs" dxfId="1800" priority="16" operator="equal">
      <formula>"PMS"</formula>
    </cfRule>
    <cfRule type="cellIs" dxfId="1799" priority="17" operator="equal">
      <formula>"CMS"</formula>
    </cfRule>
    <cfRule type="cellIs" dxfId="1798" priority="18" operator="greaterThan">
      <formula>0</formula>
    </cfRule>
  </conditionalFormatting>
  <conditionalFormatting sqref="F62:F64">
    <cfRule type="cellIs" dxfId="1797" priority="19" operator="lessThanOrEqual">
      <formula>0</formula>
    </cfRule>
  </conditionalFormatting>
  <conditionalFormatting sqref="F49 F52:F53 F43:F46 F84:F85 F68:F70 F13:F16 F55:F65">
    <cfRule type="cellIs" dxfId="1796" priority="15" operator="lessThanOrEqual">
      <formula>0</formula>
    </cfRule>
  </conditionalFormatting>
  <conditionalFormatting sqref="F49 F43:F46 F84:F85 F19:F32 F68:F70 F13:F16 F52:F65">
    <cfRule type="cellIs" dxfId="1795" priority="12" operator="equal">
      <formula>"CMS"</formula>
    </cfRule>
    <cfRule type="cellIs" dxfId="1794" priority="13" operator="equal">
      <formula>"PMS"</formula>
    </cfRule>
    <cfRule type="cellIs" dxfId="1793" priority="14" operator="greaterThan">
      <formula>0</formula>
    </cfRule>
  </conditionalFormatting>
  <conditionalFormatting sqref="F54">
    <cfRule type="cellIs" dxfId="1792" priority="8" operator="equal">
      <formula>"PMS"</formula>
    </cfRule>
    <cfRule type="cellIs" dxfId="1791" priority="9" operator="equal">
      <formula>"CMS"</formula>
    </cfRule>
    <cfRule type="cellIs" dxfId="1790" priority="10" operator="greaterThan">
      <formula>0</formula>
    </cfRule>
  </conditionalFormatting>
  <conditionalFormatting sqref="F54">
    <cfRule type="cellIs" dxfId="1789" priority="11" operator="lessThanOrEqual">
      <formula>0</formula>
    </cfRule>
  </conditionalFormatting>
  <conditionalFormatting sqref="F54">
    <cfRule type="cellIs" dxfId="1788" priority="7" operator="lessThanOrEqual">
      <formula>0</formula>
    </cfRule>
  </conditionalFormatting>
  <conditionalFormatting sqref="F19:F32">
    <cfRule type="cellIs" dxfId="1787" priority="6" operator="lessThanOrEqual">
      <formula>0</formula>
    </cfRule>
  </conditionalFormatting>
  <conditionalFormatting sqref="F65">
    <cfRule type="cellIs" dxfId="1786" priority="2" operator="equal">
      <formula>"PMS"</formula>
    </cfRule>
    <cfRule type="cellIs" dxfId="1785" priority="3" operator="equal">
      <formula>"CMS"</formula>
    </cfRule>
    <cfRule type="cellIs" dxfId="1784" priority="4" operator="greaterThan">
      <formula>0</formula>
    </cfRule>
  </conditionalFormatting>
  <conditionalFormatting sqref="F65">
    <cfRule type="cellIs" dxfId="1783" priority="5" operator="lessThanOrEqual">
      <formula>0</formula>
    </cfRule>
  </conditionalFormatting>
  <conditionalFormatting sqref="N136:AC136">
    <cfRule type="cellIs" dxfId="178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781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80" priority="88" operator="equal">
      <formula>"PMS"</formula>
    </cfRule>
    <cfRule type="cellIs" dxfId="1779" priority="89" operator="equal">
      <formula>"CMS"</formula>
    </cfRule>
    <cfRule type="cellIs" dxfId="1778" priority="90" operator="greaterThan">
      <formula>0</formula>
    </cfRule>
  </conditionalFormatting>
  <conditionalFormatting sqref="F138:AC138">
    <cfRule type="cellIs" dxfId="1777" priority="87" operator="greaterThan">
      <formula>60.3</formula>
    </cfRule>
  </conditionalFormatting>
  <conditionalFormatting sqref="F137:AC137">
    <cfRule type="cellIs" dxfId="1776" priority="85" operator="greaterThan">
      <formula>60.3</formula>
    </cfRule>
  </conditionalFormatting>
  <conditionalFormatting sqref="G85:I85">
    <cfRule type="cellIs" dxfId="1775" priority="81" operator="equal">
      <formula>"PMS"</formula>
    </cfRule>
    <cfRule type="cellIs" dxfId="1774" priority="82" operator="equal">
      <formula>"CMS"</formula>
    </cfRule>
    <cfRule type="cellIs" dxfId="1773" priority="83" operator="greaterThan">
      <formula>0</formula>
    </cfRule>
  </conditionalFormatting>
  <conditionalFormatting sqref="G85:I85 V55:W65">
    <cfRule type="cellIs" dxfId="1772" priority="84" operator="lessThanOrEqual">
      <formula>0</formula>
    </cfRule>
  </conditionalFormatting>
  <conditionalFormatting sqref="AC62:AC64">
    <cfRule type="cellIs" dxfId="1771" priority="77" operator="equal">
      <formula>"PMS"</formula>
    </cfRule>
    <cfRule type="cellIs" dxfId="1770" priority="78" operator="equal">
      <formula>"CMS"</formula>
    </cfRule>
    <cfRule type="cellIs" dxfId="1769" priority="79" operator="greaterThan">
      <formula>0</formula>
    </cfRule>
  </conditionalFormatting>
  <conditionalFormatting sqref="AC62:AC64">
    <cfRule type="cellIs" dxfId="1768" priority="80" operator="lessThanOrEqual">
      <formula>0</formula>
    </cfRule>
  </conditionalFormatting>
  <conditionalFormatting sqref="G55:N55">
    <cfRule type="cellIs" dxfId="1767" priority="73" operator="equal">
      <formula>"PMS"</formula>
    </cfRule>
    <cfRule type="cellIs" dxfId="1766" priority="74" operator="equal">
      <formula>"CMS"</formula>
    </cfRule>
    <cfRule type="cellIs" dxfId="1765" priority="75" operator="greaterThan">
      <formula>0</formula>
    </cfRule>
  </conditionalFormatting>
  <conditionalFormatting sqref="G55:N55">
    <cfRule type="cellIs" dxfId="1764" priority="76" operator="lessThanOrEqual">
      <formula>0</formula>
    </cfRule>
  </conditionalFormatting>
  <conditionalFormatting sqref="G49:AC49 G52:AC53 X55:AC65 G43:AC46 G55:U65 V56:V57 V61:V65 G84:AC85 G13:AC16 G68:AC70">
    <cfRule type="cellIs" dxfId="1763" priority="72" operator="lessThanOrEqual">
      <formula>0</formula>
    </cfRule>
  </conditionalFormatting>
  <conditionalFormatting sqref="G49:AC49 G43:AC46 G52:AC65 G84:AC85 G13:AC16 G68:AC70 G19:AC32">
    <cfRule type="cellIs" dxfId="1762" priority="69" operator="equal">
      <formula>"CMS"</formula>
    </cfRule>
    <cfRule type="cellIs" dxfId="1761" priority="70" operator="equal">
      <formula>"PMS"</formula>
    </cfRule>
    <cfRule type="cellIs" dxfId="1760" priority="71" operator="greaterThan">
      <formula>0</formula>
    </cfRule>
  </conditionalFormatting>
  <conditionalFormatting sqref="G54:AC54">
    <cfRule type="cellIs" dxfId="1759" priority="65" operator="equal">
      <formula>"PMS"</formula>
    </cfRule>
    <cfRule type="cellIs" dxfId="1758" priority="66" operator="equal">
      <formula>"CMS"</formula>
    </cfRule>
    <cfRule type="cellIs" dxfId="1757" priority="67" operator="greaterThan">
      <formula>0</formula>
    </cfRule>
  </conditionalFormatting>
  <conditionalFormatting sqref="G54:AC54">
    <cfRule type="cellIs" dxfId="1756" priority="68" operator="lessThanOrEqual">
      <formula>0</formula>
    </cfRule>
  </conditionalFormatting>
  <conditionalFormatting sqref="G54:AC54">
    <cfRule type="cellIs" dxfId="1755" priority="64" operator="lessThanOrEqual">
      <formula>0</formula>
    </cfRule>
  </conditionalFormatting>
  <conditionalFormatting sqref="G54:T54">
    <cfRule type="cellIs" dxfId="1754" priority="61" operator="equal">
      <formula>"PMS"</formula>
    </cfRule>
    <cfRule type="cellIs" dxfId="1753" priority="62" operator="equal">
      <formula>"CMS"</formula>
    </cfRule>
    <cfRule type="cellIs" dxfId="1752" priority="63" operator="greaterThan">
      <formula>0</formula>
    </cfRule>
  </conditionalFormatting>
  <conditionalFormatting sqref="G54:T54">
    <cfRule type="cellIs" dxfId="1751" priority="60" operator="lessThanOrEqual">
      <formula>0</formula>
    </cfRule>
  </conditionalFormatting>
  <conditionalFormatting sqref="L60">
    <cfRule type="cellIs" dxfId="1750" priority="56" operator="equal">
      <formula>"PMS"</formula>
    </cfRule>
    <cfRule type="cellIs" dxfId="1749" priority="57" operator="equal">
      <formula>"CMS"</formula>
    </cfRule>
    <cfRule type="cellIs" dxfId="1748" priority="58" operator="greaterThan">
      <formula>0</formula>
    </cfRule>
  </conditionalFormatting>
  <conditionalFormatting sqref="L60">
    <cfRule type="cellIs" dxfId="1747" priority="59" operator="lessThanOrEqual">
      <formula>0</formula>
    </cfRule>
  </conditionalFormatting>
  <conditionalFormatting sqref="G19:AC32">
    <cfRule type="cellIs" dxfId="1746" priority="55" operator="lessThanOrEqual">
      <formula>0</formula>
    </cfRule>
  </conditionalFormatting>
  <conditionalFormatting sqref="AC65">
    <cfRule type="cellIs" dxfId="1745" priority="51" operator="equal">
      <formula>"PMS"</formula>
    </cfRule>
    <cfRule type="cellIs" dxfId="1744" priority="52" operator="equal">
      <formula>"CMS"</formula>
    </cfRule>
    <cfRule type="cellIs" dxfId="1743" priority="53" operator="greaterThan">
      <formula>0</formula>
    </cfRule>
  </conditionalFormatting>
  <conditionalFormatting sqref="AC65">
    <cfRule type="cellIs" dxfId="1742" priority="54" operator="lessThanOrEqual">
      <formula>0</formula>
    </cfRule>
  </conditionalFormatting>
  <conditionalFormatting sqref="F49 F13:F16 F43:F46 F55:F65 F84:F85 F68:F70 F19:F32">
    <cfRule type="cellIs" dxfId="1741" priority="27" operator="equal">
      <formula>"PMS"</formula>
    </cfRule>
    <cfRule type="cellIs" dxfId="1740" priority="28" operator="equal">
      <formula>"CMS"</formula>
    </cfRule>
    <cfRule type="cellIs" dxfId="1739" priority="29" operator="greaterThan">
      <formula>0</formula>
    </cfRule>
  </conditionalFormatting>
  <conditionalFormatting sqref="F62:F64">
    <cfRule type="cellIs" dxfId="1738" priority="23" operator="equal">
      <formula>"PMS"</formula>
    </cfRule>
    <cfRule type="cellIs" dxfId="1737" priority="24" operator="equal">
      <formula>"CMS"</formula>
    </cfRule>
    <cfRule type="cellIs" dxfId="1736" priority="25" operator="greaterThan">
      <formula>0</formula>
    </cfRule>
  </conditionalFormatting>
  <conditionalFormatting sqref="F62:F64">
    <cfRule type="cellIs" dxfId="1735" priority="26" operator="lessThanOrEqual">
      <formula>0</formula>
    </cfRule>
  </conditionalFormatting>
  <conditionalFormatting sqref="F49 F52:F53 F13:F16 F43:F46 F55:F65 F84:F85 F68:F70">
    <cfRule type="cellIs" dxfId="1734" priority="22" operator="lessThanOrEqual">
      <formula>0</formula>
    </cfRule>
  </conditionalFormatting>
  <conditionalFormatting sqref="F49 F13:F16 F43:F46 F52:F65 F84:F85 F68:F70 F19:F32">
    <cfRule type="cellIs" dxfId="1733" priority="19" operator="equal">
      <formula>"CMS"</formula>
    </cfRule>
    <cfRule type="cellIs" dxfId="1732" priority="20" operator="equal">
      <formula>"PMS"</formula>
    </cfRule>
    <cfRule type="cellIs" dxfId="1731" priority="21" operator="greaterThan">
      <formula>0</formula>
    </cfRule>
  </conditionalFormatting>
  <conditionalFormatting sqref="F54">
    <cfRule type="cellIs" dxfId="1730" priority="15" operator="equal">
      <formula>"PMS"</formula>
    </cfRule>
    <cfRule type="cellIs" dxfId="1729" priority="16" operator="equal">
      <formula>"CMS"</formula>
    </cfRule>
    <cfRule type="cellIs" dxfId="1728" priority="17" operator="greaterThan">
      <formula>0</formula>
    </cfRule>
  </conditionalFormatting>
  <conditionalFormatting sqref="F54">
    <cfRule type="cellIs" dxfId="1727" priority="18" operator="lessThanOrEqual">
      <formula>0</formula>
    </cfRule>
  </conditionalFormatting>
  <conditionalFormatting sqref="F54">
    <cfRule type="cellIs" dxfId="1726" priority="14" operator="lessThanOrEqual">
      <formula>0</formula>
    </cfRule>
  </conditionalFormatting>
  <conditionalFormatting sqref="F19:F32">
    <cfRule type="cellIs" dxfId="1725" priority="13" operator="lessThanOrEqual">
      <formula>0</formula>
    </cfRule>
  </conditionalFormatting>
  <conditionalFormatting sqref="F65">
    <cfRule type="cellIs" dxfId="1724" priority="9" operator="equal">
      <formula>"PMS"</formula>
    </cfRule>
    <cfRule type="cellIs" dxfId="1723" priority="10" operator="equal">
      <formula>"CMS"</formula>
    </cfRule>
    <cfRule type="cellIs" dxfId="1722" priority="11" operator="greaterThan">
      <formula>0</formula>
    </cfRule>
  </conditionalFormatting>
  <conditionalFormatting sqref="F65">
    <cfRule type="cellIs" dxfId="1721" priority="12" operator="lessThanOrEqual">
      <formula>0</formula>
    </cfRule>
  </conditionalFormatting>
  <conditionalFormatting sqref="F136:AC136">
    <cfRule type="cellIs" dxfId="172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719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718" priority="95" operator="equal">
      <formula>"PMS"</formula>
    </cfRule>
    <cfRule type="cellIs" dxfId="1717" priority="96" operator="equal">
      <formula>"CMS"</formula>
    </cfRule>
    <cfRule type="cellIs" dxfId="1716" priority="97" operator="greaterThan">
      <formula>0</formula>
    </cfRule>
  </conditionalFormatting>
  <conditionalFormatting sqref="F138:AC138">
    <cfRule type="cellIs" dxfId="1715" priority="94" operator="greaterThan">
      <formula>60.3</formula>
    </cfRule>
  </conditionalFormatting>
  <conditionalFormatting sqref="F137:AC137">
    <cfRule type="cellIs" dxfId="1714" priority="92" operator="greaterThan">
      <formula>60.3</formula>
    </cfRule>
  </conditionalFormatting>
  <conditionalFormatting sqref="G85:I85">
    <cfRule type="cellIs" dxfId="1713" priority="88" operator="equal">
      <formula>"PMS"</formula>
    </cfRule>
    <cfRule type="cellIs" dxfId="1712" priority="89" operator="equal">
      <formula>"CMS"</formula>
    </cfRule>
    <cfRule type="cellIs" dxfId="1711" priority="90" operator="greaterThan">
      <formula>0</formula>
    </cfRule>
  </conditionalFormatting>
  <conditionalFormatting sqref="G85:I85 V55:W65">
    <cfRule type="cellIs" dxfId="1710" priority="91" operator="lessThanOrEqual">
      <formula>0</formula>
    </cfRule>
  </conditionalFormatting>
  <conditionalFormatting sqref="AC62:AC64">
    <cfRule type="cellIs" dxfId="1709" priority="84" operator="equal">
      <formula>"PMS"</formula>
    </cfRule>
    <cfRule type="cellIs" dxfId="1708" priority="85" operator="equal">
      <formula>"CMS"</formula>
    </cfRule>
    <cfRule type="cellIs" dxfId="1707" priority="86" operator="greaterThan">
      <formula>0</formula>
    </cfRule>
  </conditionalFormatting>
  <conditionalFormatting sqref="AC62:AC64">
    <cfRule type="cellIs" dxfId="1706" priority="87" operator="lessThanOrEqual">
      <formula>0</formula>
    </cfRule>
  </conditionalFormatting>
  <conditionalFormatting sqref="G55:N55">
    <cfRule type="cellIs" dxfId="1705" priority="80" operator="equal">
      <formula>"PMS"</formula>
    </cfRule>
    <cfRule type="cellIs" dxfId="1704" priority="81" operator="equal">
      <formula>"CMS"</formula>
    </cfRule>
    <cfRule type="cellIs" dxfId="1703" priority="82" operator="greaterThan">
      <formula>0</formula>
    </cfRule>
  </conditionalFormatting>
  <conditionalFormatting sqref="G55:N55">
    <cfRule type="cellIs" dxfId="1702" priority="83" operator="lessThanOrEqual">
      <formula>0</formula>
    </cfRule>
  </conditionalFormatting>
  <conditionalFormatting sqref="G49:AC49 G52:AC53 X55:AC65 V56:V57 V61:V65 G13:AC16 G84:AC85 G43:AC46 G55:U65 G68:AC70">
    <cfRule type="cellIs" dxfId="1701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700" priority="76" operator="equal">
      <formula>"CMS"</formula>
    </cfRule>
    <cfRule type="cellIs" dxfId="1699" priority="77" operator="equal">
      <formula>"PMS"</formula>
    </cfRule>
    <cfRule type="cellIs" dxfId="1698" priority="78" operator="greaterThan">
      <formula>0</formula>
    </cfRule>
  </conditionalFormatting>
  <conditionalFormatting sqref="G54:AC54">
    <cfRule type="cellIs" dxfId="1697" priority="72" operator="equal">
      <formula>"PMS"</formula>
    </cfRule>
    <cfRule type="cellIs" dxfId="1696" priority="73" operator="equal">
      <formula>"CMS"</formula>
    </cfRule>
    <cfRule type="cellIs" dxfId="1695" priority="74" operator="greaterThan">
      <formula>0</formula>
    </cfRule>
  </conditionalFormatting>
  <conditionalFormatting sqref="G54:AC54">
    <cfRule type="cellIs" dxfId="1694" priority="75" operator="lessThanOrEqual">
      <formula>0</formula>
    </cfRule>
  </conditionalFormatting>
  <conditionalFormatting sqref="G54:AC54">
    <cfRule type="cellIs" dxfId="1693" priority="71" operator="lessThanOrEqual">
      <formula>0</formula>
    </cfRule>
  </conditionalFormatting>
  <conditionalFormatting sqref="G54:T54">
    <cfRule type="cellIs" dxfId="1692" priority="68" operator="equal">
      <formula>"PMS"</formula>
    </cfRule>
    <cfRule type="cellIs" dxfId="1691" priority="69" operator="equal">
      <formula>"CMS"</formula>
    </cfRule>
    <cfRule type="cellIs" dxfId="1690" priority="70" operator="greaterThan">
      <formula>0</formula>
    </cfRule>
  </conditionalFormatting>
  <conditionalFormatting sqref="G54:T54">
    <cfRule type="cellIs" dxfId="1689" priority="67" operator="lessThanOrEqual">
      <formula>0</formula>
    </cfRule>
  </conditionalFormatting>
  <conditionalFormatting sqref="L60">
    <cfRule type="cellIs" dxfId="1688" priority="63" operator="equal">
      <formula>"PMS"</formula>
    </cfRule>
    <cfRule type="cellIs" dxfId="1687" priority="64" operator="equal">
      <formula>"CMS"</formula>
    </cfRule>
    <cfRule type="cellIs" dxfId="1686" priority="65" operator="greaterThan">
      <formula>0</formula>
    </cfRule>
  </conditionalFormatting>
  <conditionalFormatting sqref="L60">
    <cfRule type="cellIs" dxfId="1685" priority="66" operator="lessThanOrEqual">
      <formula>0</formula>
    </cfRule>
  </conditionalFormatting>
  <conditionalFormatting sqref="G20:K20 G19 G21:G23 I21:K23 I19:V19 L20:V23 W19:AC23 G24:AC32">
    <cfRule type="cellIs" dxfId="1684" priority="62" operator="lessThanOrEqual">
      <formula>0</formula>
    </cfRule>
  </conditionalFormatting>
  <conditionalFormatting sqref="AC65">
    <cfRule type="cellIs" dxfId="1683" priority="58" operator="equal">
      <formula>"PMS"</formula>
    </cfRule>
    <cfRule type="cellIs" dxfId="1682" priority="59" operator="equal">
      <formula>"CMS"</formula>
    </cfRule>
    <cfRule type="cellIs" dxfId="1681" priority="60" operator="greaterThan">
      <formula>0</formula>
    </cfRule>
  </conditionalFormatting>
  <conditionalFormatting sqref="AC65">
    <cfRule type="cellIs" dxfId="1680" priority="61" operator="lessThanOrEqual">
      <formula>0</formula>
    </cfRule>
  </conditionalFormatting>
  <conditionalFormatting sqref="F49 F43:F46 F55:F65 F84:F85 F13:F16 F68:F70 F19:F32">
    <cfRule type="cellIs" dxfId="1679" priority="34" operator="equal">
      <formula>"PMS"</formula>
    </cfRule>
    <cfRule type="cellIs" dxfId="1678" priority="35" operator="equal">
      <formula>"CMS"</formula>
    </cfRule>
    <cfRule type="cellIs" dxfId="1677" priority="36" operator="greaterThan">
      <formula>0</formula>
    </cfRule>
  </conditionalFormatting>
  <conditionalFormatting sqref="F62:F64">
    <cfRule type="cellIs" dxfId="1676" priority="30" operator="equal">
      <formula>"PMS"</formula>
    </cfRule>
    <cfRule type="cellIs" dxfId="1675" priority="31" operator="equal">
      <formula>"CMS"</formula>
    </cfRule>
    <cfRule type="cellIs" dxfId="1674" priority="32" operator="greaterThan">
      <formula>0</formula>
    </cfRule>
  </conditionalFormatting>
  <conditionalFormatting sqref="F62:F64">
    <cfRule type="cellIs" dxfId="1673" priority="33" operator="lessThanOrEqual">
      <formula>0</formula>
    </cfRule>
  </conditionalFormatting>
  <conditionalFormatting sqref="F49 F52:F53 F55:F65 F43:F46 F84:F85 F13:F16 F68:F70">
    <cfRule type="cellIs" dxfId="1672" priority="29" operator="lessThanOrEqual">
      <formula>0</formula>
    </cfRule>
  </conditionalFormatting>
  <conditionalFormatting sqref="F49 F43:F46 F52:F65 F84:F85 F13:F16 F68:F70 F19:F32">
    <cfRule type="cellIs" dxfId="1671" priority="26" operator="equal">
      <formula>"CMS"</formula>
    </cfRule>
    <cfRule type="cellIs" dxfId="1670" priority="27" operator="equal">
      <formula>"PMS"</formula>
    </cfRule>
    <cfRule type="cellIs" dxfId="1669" priority="28" operator="greaterThan">
      <formula>0</formula>
    </cfRule>
  </conditionalFormatting>
  <conditionalFormatting sqref="F54">
    <cfRule type="cellIs" dxfId="1668" priority="22" operator="equal">
      <formula>"PMS"</formula>
    </cfRule>
    <cfRule type="cellIs" dxfId="1667" priority="23" operator="equal">
      <formula>"CMS"</formula>
    </cfRule>
    <cfRule type="cellIs" dxfId="1666" priority="24" operator="greaterThan">
      <formula>0</formula>
    </cfRule>
  </conditionalFormatting>
  <conditionalFormatting sqref="F54">
    <cfRule type="cellIs" dxfId="1665" priority="25" operator="lessThanOrEqual">
      <formula>0</formula>
    </cfRule>
  </conditionalFormatting>
  <conditionalFormatting sqref="F54">
    <cfRule type="cellIs" dxfId="1664" priority="21" operator="lessThanOrEqual">
      <formula>0</formula>
    </cfRule>
  </conditionalFormatting>
  <conditionalFormatting sqref="F19:F32">
    <cfRule type="cellIs" dxfId="1663" priority="20" operator="lessThanOrEqual">
      <formula>0</formula>
    </cfRule>
  </conditionalFormatting>
  <conditionalFormatting sqref="F65">
    <cfRule type="cellIs" dxfId="1662" priority="16" operator="equal">
      <formula>"PMS"</formula>
    </cfRule>
    <cfRule type="cellIs" dxfId="1661" priority="17" operator="equal">
      <formula>"CMS"</formula>
    </cfRule>
    <cfRule type="cellIs" dxfId="1660" priority="18" operator="greaterThan">
      <formula>0</formula>
    </cfRule>
  </conditionalFormatting>
  <conditionalFormatting sqref="F65">
    <cfRule type="cellIs" dxfId="1659" priority="19" operator="lessThanOrEqual">
      <formula>0</formula>
    </cfRule>
  </conditionalFormatting>
  <conditionalFormatting sqref="H19">
    <cfRule type="cellIs" dxfId="1658" priority="13" operator="equal">
      <formula>"PMS"</formula>
    </cfRule>
    <cfRule type="cellIs" dxfId="1657" priority="14" operator="equal">
      <formula>"CMS"</formula>
    </cfRule>
    <cfRule type="cellIs" dxfId="1656" priority="15" operator="greaterThan">
      <formula>0</formula>
    </cfRule>
  </conditionalFormatting>
  <conditionalFormatting sqref="H19">
    <cfRule type="cellIs" dxfId="1655" priority="10" operator="equal">
      <formula>"CMS"</formula>
    </cfRule>
    <cfRule type="cellIs" dxfId="1654" priority="11" operator="equal">
      <formula>"PMS"</formula>
    </cfRule>
    <cfRule type="cellIs" dxfId="1653" priority="12" operator="greaterThan">
      <formula>0</formula>
    </cfRule>
  </conditionalFormatting>
  <conditionalFormatting sqref="H19">
    <cfRule type="cellIs" dxfId="1652" priority="9" operator="lessThanOrEqual">
      <formula>0</formula>
    </cfRule>
  </conditionalFormatting>
  <conditionalFormatting sqref="H21:H23">
    <cfRule type="cellIs" dxfId="1651" priority="6" operator="equal">
      <formula>"PMS"</formula>
    </cfRule>
    <cfRule type="cellIs" dxfId="1650" priority="7" operator="equal">
      <formula>"CMS"</formula>
    </cfRule>
    <cfRule type="cellIs" dxfId="1649" priority="8" operator="greaterThan">
      <formula>0</formula>
    </cfRule>
  </conditionalFormatting>
  <conditionalFormatting sqref="H21:H23">
    <cfRule type="cellIs" dxfId="1648" priority="3" operator="equal">
      <formula>"CMS"</formula>
    </cfRule>
    <cfRule type="cellIs" dxfId="1647" priority="4" operator="equal">
      <formula>"PMS"</formula>
    </cfRule>
    <cfRule type="cellIs" dxfId="1646" priority="5" operator="greaterThan">
      <formula>0</formula>
    </cfRule>
  </conditionalFormatting>
  <conditionalFormatting sqref="H21:H23">
    <cfRule type="cellIs" dxfId="1645" priority="2" operator="lessThanOrEqual">
      <formula>0</formula>
    </cfRule>
  </conditionalFormatting>
  <conditionalFormatting sqref="F136:AC136">
    <cfRule type="cellIs" dxfId="164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43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642" priority="127" operator="equal">
      <formula>"PMS"</formula>
    </cfRule>
    <cfRule type="cellIs" dxfId="1641" priority="128" operator="equal">
      <formula>"CMS"</formula>
    </cfRule>
    <cfRule type="cellIs" dxfId="1640" priority="129" operator="greaterThan">
      <formula>0</formula>
    </cfRule>
  </conditionalFormatting>
  <conditionalFormatting sqref="F138:AC138">
    <cfRule type="cellIs" dxfId="1639" priority="126" operator="greaterThan">
      <formula>60.3</formula>
    </cfRule>
  </conditionalFormatting>
  <conditionalFormatting sqref="F137:AC137">
    <cfRule type="cellIs" dxfId="1638" priority="124" operator="greaterThan">
      <formula>60.3</formula>
    </cfRule>
  </conditionalFormatting>
  <conditionalFormatting sqref="G85:I85">
    <cfRule type="cellIs" dxfId="1637" priority="120" operator="equal">
      <formula>"PMS"</formula>
    </cfRule>
    <cfRule type="cellIs" dxfId="1636" priority="121" operator="equal">
      <formula>"CMS"</formula>
    </cfRule>
    <cfRule type="cellIs" dxfId="1635" priority="122" operator="greaterThan">
      <formula>0</formula>
    </cfRule>
  </conditionalFormatting>
  <conditionalFormatting sqref="G85:I85 V55:W65">
    <cfRule type="cellIs" dxfId="1634" priority="123" operator="lessThanOrEqual">
      <formula>0</formula>
    </cfRule>
  </conditionalFormatting>
  <conditionalFormatting sqref="AC62:AC64">
    <cfRule type="cellIs" dxfId="1633" priority="116" operator="equal">
      <formula>"PMS"</formula>
    </cfRule>
    <cfRule type="cellIs" dxfId="1632" priority="117" operator="equal">
      <formula>"CMS"</formula>
    </cfRule>
    <cfRule type="cellIs" dxfId="1631" priority="118" operator="greaterThan">
      <formula>0</formula>
    </cfRule>
  </conditionalFormatting>
  <conditionalFormatting sqref="AC62:AC64">
    <cfRule type="cellIs" dxfId="1630" priority="119" operator="lessThanOrEqual">
      <formula>0</formula>
    </cfRule>
  </conditionalFormatting>
  <conditionalFormatting sqref="G55:N55">
    <cfRule type="cellIs" dxfId="1629" priority="112" operator="equal">
      <formula>"PMS"</formula>
    </cfRule>
    <cfRule type="cellIs" dxfId="1628" priority="113" operator="equal">
      <formula>"CMS"</formula>
    </cfRule>
    <cfRule type="cellIs" dxfId="1627" priority="114" operator="greaterThan">
      <formula>0</formula>
    </cfRule>
  </conditionalFormatting>
  <conditionalFormatting sqref="G55:N55">
    <cfRule type="cellIs" dxfId="1626" priority="115" operator="lessThanOrEqual">
      <formula>0</formula>
    </cfRule>
  </conditionalFormatting>
  <conditionalFormatting sqref="G49:AC49 G52:AC53 V56:V57 V61:V65 G43:AC46 G13:AC16 G55:U65 G84:AC85 X55:AC65 G68:AC70">
    <cfRule type="cellIs" dxfId="1625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624" priority="108" operator="equal">
      <formula>"CMS"</formula>
    </cfRule>
    <cfRule type="cellIs" dxfId="1623" priority="109" operator="equal">
      <formula>"PMS"</formula>
    </cfRule>
    <cfRule type="cellIs" dxfId="1622" priority="110" operator="greaterThan">
      <formula>0</formula>
    </cfRule>
  </conditionalFormatting>
  <conditionalFormatting sqref="G54:AC54">
    <cfRule type="cellIs" dxfId="1621" priority="104" operator="equal">
      <formula>"PMS"</formula>
    </cfRule>
    <cfRule type="cellIs" dxfId="1620" priority="105" operator="equal">
      <formula>"CMS"</formula>
    </cfRule>
    <cfRule type="cellIs" dxfId="1619" priority="106" operator="greaterThan">
      <formula>0</formula>
    </cfRule>
  </conditionalFormatting>
  <conditionalFormatting sqref="G54:AC54">
    <cfRule type="cellIs" dxfId="1618" priority="107" operator="lessThanOrEqual">
      <formula>0</formula>
    </cfRule>
  </conditionalFormatting>
  <conditionalFormatting sqref="G54:AC54">
    <cfRule type="cellIs" dxfId="1617" priority="103" operator="lessThanOrEqual">
      <formula>0</formula>
    </cfRule>
  </conditionalFormatting>
  <conditionalFormatting sqref="G54:T54">
    <cfRule type="cellIs" dxfId="1616" priority="100" operator="equal">
      <formula>"PMS"</formula>
    </cfRule>
    <cfRule type="cellIs" dxfId="1615" priority="101" operator="equal">
      <formula>"CMS"</formula>
    </cfRule>
    <cfRule type="cellIs" dxfId="1614" priority="102" operator="greaterThan">
      <formula>0</formula>
    </cfRule>
  </conditionalFormatting>
  <conditionalFormatting sqref="G54:T54">
    <cfRule type="cellIs" dxfId="1613" priority="99" operator="lessThanOrEqual">
      <formula>0</formula>
    </cfRule>
  </conditionalFormatting>
  <conditionalFormatting sqref="L60">
    <cfRule type="cellIs" dxfId="1612" priority="95" operator="equal">
      <formula>"PMS"</formula>
    </cfRule>
    <cfRule type="cellIs" dxfId="1611" priority="96" operator="equal">
      <formula>"CMS"</formula>
    </cfRule>
    <cfRule type="cellIs" dxfId="1610" priority="97" operator="greaterThan">
      <formula>0</formula>
    </cfRule>
  </conditionalFormatting>
  <conditionalFormatting sqref="L60">
    <cfRule type="cellIs" dxfId="1609" priority="98" operator="lessThanOrEqual">
      <formula>0</formula>
    </cfRule>
  </conditionalFormatting>
  <conditionalFormatting sqref="G19:G23 G24:N24 G25 I25:M25 I19:AC19 G26:M26 N25:N26 G27:N32 I20:N23 O20:AC32">
    <cfRule type="cellIs" dxfId="1608" priority="94" operator="lessThanOrEqual">
      <formula>0</formula>
    </cfRule>
  </conditionalFormatting>
  <conditionalFormatting sqref="AC65">
    <cfRule type="cellIs" dxfId="1607" priority="90" operator="equal">
      <formula>"PMS"</formula>
    </cfRule>
    <cfRule type="cellIs" dxfId="1606" priority="91" operator="equal">
      <formula>"CMS"</formula>
    </cfRule>
    <cfRule type="cellIs" dxfId="1605" priority="92" operator="greaterThan">
      <formula>0</formula>
    </cfRule>
  </conditionalFormatting>
  <conditionalFormatting sqref="AC65">
    <cfRule type="cellIs" dxfId="1604" priority="93" operator="lessThanOrEqual">
      <formula>0</formula>
    </cfRule>
  </conditionalFormatting>
  <conditionalFormatting sqref="F49 F55:F65 F13:F16 F84:F85 F43:F46 F19:F32 F68:F70">
    <cfRule type="cellIs" dxfId="1603" priority="52" operator="equal">
      <formula>"PMS"</formula>
    </cfRule>
    <cfRule type="cellIs" dxfId="1602" priority="53" operator="equal">
      <formula>"CMS"</formula>
    </cfRule>
    <cfRule type="cellIs" dxfId="1601" priority="54" operator="greaterThan">
      <formula>0</formula>
    </cfRule>
  </conditionalFormatting>
  <conditionalFormatting sqref="F62:F64">
    <cfRule type="cellIs" dxfId="1600" priority="48" operator="equal">
      <formula>"PMS"</formula>
    </cfRule>
    <cfRule type="cellIs" dxfId="1599" priority="49" operator="equal">
      <formula>"CMS"</formula>
    </cfRule>
    <cfRule type="cellIs" dxfId="1598" priority="50" operator="greaterThan">
      <formula>0</formula>
    </cfRule>
  </conditionalFormatting>
  <conditionalFormatting sqref="F62:F64">
    <cfRule type="cellIs" dxfId="1597" priority="51" operator="lessThanOrEqual">
      <formula>0</formula>
    </cfRule>
  </conditionalFormatting>
  <conditionalFormatting sqref="F49 F52:F53 F55:F65 F13:F16 F84:F85 F43:F46 F68:F70">
    <cfRule type="cellIs" dxfId="1596" priority="47" operator="lessThanOrEqual">
      <formula>0</formula>
    </cfRule>
  </conditionalFormatting>
  <conditionalFormatting sqref="F49 F13:F16 F84:F85 F43:F46 F52:F65 F19:F32 F68:F70">
    <cfRule type="cellIs" dxfId="1595" priority="44" operator="equal">
      <formula>"CMS"</formula>
    </cfRule>
    <cfRule type="cellIs" dxfId="1594" priority="45" operator="equal">
      <formula>"PMS"</formula>
    </cfRule>
    <cfRule type="cellIs" dxfId="1593" priority="46" operator="greaterThan">
      <formula>0</formula>
    </cfRule>
  </conditionalFormatting>
  <conditionalFormatting sqref="F54">
    <cfRule type="cellIs" dxfId="1592" priority="40" operator="equal">
      <formula>"PMS"</formula>
    </cfRule>
    <cfRule type="cellIs" dxfId="1591" priority="41" operator="equal">
      <formula>"CMS"</formula>
    </cfRule>
    <cfRule type="cellIs" dxfId="1590" priority="42" operator="greaterThan">
      <formula>0</formula>
    </cfRule>
  </conditionalFormatting>
  <conditionalFormatting sqref="F54">
    <cfRule type="cellIs" dxfId="1589" priority="43" operator="lessThanOrEqual">
      <formula>0</formula>
    </cfRule>
  </conditionalFormatting>
  <conditionalFormatting sqref="F54">
    <cfRule type="cellIs" dxfId="1588" priority="39" operator="lessThanOrEqual">
      <formula>0</formula>
    </cfRule>
  </conditionalFormatting>
  <conditionalFormatting sqref="F19:F32">
    <cfRule type="cellIs" dxfId="1587" priority="38" operator="lessThanOrEqual">
      <formula>0</formula>
    </cfRule>
  </conditionalFormatting>
  <conditionalFormatting sqref="F65">
    <cfRule type="cellIs" dxfId="1586" priority="34" operator="equal">
      <formula>"PMS"</formula>
    </cfRule>
    <cfRule type="cellIs" dxfId="1585" priority="35" operator="equal">
      <formula>"CMS"</formula>
    </cfRule>
    <cfRule type="cellIs" dxfId="1584" priority="36" operator="greaterThan">
      <formula>0</formula>
    </cfRule>
  </conditionalFormatting>
  <conditionalFormatting sqref="F65">
    <cfRule type="cellIs" dxfId="1583" priority="37" operator="lessThanOrEqual">
      <formula>0</formula>
    </cfRule>
  </conditionalFormatting>
  <conditionalFormatting sqref="H19:H23">
    <cfRule type="cellIs" dxfId="1582" priority="31" operator="equal">
      <formula>"PMS"</formula>
    </cfRule>
    <cfRule type="cellIs" dxfId="1581" priority="32" operator="equal">
      <formula>"CMS"</formula>
    </cfRule>
    <cfRule type="cellIs" dxfId="1580" priority="33" operator="greaterThan">
      <formula>0</formula>
    </cfRule>
  </conditionalFormatting>
  <conditionalFormatting sqref="H19:H23">
    <cfRule type="cellIs" dxfId="1579" priority="28" operator="equal">
      <formula>"CMS"</formula>
    </cfRule>
    <cfRule type="cellIs" dxfId="1578" priority="29" operator="equal">
      <formula>"PMS"</formula>
    </cfRule>
    <cfRule type="cellIs" dxfId="1577" priority="30" operator="greaterThan">
      <formula>0</formula>
    </cfRule>
  </conditionalFormatting>
  <conditionalFormatting sqref="H19:H23">
    <cfRule type="cellIs" dxfId="1576" priority="27" operator="lessThanOrEqual">
      <formula>0</formula>
    </cfRule>
  </conditionalFormatting>
  <conditionalFormatting sqref="H25">
    <cfRule type="cellIs" dxfId="1575" priority="17" operator="equal">
      <formula>"PMS"</formula>
    </cfRule>
    <cfRule type="cellIs" dxfId="1574" priority="18" operator="equal">
      <formula>"CMS"</formula>
    </cfRule>
    <cfRule type="cellIs" dxfId="1573" priority="19" operator="greaterThan">
      <formula>0</formula>
    </cfRule>
  </conditionalFormatting>
  <conditionalFormatting sqref="H25">
    <cfRule type="cellIs" dxfId="1572" priority="14" operator="equal">
      <formula>"CMS"</formula>
    </cfRule>
    <cfRule type="cellIs" dxfId="1571" priority="15" operator="equal">
      <formula>"PMS"</formula>
    </cfRule>
    <cfRule type="cellIs" dxfId="1570" priority="16" operator="greaterThan">
      <formula>0</formula>
    </cfRule>
  </conditionalFormatting>
  <conditionalFormatting sqref="H25">
    <cfRule type="cellIs" dxfId="1569" priority="13" operator="lessThanOrEqual">
      <formula>0</formula>
    </cfRule>
  </conditionalFormatting>
  <conditionalFormatting sqref="M44">
    <cfRule type="cellIs" dxfId="1568" priority="12" operator="lessThanOrEqual">
      <formula>0</formula>
    </cfRule>
  </conditionalFormatting>
  <conditionalFormatting sqref="N44">
    <cfRule type="cellIs" dxfId="1567" priority="11" operator="lessThanOrEqual">
      <formula>0</formula>
    </cfRule>
  </conditionalFormatting>
  <conditionalFormatting sqref="Q55">
    <cfRule type="cellIs" dxfId="1566" priority="7" operator="equal">
      <formula>"PMS"</formula>
    </cfRule>
    <cfRule type="cellIs" dxfId="1565" priority="8" operator="equal">
      <formula>"CMS"</formula>
    </cfRule>
    <cfRule type="cellIs" dxfId="1564" priority="9" operator="greaterThan">
      <formula>0</formula>
    </cfRule>
  </conditionalFormatting>
  <conditionalFormatting sqref="Q55">
    <cfRule type="cellIs" dxfId="1563" priority="10" operator="lessThanOrEqual">
      <formula>0</formula>
    </cfRule>
  </conditionalFormatting>
  <conditionalFormatting sqref="Q55">
    <cfRule type="cellIs" dxfId="1562" priority="6" operator="lessThanOrEqual">
      <formula>0</formula>
    </cfRule>
  </conditionalFormatting>
  <conditionalFormatting sqref="Q55">
    <cfRule type="cellIs" dxfId="1561" priority="3" operator="equal">
      <formula>"PMS"</formula>
    </cfRule>
    <cfRule type="cellIs" dxfId="1560" priority="4" operator="equal">
      <formula>"CMS"</formula>
    </cfRule>
    <cfRule type="cellIs" dxfId="1559" priority="5" operator="greaterThan">
      <formula>0</formula>
    </cfRule>
  </conditionalFormatting>
  <conditionalFormatting sqref="Q55">
    <cfRule type="cellIs" dxfId="1558" priority="2" operator="lessThanOrEqual">
      <formula>0</formula>
    </cfRule>
  </conditionalFormatting>
  <conditionalFormatting sqref="F136:AC136">
    <cfRule type="cellIs" dxfId="155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56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555" priority="105" operator="equal">
      <formula>"PMS"</formula>
    </cfRule>
    <cfRule type="cellIs" dxfId="1554" priority="106" operator="equal">
      <formula>"CMS"</formula>
    </cfRule>
    <cfRule type="cellIs" dxfId="1553" priority="107" operator="greaterThan">
      <formula>0</formula>
    </cfRule>
  </conditionalFormatting>
  <conditionalFormatting sqref="F138:AC138">
    <cfRule type="cellIs" dxfId="1552" priority="104" operator="greaterThan">
      <formula>60.3</formula>
    </cfRule>
  </conditionalFormatting>
  <conditionalFormatting sqref="F136:AC136">
    <cfRule type="cellIs" dxfId="1551" priority="103" operator="greaterThan">
      <formula>60.3</formula>
    </cfRule>
  </conditionalFormatting>
  <conditionalFormatting sqref="F137:AC137">
    <cfRule type="cellIs" dxfId="1550" priority="102" operator="greaterThan">
      <formula>60.3</formula>
    </cfRule>
  </conditionalFormatting>
  <conditionalFormatting sqref="G85:I85">
    <cfRule type="cellIs" dxfId="1549" priority="98" operator="equal">
      <formula>"PMS"</formula>
    </cfRule>
    <cfRule type="cellIs" dxfId="1548" priority="99" operator="equal">
      <formula>"CMS"</formula>
    </cfRule>
    <cfRule type="cellIs" dxfId="1547" priority="100" operator="greaterThan">
      <formula>0</formula>
    </cfRule>
  </conditionalFormatting>
  <conditionalFormatting sqref="G85:I85 V55:W65">
    <cfRule type="cellIs" dxfId="1546" priority="101" operator="lessThanOrEqual">
      <formula>0</formula>
    </cfRule>
  </conditionalFormatting>
  <conditionalFormatting sqref="AC62:AC64">
    <cfRule type="cellIs" dxfId="1545" priority="94" operator="equal">
      <formula>"PMS"</formula>
    </cfRule>
    <cfRule type="cellIs" dxfId="1544" priority="95" operator="equal">
      <formula>"CMS"</formula>
    </cfRule>
    <cfRule type="cellIs" dxfId="1543" priority="96" operator="greaterThan">
      <formula>0</formula>
    </cfRule>
  </conditionalFormatting>
  <conditionalFormatting sqref="AC62:AC64">
    <cfRule type="cellIs" dxfId="1542" priority="97" operator="lessThanOrEqual">
      <formula>0</formula>
    </cfRule>
  </conditionalFormatting>
  <conditionalFormatting sqref="G55:N5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G55:N55">
    <cfRule type="cellIs" dxfId="1538" priority="93" operator="lessThanOrEqual">
      <formula>0</formula>
    </cfRule>
  </conditionalFormatting>
  <conditionalFormatting sqref="G49:AC49 G52:AC53 V56:V57 V61:V65 G13:AC16 G55:U65 G43:AC46 X55:AC65 G68:AC70 G84:AC85">
    <cfRule type="cellIs" dxfId="1537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536" priority="86" operator="equal">
      <formula>"CMS"</formula>
    </cfRule>
    <cfRule type="cellIs" dxfId="1535" priority="87" operator="equal">
      <formula>"PMS"</formula>
    </cfRule>
    <cfRule type="cellIs" dxfId="1534" priority="88" operator="greaterThan">
      <formula>0</formula>
    </cfRule>
  </conditionalFormatting>
  <conditionalFormatting sqref="G54:AC54">
    <cfRule type="cellIs" dxfId="1533" priority="82" operator="equal">
      <formula>"PMS"</formula>
    </cfRule>
    <cfRule type="cellIs" dxfId="1532" priority="83" operator="equal">
      <formula>"CMS"</formula>
    </cfRule>
    <cfRule type="cellIs" dxfId="1531" priority="84" operator="greaterThan">
      <formula>0</formula>
    </cfRule>
  </conditionalFormatting>
  <conditionalFormatting sqref="G54:AC54">
    <cfRule type="cellIs" dxfId="1530" priority="85" operator="lessThanOrEqual">
      <formula>0</formula>
    </cfRule>
  </conditionalFormatting>
  <conditionalFormatting sqref="G54:AC54">
    <cfRule type="cellIs" dxfId="1529" priority="81" operator="lessThanOrEqual">
      <formula>0</formula>
    </cfRule>
  </conditionalFormatting>
  <conditionalFormatting sqref="G54:T54">
    <cfRule type="cellIs" dxfId="1528" priority="78" operator="equal">
      <formula>"PMS"</formula>
    </cfRule>
    <cfRule type="cellIs" dxfId="1527" priority="79" operator="equal">
      <formula>"CMS"</formula>
    </cfRule>
    <cfRule type="cellIs" dxfId="1526" priority="80" operator="greaterThan">
      <formula>0</formula>
    </cfRule>
  </conditionalFormatting>
  <conditionalFormatting sqref="G54:T54">
    <cfRule type="cellIs" dxfId="1525" priority="77" operator="lessThanOrEqual">
      <formula>0</formula>
    </cfRule>
  </conditionalFormatting>
  <conditionalFormatting sqref="L60">
    <cfRule type="cellIs" dxfId="1524" priority="73" operator="equal">
      <formula>"PMS"</formula>
    </cfRule>
    <cfRule type="cellIs" dxfId="1523" priority="74" operator="equal">
      <formula>"CMS"</formula>
    </cfRule>
    <cfRule type="cellIs" dxfId="1522" priority="75" operator="greaterThan">
      <formula>0</formula>
    </cfRule>
  </conditionalFormatting>
  <conditionalFormatting sqref="L60">
    <cfRule type="cellIs" dxfId="1521" priority="76" operator="lessThanOrEqual">
      <formula>0</formula>
    </cfRule>
  </conditionalFormatting>
  <conditionalFormatting sqref="G19:G23 G24:N24 G25 I25:M25 I19:AC19 G26:M26 N25:N26 G27:N32 I20:N23 O20:AC32">
    <cfRule type="cellIs" dxfId="1520" priority="72" operator="lessThanOrEqual">
      <formula>0</formula>
    </cfRule>
  </conditionalFormatting>
  <conditionalFormatting sqref="AC65">
    <cfRule type="cellIs" dxfId="1519" priority="68" operator="equal">
      <formula>"PMS"</formula>
    </cfRule>
    <cfRule type="cellIs" dxfId="1518" priority="69" operator="equal">
      <formula>"CMS"</formula>
    </cfRule>
    <cfRule type="cellIs" dxfId="1517" priority="70" operator="greaterThan">
      <formula>0</formula>
    </cfRule>
  </conditionalFormatting>
  <conditionalFormatting sqref="AC65">
    <cfRule type="cellIs" dxfId="1516" priority="71" operator="lessThanOrEqual">
      <formula>0</formula>
    </cfRule>
  </conditionalFormatting>
  <conditionalFormatting sqref="H19:H23">
    <cfRule type="cellIs" dxfId="1515" priority="44" operator="equal">
      <formula>"PMS"</formula>
    </cfRule>
    <cfRule type="cellIs" dxfId="1514" priority="45" operator="equal">
      <formula>"CMS"</formula>
    </cfRule>
    <cfRule type="cellIs" dxfId="1513" priority="46" operator="greaterThan">
      <formula>0</formula>
    </cfRule>
  </conditionalFormatting>
  <conditionalFormatting sqref="H19:H23">
    <cfRule type="cellIs" dxfId="1512" priority="41" operator="equal">
      <formula>"CMS"</formula>
    </cfRule>
    <cfRule type="cellIs" dxfId="1511" priority="42" operator="equal">
      <formula>"PMS"</formula>
    </cfRule>
    <cfRule type="cellIs" dxfId="1510" priority="43" operator="greaterThan">
      <formula>0</formula>
    </cfRule>
  </conditionalFormatting>
  <conditionalFormatting sqref="H19:H23">
    <cfRule type="cellIs" dxfId="1509" priority="40" operator="lessThanOrEqual">
      <formula>0</formula>
    </cfRule>
  </conditionalFormatting>
  <conditionalFormatting sqref="H25">
    <cfRule type="cellIs" dxfId="1508" priority="37" operator="equal">
      <formula>"PMS"</formula>
    </cfRule>
    <cfRule type="cellIs" dxfId="1507" priority="38" operator="equal">
      <formula>"CMS"</formula>
    </cfRule>
    <cfRule type="cellIs" dxfId="1506" priority="39" operator="greaterThan">
      <formula>0</formula>
    </cfRule>
  </conditionalFormatting>
  <conditionalFormatting sqref="H25">
    <cfRule type="cellIs" dxfId="1505" priority="34" operator="equal">
      <formula>"CMS"</formula>
    </cfRule>
    <cfRule type="cellIs" dxfId="1504" priority="35" operator="equal">
      <formula>"PMS"</formula>
    </cfRule>
    <cfRule type="cellIs" dxfId="1503" priority="36" operator="greaterThan">
      <formula>0</formula>
    </cfRule>
  </conditionalFormatting>
  <conditionalFormatting sqref="H25">
    <cfRule type="cellIs" dxfId="1502" priority="33" operator="lessThanOrEqual">
      <formula>0</formula>
    </cfRule>
  </conditionalFormatting>
  <conditionalFormatting sqref="M44">
    <cfRule type="cellIs" dxfId="1501" priority="32" operator="lessThanOrEqual">
      <formula>0</formula>
    </cfRule>
  </conditionalFormatting>
  <conditionalFormatting sqref="N44">
    <cfRule type="cellIs" dxfId="1500" priority="31" operator="lessThanOrEqual">
      <formula>0</formula>
    </cfRule>
  </conditionalFormatting>
  <conditionalFormatting sqref="Q55">
    <cfRule type="cellIs" dxfId="1499" priority="27" operator="equal">
      <formula>"PMS"</formula>
    </cfRule>
    <cfRule type="cellIs" dxfId="1498" priority="28" operator="equal">
      <formula>"CMS"</formula>
    </cfRule>
    <cfRule type="cellIs" dxfId="1497" priority="29" operator="greaterThan">
      <formula>0</formula>
    </cfRule>
  </conditionalFormatting>
  <conditionalFormatting sqref="Q55">
    <cfRule type="cellIs" dxfId="1496" priority="30" operator="lessThanOrEqual">
      <formula>0</formula>
    </cfRule>
  </conditionalFormatting>
  <conditionalFormatting sqref="Q55">
    <cfRule type="cellIs" dxfId="1495" priority="26" operator="lessThanOrEqual">
      <formula>0</formula>
    </cfRule>
  </conditionalFormatting>
  <conditionalFormatting sqref="Q55">
    <cfRule type="cellIs" dxfId="1494" priority="23" operator="equal">
      <formula>"PMS"</formula>
    </cfRule>
    <cfRule type="cellIs" dxfId="1493" priority="24" operator="equal">
      <formula>"CMS"</formula>
    </cfRule>
    <cfRule type="cellIs" dxfId="1492" priority="25" operator="greaterThan">
      <formula>0</formula>
    </cfRule>
  </conditionalFormatting>
  <conditionalFormatting sqref="Q55">
    <cfRule type="cellIs" dxfId="1491" priority="22" operator="lessThanOrEqual">
      <formula>0</formula>
    </cfRule>
  </conditionalFormatting>
  <conditionalFormatting sqref="F49 F43:F46 F13:F16 F84:F85 F55:F65 F68:F70 F19:F32">
    <cfRule type="cellIs" dxfId="1490" priority="19" operator="equal">
      <formula>"PMS"</formula>
    </cfRule>
    <cfRule type="cellIs" dxfId="1489" priority="20" operator="equal">
      <formula>"CMS"</formula>
    </cfRule>
    <cfRule type="cellIs" dxfId="1488" priority="21" operator="greaterThan">
      <formula>0</formula>
    </cfRule>
  </conditionalFormatting>
  <conditionalFormatting sqref="F62:F64">
    <cfRule type="cellIs" dxfId="1487" priority="15" operator="equal">
      <formula>"PMS"</formula>
    </cfRule>
    <cfRule type="cellIs" dxfId="1486" priority="16" operator="equal">
      <formula>"CMS"</formula>
    </cfRule>
    <cfRule type="cellIs" dxfId="1485" priority="17" operator="greaterThan">
      <formula>0</formula>
    </cfRule>
  </conditionalFormatting>
  <conditionalFormatting sqref="F62:F64">
    <cfRule type="cellIs" dxfId="1484" priority="18" operator="lessThanOrEqual">
      <formula>0</formula>
    </cfRule>
  </conditionalFormatting>
  <conditionalFormatting sqref="F49 F52:F53 F43:F46 F13:F16 F84:F85 F55:F65 F68:F70">
    <cfRule type="cellIs" dxfId="1483" priority="14" operator="lessThanOrEqual">
      <formula>0</formula>
    </cfRule>
  </conditionalFormatting>
  <conditionalFormatting sqref="F49 F43:F46 F13:F16 F84:F85 F52:F65 F68:F70 F19:F32">
    <cfRule type="cellIs" dxfId="1482" priority="11" operator="equal">
      <formula>"CMS"</formula>
    </cfRule>
    <cfRule type="cellIs" dxfId="1481" priority="12" operator="equal">
      <formula>"PMS"</formula>
    </cfRule>
    <cfRule type="cellIs" dxfId="1480" priority="13" operator="greaterThan">
      <formula>0</formula>
    </cfRule>
  </conditionalFormatting>
  <conditionalFormatting sqref="F54">
    <cfRule type="cellIs" dxfId="1479" priority="7" operator="equal">
      <formula>"PMS"</formula>
    </cfRule>
    <cfRule type="cellIs" dxfId="1478" priority="8" operator="equal">
      <formula>"CMS"</formula>
    </cfRule>
    <cfRule type="cellIs" dxfId="1477" priority="9" operator="greaterThan">
      <formula>0</formula>
    </cfRule>
  </conditionalFormatting>
  <conditionalFormatting sqref="F54">
    <cfRule type="cellIs" dxfId="1476" priority="10" operator="lessThanOrEqual">
      <formula>0</formula>
    </cfRule>
  </conditionalFormatting>
  <conditionalFormatting sqref="F54">
    <cfRule type="cellIs" dxfId="1475" priority="6" operator="lessThanOrEqual">
      <formula>0</formula>
    </cfRule>
  </conditionalFormatting>
  <conditionalFormatting sqref="F19:F32">
    <cfRule type="cellIs" dxfId="1474" priority="5" operator="lessThanOrEqual">
      <formula>0</formula>
    </cfRule>
  </conditionalFormatting>
  <conditionalFormatting sqref="F65">
    <cfRule type="cellIs" dxfId="1473" priority="1" operator="equal">
      <formula>"PMS"</formula>
    </cfRule>
    <cfRule type="cellIs" dxfId="1472" priority="2" operator="equal">
      <formula>"CMS"</formula>
    </cfRule>
    <cfRule type="cellIs" dxfId="1471" priority="3" operator="greaterThan">
      <formula>0</formula>
    </cfRule>
  </conditionalFormatting>
  <conditionalFormatting sqref="F65">
    <cfRule type="cellIs" dxfId="147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85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9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68" priority="119" operator="equal">
      <formula>"PMS"</formula>
    </cfRule>
    <cfRule type="cellIs" dxfId="1467" priority="120" operator="equal">
      <formula>"CMS"</formula>
    </cfRule>
    <cfRule type="cellIs" dxfId="1466" priority="121" operator="greaterThan">
      <formula>0</formula>
    </cfRule>
  </conditionalFormatting>
  <conditionalFormatting sqref="F138:AC138">
    <cfRule type="cellIs" dxfId="1465" priority="118" operator="greaterThan">
      <formula>60.3</formula>
    </cfRule>
  </conditionalFormatting>
  <conditionalFormatting sqref="F136:AC136">
    <cfRule type="cellIs" dxfId="1464" priority="117" operator="greaterThan">
      <formula>60.3</formula>
    </cfRule>
  </conditionalFormatting>
  <conditionalFormatting sqref="F137:AC137">
    <cfRule type="cellIs" dxfId="1463" priority="116" operator="greaterThan">
      <formula>60.3</formula>
    </cfRule>
  </conditionalFormatting>
  <conditionalFormatting sqref="G85:I85">
    <cfRule type="cellIs" dxfId="1462" priority="112" operator="equal">
      <formula>"PMS"</formula>
    </cfRule>
    <cfRule type="cellIs" dxfId="1461" priority="113" operator="equal">
      <formula>"CMS"</formula>
    </cfRule>
    <cfRule type="cellIs" dxfId="1460" priority="114" operator="greaterThan">
      <formula>0</formula>
    </cfRule>
  </conditionalFormatting>
  <conditionalFormatting sqref="G85:I85 V55:W65">
    <cfRule type="cellIs" dxfId="1459" priority="115" operator="lessThanOrEqual">
      <formula>0</formula>
    </cfRule>
  </conditionalFormatting>
  <conditionalFormatting sqref="AC62:AC64">
    <cfRule type="cellIs" dxfId="1458" priority="108" operator="equal">
      <formula>"PMS"</formula>
    </cfRule>
    <cfRule type="cellIs" dxfId="1457" priority="109" operator="equal">
      <formula>"CMS"</formula>
    </cfRule>
    <cfRule type="cellIs" dxfId="1456" priority="110" operator="greaterThan">
      <formula>0</formula>
    </cfRule>
  </conditionalFormatting>
  <conditionalFormatting sqref="AC62:AC64">
    <cfRule type="cellIs" dxfId="1455" priority="111" operator="lessThanOrEqual">
      <formula>0</formula>
    </cfRule>
  </conditionalFormatting>
  <conditionalFormatting sqref="G55:N55">
    <cfRule type="cellIs" dxfId="1454" priority="104" operator="equal">
      <formula>"PMS"</formula>
    </cfRule>
    <cfRule type="cellIs" dxfId="1453" priority="105" operator="equal">
      <formula>"CMS"</formula>
    </cfRule>
    <cfRule type="cellIs" dxfId="1452" priority="106" operator="greaterThan">
      <formula>0</formula>
    </cfRule>
  </conditionalFormatting>
  <conditionalFormatting sqref="G55:N55">
    <cfRule type="cellIs" dxfId="1451" priority="107" operator="lessThanOrEqual">
      <formula>0</formula>
    </cfRule>
  </conditionalFormatting>
  <conditionalFormatting sqref="G52:AC53 V56:V57 V61:V65 G55:U65 G43:AC46 G49:AC49 G13:AC16 X55:AC65 G84:AC85 G68:AC70">
    <cfRule type="cellIs" dxfId="1450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449" priority="100" operator="equal">
      <formula>"CMS"</formula>
    </cfRule>
    <cfRule type="cellIs" dxfId="1448" priority="101" operator="equal">
      <formula>"PMS"</formula>
    </cfRule>
    <cfRule type="cellIs" dxfId="1447" priority="102" operator="greaterThan">
      <formula>0</formula>
    </cfRule>
  </conditionalFormatting>
  <conditionalFormatting sqref="G54:AC54">
    <cfRule type="cellIs" dxfId="1446" priority="96" operator="equal">
      <formula>"PMS"</formula>
    </cfRule>
    <cfRule type="cellIs" dxfId="1445" priority="97" operator="equal">
      <formula>"CMS"</formula>
    </cfRule>
    <cfRule type="cellIs" dxfId="1444" priority="98" operator="greaterThan">
      <formula>0</formula>
    </cfRule>
  </conditionalFormatting>
  <conditionalFormatting sqref="G54:AC54">
    <cfRule type="cellIs" dxfId="1443" priority="99" operator="lessThanOrEqual">
      <formula>0</formula>
    </cfRule>
  </conditionalFormatting>
  <conditionalFormatting sqref="G54:AC54">
    <cfRule type="cellIs" dxfId="1442" priority="95" operator="lessThanOrEqual">
      <formula>0</formula>
    </cfRule>
  </conditionalFormatting>
  <conditionalFormatting sqref="G54:T54">
    <cfRule type="cellIs" dxfId="1441" priority="92" operator="equal">
      <formula>"PMS"</formula>
    </cfRule>
    <cfRule type="cellIs" dxfId="1440" priority="93" operator="equal">
      <formula>"CMS"</formula>
    </cfRule>
    <cfRule type="cellIs" dxfId="1439" priority="94" operator="greaterThan">
      <formula>0</formula>
    </cfRule>
  </conditionalFormatting>
  <conditionalFormatting sqref="G54:T54">
    <cfRule type="cellIs" dxfId="1438" priority="91" operator="lessThanOrEqual">
      <formula>0</formula>
    </cfRule>
  </conditionalFormatting>
  <conditionalFormatting sqref="L60">
    <cfRule type="cellIs" dxfId="1437" priority="87" operator="equal">
      <formula>"PMS"</formula>
    </cfRule>
    <cfRule type="cellIs" dxfId="1436" priority="88" operator="equal">
      <formula>"CMS"</formula>
    </cfRule>
    <cfRule type="cellIs" dxfId="1435" priority="89" operator="greaterThan">
      <formula>0</formula>
    </cfRule>
  </conditionalFormatting>
  <conditionalFormatting sqref="L60">
    <cfRule type="cellIs" dxfId="1434" priority="90" operator="lessThanOrEqual">
      <formula>0</formula>
    </cfRule>
  </conditionalFormatting>
  <conditionalFormatting sqref="G19:G23 G24:N24 G25 I25:M25 G26:M26 N25:N26 G27:N32 I20:N23 I19:AC19 O20:AC32">
    <cfRule type="cellIs" dxfId="1433" priority="86" operator="lessThanOrEqual">
      <formula>0</formula>
    </cfRule>
  </conditionalFormatting>
  <conditionalFormatting sqref="AC65">
    <cfRule type="cellIs" dxfId="1432" priority="82" operator="equal">
      <formula>"PMS"</formula>
    </cfRule>
    <cfRule type="cellIs" dxfId="1431" priority="83" operator="equal">
      <formula>"CMS"</formula>
    </cfRule>
    <cfRule type="cellIs" dxfId="1430" priority="84" operator="greaterThan">
      <formula>0</formula>
    </cfRule>
  </conditionalFormatting>
  <conditionalFormatting sqref="AC65">
    <cfRule type="cellIs" dxfId="1429" priority="85" operator="lessThanOrEqual">
      <formula>0</formula>
    </cfRule>
  </conditionalFormatting>
  <conditionalFormatting sqref="H25">
    <cfRule type="cellIs" dxfId="1428" priority="72" operator="equal">
      <formula>"PMS"</formula>
    </cfRule>
    <cfRule type="cellIs" dxfId="1427" priority="73" operator="equal">
      <formula>"CMS"</formula>
    </cfRule>
    <cfRule type="cellIs" dxfId="1426" priority="74" operator="greaterThan">
      <formula>0</formula>
    </cfRule>
  </conditionalFormatting>
  <conditionalFormatting sqref="H25">
    <cfRule type="cellIs" dxfId="1425" priority="69" operator="equal">
      <formula>"CMS"</formula>
    </cfRule>
    <cfRule type="cellIs" dxfId="1424" priority="70" operator="equal">
      <formula>"PMS"</formula>
    </cfRule>
    <cfRule type="cellIs" dxfId="1423" priority="71" operator="greaterThan">
      <formula>0</formula>
    </cfRule>
  </conditionalFormatting>
  <conditionalFormatting sqref="H25">
    <cfRule type="cellIs" dxfId="1422" priority="68" operator="lessThanOrEqual">
      <formula>0</formula>
    </cfRule>
  </conditionalFormatting>
  <conditionalFormatting sqref="M44">
    <cfRule type="cellIs" dxfId="1421" priority="67" operator="lessThanOrEqual">
      <formula>0</formula>
    </cfRule>
  </conditionalFormatting>
  <conditionalFormatting sqref="N44">
    <cfRule type="cellIs" dxfId="1420" priority="66" operator="lessThanOrEqual">
      <formula>0</formula>
    </cfRule>
  </conditionalFormatting>
  <conditionalFormatting sqref="Q55">
    <cfRule type="cellIs" dxfId="1419" priority="62" operator="equal">
      <formula>"PMS"</formula>
    </cfRule>
    <cfRule type="cellIs" dxfId="1418" priority="63" operator="equal">
      <formula>"CMS"</formula>
    </cfRule>
    <cfRule type="cellIs" dxfId="1417" priority="64" operator="greaterThan">
      <formula>0</formula>
    </cfRule>
  </conditionalFormatting>
  <conditionalFormatting sqref="Q55">
    <cfRule type="cellIs" dxfId="1416" priority="65" operator="lessThanOrEqual">
      <formula>0</formula>
    </cfRule>
  </conditionalFormatting>
  <conditionalFormatting sqref="Q55">
    <cfRule type="cellIs" dxfId="1415" priority="61" operator="lessThanOrEqual">
      <formula>0</formula>
    </cfRule>
  </conditionalFormatting>
  <conditionalFormatting sqref="Q55">
    <cfRule type="cellIs" dxfId="1414" priority="58" operator="equal">
      <formula>"PMS"</formula>
    </cfRule>
    <cfRule type="cellIs" dxfId="1413" priority="59" operator="equal">
      <formula>"CMS"</formula>
    </cfRule>
    <cfRule type="cellIs" dxfId="1412" priority="60" operator="greaterThan">
      <formula>0</formula>
    </cfRule>
  </conditionalFormatting>
  <conditionalFormatting sqref="Q55">
    <cfRule type="cellIs" dxfId="1411" priority="57" operator="lessThanOrEqual">
      <formula>0</formula>
    </cfRule>
  </conditionalFormatting>
  <conditionalFormatting sqref="F49 F13:F16 F55:F65 F43:F46 F68:F70 F84:F85 F19:F32">
    <cfRule type="cellIs" dxfId="1410" priority="33" operator="equal">
      <formula>"PMS"</formula>
    </cfRule>
    <cfRule type="cellIs" dxfId="1409" priority="34" operator="equal">
      <formula>"CMS"</formula>
    </cfRule>
    <cfRule type="cellIs" dxfId="1408" priority="35" operator="greaterThan">
      <formula>0</formula>
    </cfRule>
  </conditionalFormatting>
  <conditionalFormatting sqref="F62:F64">
    <cfRule type="cellIs" dxfId="1407" priority="29" operator="equal">
      <formula>"PMS"</formula>
    </cfRule>
    <cfRule type="cellIs" dxfId="1406" priority="30" operator="equal">
      <formula>"CMS"</formula>
    </cfRule>
    <cfRule type="cellIs" dxfId="1405" priority="31" operator="greaterThan">
      <formula>0</formula>
    </cfRule>
  </conditionalFormatting>
  <conditionalFormatting sqref="F62:F64">
    <cfRule type="cellIs" dxfId="1404" priority="32" operator="lessThanOrEqual">
      <formula>0</formula>
    </cfRule>
  </conditionalFormatting>
  <conditionalFormatting sqref="F49 F52:F53 F13:F16 F43:F46 F55:F65 F68:F70 F84:F85">
    <cfRule type="cellIs" dxfId="1403" priority="28" operator="lessThanOrEqual">
      <formula>0</formula>
    </cfRule>
  </conditionalFormatting>
  <conditionalFormatting sqref="F49 F13:F16 F43:F46 F52:F65 F68:F70 F84:F85 F19:F32">
    <cfRule type="cellIs" dxfId="1402" priority="25" operator="equal">
      <formula>"CMS"</formula>
    </cfRule>
    <cfRule type="cellIs" dxfId="1401" priority="26" operator="equal">
      <formula>"PMS"</formula>
    </cfRule>
    <cfRule type="cellIs" dxfId="1400" priority="27" operator="greaterThan">
      <formula>0</formula>
    </cfRule>
  </conditionalFormatting>
  <conditionalFormatting sqref="F54">
    <cfRule type="cellIs" dxfId="1399" priority="21" operator="equal">
      <formula>"PMS"</formula>
    </cfRule>
    <cfRule type="cellIs" dxfId="1398" priority="22" operator="equal">
      <formula>"CMS"</formula>
    </cfRule>
    <cfRule type="cellIs" dxfId="1397" priority="23" operator="greaterThan">
      <formula>0</formula>
    </cfRule>
  </conditionalFormatting>
  <conditionalFormatting sqref="F54">
    <cfRule type="cellIs" dxfId="1396" priority="24" operator="lessThanOrEqual">
      <formula>0</formula>
    </cfRule>
  </conditionalFormatting>
  <conditionalFormatting sqref="F54">
    <cfRule type="cellIs" dxfId="1395" priority="20" operator="lessThanOrEqual">
      <formula>0</formula>
    </cfRule>
  </conditionalFormatting>
  <conditionalFormatting sqref="F19:F32">
    <cfRule type="cellIs" dxfId="1394" priority="19" operator="lessThanOrEqual">
      <formula>0</formula>
    </cfRule>
  </conditionalFormatting>
  <conditionalFormatting sqref="F65">
    <cfRule type="cellIs" dxfId="1393" priority="15" operator="equal">
      <formula>"PMS"</formula>
    </cfRule>
    <cfRule type="cellIs" dxfId="1392" priority="16" operator="equal">
      <formula>"CMS"</formula>
    </cfRule>
    <cfRule type="cellIs" dxfId="1391" priority="17" operator="greaterThan">
      <formula>0</formula>
    </cfRule>
  </conditionalFormatting>
  <conditionalFormatting sqref="F65">
    <cfRule type="cellIs" dxfId="1390" priority="18" operator="lessThanOrEqual">
      <formula>0</formula>
    </cfRule>
  </conditionalFormatting>
  <conditionalFormatting sqref="H19:H23">
    <cfRule type="cellIs" dxfId="1389" priority="12" operator="equal">
      <formula>"PMS"</formula>
    </cfRule>
    <cfRule type="cellIs" dxfId="1388" priority="13" operator="equal">
      <formula>"CMS"</formula>
    </cfRule>
    <cfRule type="cellIs" dxfId="1387" priority="14" operator="greaterThan">
      <formula>0</formula>
    </cfRule>
  </conditionalFormatting>
  <conditionalFormatting sqref="H19:H23">
    <cfRule type="cellIs" dxfId="1386" priority="9" operator="equal">
      <formula>"CMS"</formula>
    </cfRule>
    <cfRule type="cellIs" dxfId="1385" priority="10" operator="equal">
      <formula>"PMS"</formula>
    </cfRule>
    <cfRule type="cellIs" dxfId="1384" priority="11" operator="greaterThan">
      <formula>0</formula>
    </cfRule>
  </conditionalFormatting>
  <conditionalFormatting sqref="H19:H23">
    <cfRule type="cellIs" dxfId="1383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6" activePane="bottomRight" state="frozen"/>
      <selection pane="topRight" activeCell="F1" sqref="F1"/>
      <selection pane="bottomLeft" activeCell="A12" sqref="A12"/>
      <selection pane="bottomRight" activeCell="AC85" sqref="AC8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8,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>8.87/9</f>
        <v>0.98555555555555552</v>
      </c>
      <c r="S25" s="275">
        <f t="shared" ref="S25:S32" si="15">12.889/13</f>
        <v>0.99146153846153839</v>
      </c>
      <c r="T25" s="275">
        <f t="shared" ref="T25:T32" si="16">12.805/13</f>
        <v>0.98499999999999999</v>
      </c>
      <c r="U25" s="275">
        <f t="shared" ref="U25:U32" si="17">12.795/13</f>
        <v>0.98423076923076924</v>
      </c>
      <c r="V25" s="275">
        <f t="shared" ref="V25:V32" si="18">12.865/13</f>
        <v>0.98961538461538467</v>
      </c>
      <c r="W25" s="275">
        <f t="shared" ref="W25:W32" si="19">12.761/13</f>
        <v>0.98161538461538456</v>
      </c>
      <c r="X25" s="275">
        <f t="shared" ref="X25:X32" si="20">12.825/13</f>
        <v>0.98653846153846148</v>
      </c>
      <c r="Y25" s="275">
        <f t="shared" ref="Y25:Y32" si="21">12.779/13</f>
        <v>0.98299999999999998</v>
      </c>
      <c r="Z25" s="275">
        <f t="shared" ref="Z25:Z32" si="22">12.836/13</f>
        <v>0.98738461538461542</v>
      </c>
      <c r="AA25" s="275">
        <f t="shared" ref="AA25:AA32" si="23">12.87/13</f>
        <v>0.99</v>
      </c>
      <c r="AB25" s="275">
        <f t="shared" ref="AB25:AB32" si="24">12.872/13</f>
        <v>0.99015384615384616</v>
      </c>
      <c r="AC25" s="275">
        <f t="shared" ref="AC25:AC32" si="25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>8.87/9</f>
        <v>0.98555555555555552</v>
      </c>
      <c r="S26" s="275">
        <f t="shared" si="15"/>
        <v>0.99146153846153839</v>
      </c>
      <c r="T26" s="275">
        <f t="shared" si="16"/>
        <v>0.98499999999999999</v>
      </c>
      <c r="U26" s="275">
        <f t="shared" si="17"/>
        <v>0.98423076923076924</v>
      </c>
      <c r="V26" s="275">
        <f t="shared" si="18"/>
        <v>0.98961538461538467</v>
      </c>
      <c r="W26" s="275">
        <f t="shared" si="19"/>
        <v>0.98161538461538456</v>
      </c>
      <c r="X26" s="275">
        <f t="shared" si="20"/>
        <v>0.98653846153846148</v>
      </c>
      <c r="Y26" s="275">
        <f t="shared" si="21"/>
        <v>0.98299999999999998</v>
      </c>
      <c r="Z26" s="275">
        <f t="shared" si="22"/>
        <v>0.98738461538461542</v>
      </c>
      <c r="AA26" s="275">
        <f t="shared" si="23"/>
        <v>0.99</v>
      </c>
      <c r="AB26" s="275">
        <f t="shared" si="24"/>
        <v>0.99015384615384616</v>
      </c>
      <c r="AC26" s="275">
        <f t="shared" si="25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>8.87/9</f>
        <v>0.98555555555555552</v>
      </c>
      <c r="S27" s="275">
        <f t="shared" si="15"/>
        <v>0.99146153846153839</v>
      </c>
      <c r="T27" s="275">
        <f t="shared" si="16"/>
        <v>0.98499999999999999</v>
      </c>
      <c r="U27" s="275">
        <f t="shared" si="17"/>
        <v>0.98423076923076924</v>
      </c>
      <c r="V27" s="275">
        <f t="shared" si="18"/>
        <v>0.98961538461538467</v>
      </c>
      <c r="W27" s="275">
        <f t="shared" si="19"/>
        <v>0.98161538461538456</v>
      </c>
      <c r="X27" s="275">
        <f t="shared" si="20"/>
        <v>0.98653846153846148</v>
      </c>
      <c r="Y27" s="275">
        <f t="shared" si="21"/>
        <v>0.98299999999999998</v>
      </c>
      <c r="Z27" s="275">
        <f t="shared" si="22"/>
        <v>0.98738461538461542</v>
      </c>
      <c r="AA27" s="275">
        <f t="shared" si="23"/>
        <v>0.99</v>
      </c>
      <c r="AB27" s="275">
        <f t="shared" si="24"/>
        <v>0.99015384615384616</v>
      </c>
      <c r="AC27" s="275">
        <f t="shared" si="25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>8.87/9</f>
        <v>0.98555555555555552</v>
      </c>
      <c r="S28" s="275">
        <f t="shared" si="15"/>
        <v>0.99146153846153839</v>
      </c>
      <c r="T28" s="275">
        <f t="shared" si="16"/>
        <v>0.98499999999999999</v>
      </c>
      <c r="U28" s="275">
        <f t="shared" si="17"/>
        <v>0.98423076923076924</v>
      </c>
      <c r="V28" s="275">
        <f t="shared" si="18"/>
        <v>0.98961538461538467</v>
      </c>
      <c r="W28" s="275">
        <f t="shared" si="19"/>
        <v>0.98161538461538456</v>
      </c>
      <c r="X28" s="275">
        <f t="shared" si="20"/>
        <v>0.98653846153846148</v>
      </c>
      <c r="Y28" s="275">
        <f t="shared" si="21"/>
        <v>0.98299999999999998</v>
      </c>
      <c r="Z28" s="275">
        <f t="shared" si="22"/>
        <v>0.98738461538461542</v>
      </c>
      <c r="AA28" s="275">
        <f t="shared" si="23"/>
        <v>0.99</v>
      </c>
      <c r="AB28" s="275">
        <f t="shared" si="24"/>
        <v>0.99015384615384616</v>
      </c>
      <c r="AC28" s="275">
        <f t="shared" si="25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>8.87/9</f>
        <v>0.98555555555555552</v>
      </c>
      <c r="S29" s="275">
        <f t="shared" si="15"/>
        <v>0.99146153846153839</v>
      </c>
      <c r="T29" s="275">
        <f t="shared" si="16"/>
        <v>0.98499999999999999</v>
      </c>
      <c r="U29" s="275">
        <f t="shared" si="17"/>
        <v>0.98423076923076924</v>
      </c>
      <c r="V29" s="275">
        <f t="shared" si="18"/>
        <v>0.98961538461538467</v>
      </c>
      <c r="W29" s="275">
        <f t="shared" si="19"/>
        <v>0.98161538461538456</v>
      </c>
      <c r="X29" s="275">
        <f t="shared" si="20"/>
        <v>0.98653846153846148</v>
      </c>
      <c r="Y29" s="275">
        <f t="shared" si="21"/>
        <v>0.98299999999999998</v>
      </c>
      <c r="Z29" s="275">
        <f t="shared" si="22"/>
        <v>0.98738461538461542</v>
      </c>
      <c r="AA29" s="275">
        <f t="shared" si="23"/>
        <v>0.99</v>
      </c>
      <c r="AB29" s="275">
        <f t="shared" si="24"/>
        <v>0.99015384615384616</v>
      </c>
      <c r="AC29" s="275">
        <f t="shared" si="25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>8.87/9</f>
        <v>0.98555555555555552</v>
      </c>
      <c r="S30" s="275">
        <f t="shared" si="15"/>
        <v>0.99146153846153839</v>
      </c>
      <c r="T30" s="275">
        <f t="shared" si="16"/>
        <v>0.98499999999999999</v>
      </c>
      <c r="U30" s="275">
        <f t="shared" si="17"/>
        <v>0.98423076923076924</v>
      </c>
      <c r="V30" s="275">
        <f t="shared" si="18"/>
        <v>0.98961538461538467</v>
      </c>
      <c r="W30" s="275">
        <f t="shared" si="19"/>
        <v>0.98161538461538456</v>
      </c>
      <c r="X30" s="275">
        <f t="shared" si="20"/>
        <v>0.98653846153846148</v>
      </c>
      <c r="Y30" s="275">
        <f t="shared" si="21"/>
        <v>0.98299999999999998</v>
      </c>
      <c r="Z30" s="275">
        <f t="shared" si="22"/>
        <v>0.98738461538461542</v>
      </c>
      <c r="AA30" s="275">
        <f t="shared" si="23"/>
        <v>0.99</v>
      </c>
      <c r="AB30" s="275">
        <f t="shared" si="24"/>
        <v>0.99015384615384616</v>
      </c>
      <c r="AC30" s="275">
        <f t="shared" si="25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5"/>
        <v>0.99146153846153839</v>
      </c>
      <c r="T31" s="275">
        <f t="shared" si="16"/>
        <v>0.98499999999999999</v>
      </c>
      <c r="U31" s="275">
        <f t="shared" si="17"/>
        <v>0.98423076923076924</v>
      </c>
      <c r="V31" s="275">
        <f t="shared" si="18"/>
        <v>0.98961538461538467</v>
      </c>
      <c r="W31" s="275">
        <f t="shared" si="19"/>
        <v>0.98161538461538456</v>
      </c>
      <c r="X31" s="275">
        <f t="shared" si="20"/>
        <v>0.98653846153846148</v>
      </c>
      <c r="Y31" s="275">
        <f t="shared" si="21"/>
        <v>0.98299999999999998</v>
      </c>
      <c r="Z31" s="275">
        <f t="shared" si="22"/>
        <v>0.98738461538461542</v>
      </c>
      <c r="AA31" s="275">
        <f t="shared" si="23"/>
        <v>0.99</v>
      </c>
      <c r="AB31" s="275">
        <f t="shared" si="24"/>
        <v>0.99015384615384616</v>
      </c>
      <c r="AC31" s="275">
        <f t="shared" si="25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5"/>
        <v>0.99146153846153839</v>
      </c>
      <c r="T32" s="275">
        <f t="shared" si="16"/>
        <v>0.98499999999999999</v>
      </c>
      <c r="U32" s="275">
        <f t="shared" si="17"/>
        <v>0.98423076923076924</v>
      </c>
      <c r="V32" s="275">
        <f t="shared" si="18"/>
        <v>0.98961538461538467</v>
      </c>
      <c r="W32" s="275">
        <f t="shared" si="19"/>
        <v>0.98161538461538456</v>
      </c>
      <c r="X32" s="275">
        <f t="shared" si="20"/>
        <v>0.98653846153846148</v>
      </c>
      <c r="Y32" s="275">
        <f t="shared" si="21"/>
        <v>0.98299999999999998</v>
      </c>
      <c r="Z32" s="275">
        <f t="shared" si="22"/>
        <v>0.98738461538461542</v>
      </c>
      <c r="AA32" s="275">
        <f t="shared" si="23"/>
        <v>0.99</v>
      </c>
      <c r="AB32" s="275">
        <f t="shared" si="24"/>
        <v>0.99015384615384616</v>
      </c>
      <c r="AC32" s="275">
        <f t="shared" si="25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0.94099999999999995</v>
      </c>
      <c r="G33" s="16">
        <f t="shared" si="26"/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1.9259999999999999</v>
      </c>
      <c r="O33" s="16">
        <f t="shared" si="26"/>
        <v>8.8699999999999974</v>
      </c>
      <c r="P33" s="16">
        <f t="shared" si="26"/>
        <v>12.757999999999997</v>
      </c>
      <c r="Q33" s="16">
        <f t="shared" si="26"/>
        <v>12.812222222222218</v>
      </c>
      <c r="R33" s="16">
        <f t="shared" si="26"/>
        <v>12.841111111111108</v>
      </c>
      <c r="S33" s="16">
        <f t="shared" si="26"/>
        <v>12.888999999999998</v>
      </c>
      <c r="T33" s="16">
        <f t="shared" si="26"/>
        <v>12.804999999999998</v>
      </c>
      <c r="U33" s="16">
        <f t="shared" si="26"/>
        <v>12.795000000000002</v>
      </c>
      <c r="V33" s="16">
        <f t="shared" si="26"/>
        <v>12.865000000000004</v>
      </c>
      <c r="W33" s="16">
        <f t="shared" si="26"/>
        <v>12.760999999999999</v>
      </c>
      <c r="X33" s="16">
        <f t="shared" si="26"/>
        <v>12.825000000000001</v>
      </c>
      <c r="Y33" s="16">
        <f t="shared" si="26"/>
        <v>12.779000000000002</v>
      </c>
      <c r="Z33" s="16">
        <f t="shared" si="26"/>
        <v>12.835999999999999</v>
      </c>
      <c r="AA33" s="16">
        <f t="shared" si="26"/>
        <v>12.870000000000001</v>
      </c>
      <c r="AB33" s="16">
        <f t="shared" si="26"/>
        <v>12.872000000000002</v>
      </c>
      <c r="AC33" s="16">
        <f t="shared" si="26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8.1999999999999993</v>
      </c>
      <c r="I47" s="16">
        <f t="shared" si="27"/>
        <v>7.6999999999999993</v>
      </c>
      <c r="J47" s="16">
        <f t="shared" si="27"/>
        <v>7.6</v>
      </c>
      <c r="K47" s="16">
        <f t="shared" si="27"/>
        <v>7.8</v>
      </c>
      <c r="L47" s="16">
        <f t="shared" si="27"/>
        <v>10.8</v>
      </c>
      <c r="M47" s="16">
        <f t="shared" si="27"/>
        <v>10.5</v>
      </c>
      <c r="N47" s="16">
        <f t="shared" si="27"/>
        <v>10.8</v>
      </c>
      <c r="O47" s="16">
        <f t="shared" si="27"/>
        <v>10.8</v>
      </c>
      <c r="P47" s="16">
        <f t="shared" si="27"/>
        <v>11</v>
      </c>
      <c r="Q47" s="16">
        <f t="shared" si="27"/>
        <v>11</v>
      </c>
      <c r="R47" s="16">
        <f t="shared" si="27"/>
        <v>11</v>
      </c>
      <c r="S47" s="16">
        <f t="shared" si="27"/>
        <v>11</v>
      </c>
      <c r="T47" s="16">
        <f t="shared" si="27"/>
        <v>11.1</v>
      </c>
      <c r="U47" s="16">
        <f t="shared" si="27"/>
        <v>11</v>
      </c>
      <c r="V47" s="16">
        <f t="shared" si="27"/>
        <v>11.1</v>
      </c>
      <c r="W47" s="16">
        <f t="shared" si="27"/>
        <v>11</v>
      </c>
      <c r="X47" s="16">
        <f t="shared" si="27"/>
        <v>11.1</v>
      </c>
      <c r="Y47" s="16">
        <f t="shared" si="27"/>
        <v>15.5</v>
      </c>
      <c r="Z47" s="16">
        <f t="shared" si="27"/>
        <v>14</v>
      </c>
      <c r="AA47" s="16">
        <f t="shared" si="27"/>
        <v>12.399999999999999</v>
      </c>
      <c r="AB47" s="16">
        <f t="shared" si="27"/>
        <v>8</v>
      </c>
      <c r="AC47" s="16">
        <f t="shared" si="27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14.26</v>
      </c>
      <c r="G50" s="16">
        <f t="shared" si="28"/>
        <v>14.22</v>
      </c>
      <c r="H50" s="16">
        <f t="shared" si="28"/>
        <v>14.29</v>
      </c>
      <c r="I50" s="16">
        <f t="shared" si="28"/>
        <v>14.24</v>
      </c>
      <c r="J50" s="16">
        <f t="shared" si="28"/>
        <v>14.26</v>
      </c>
      <c r="K50" s="16">
        <f t="shared" si="28"/>
        <v>14.23</v>
      </c>
      <c r="L50" s="16">
        <f t="shared" si="28"/>
        <v>14.24</v>
      </c>
      <c r="M50" s="16">
        <f t="shared" si="28"/>
        <v>14.25</v>
      </c>
      <c r="N50" s="16">
        <f t="shared" si="28"/>
        <v>14.27</v>
      </c>
      <c r="O50" s="16">
        <f t="shared" si="28"/>
        <v>14.26</v>
      </c>
      <c r="P50" s="16">
        <f t="shared" si="28"/>
        <v>14.25</v>
      </c>
      <c r="Q50" s="16">
        <f t="shared" si="28"/>
        <v>14.22</v>
      </c>
      <c r="R50" s="16">
        <f t="shared" si="28"/>
        <v>14.24</v>
      </c>
      <c r="S50" s="16">
        <f t="shared" si="28"/>
        <v>14.24</v>
      </c>
      <c r="T50" s="16">
        <f t="shared" si="28"/>
        <v>14.26</v>
      </c>
      <c r="U50" s="16">
        <f t="shared" si="28"/>
        <v>14.25</v>
      </c>
      <c r="V50" s="16">
        <f t="shared" si="28"/>
        <v>14.24</v>
      </c>
      <c r="W50" s="16">
        <f t="shared" si="28"/>
        <v>14.26</v>
      </c>
      <c r="X50" s="16">
        <f t="shared" si="28"/>
        <v>14.27</v>
      </c>
      <c r="Y50" s="16">
        <f t="shared" si="28"/>
        <v>14.27</v>
      </c>
      <c r="Z50" s="16">
        <f t="shared" si="28"/>
        <v>14.26</v>
      </c>
      <c r="AA50" s="16">
        <f t="shared" si="28"/>
        <v>14.21</v>
      </c>
      <c r="AB50" s="16">
        <f t="shared" si="28"/>
        <v>14.24</v>
      </c>
      <c r="AC50" s="16">
        <f t="shared" si="28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29"/>
        <v>1</v>
      </c>
      <c r="AG62" s="10">
        <f t="shared" si="30"/>
        <v>1</v>
      </c>
      <c r="AH62" s="10">
        <f t="shared" si="31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2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2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1</v>
      </c>
      <c r="AG64" s="10">
        <f t="shared" si="30"/>
        <v>1</v>
      </c>
      <c r="AH64" s="10">
        <f t="shared" si="31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2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F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2.2000000000000002</v>
      </c>
      <c r="R66" s="16">
        <f t="shared" si="34"/>
        <v>2.89</v>
      </c>
      <c r="S66" s="16">
        <f t="shared" si="34"/>
        <v>1.4</v>
      </c>
      <c r="T66" s="16">
        <f>SUM(T52:T65)</f>
        <v>3.59</v>
      </c>
      <c r="U66" s="16">
        <f t="shared" si="34"/>
        <v>3.6900000000000004</v>
      </c>
      <c r="V66" s="16">
        <f t="shared" si="34"/>
        <v>5.1000000000000005</v>
      </c>
      <c r="W66" s="16">
        <f t="shared" si="34"/>
        <v>3.59</v>
      </c>
      <c r="X66" s="16">
        <f t="shared" si="34"/>
        <v>6.0000000000000009</v>
      </c>
      <c r="Y66" s="16">
        <f t="shared" si="34"/>
        <v>0</v>
      </c>
      <c r="Z66" s="16">
        <f t="shared" si="34"/>
        <v>0</v>
      </c>
      <c r="AA66" s="16">
        <f t="shared" si="34"/>
        <v>0</v>
      </c>
      <c r="AB66" s="16">
        <f t="shared" si="34"/>
        <v>0.7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5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5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0.85</v>
      </c>
      <c r="G71" s="16">
        <f t="shared" si="36"/>
        <v>0.78</v>
      </c>
      <c r="H71" s="16">
        <f t="shared" si="36"/>
        <v>0.76</v>
      </c>
      <c r="I71" s="16">
        <f t="shared" si="36"/>
        <v>0.75</v>
      </c>
      <c r="J71" s="16">
        <f t="shared" si="36"/>
        <v>0.75</v>
      </c>
      <c r="K71" s="16">
        <f t="shared" si="36"/>
        <v>0.81</v>
      </c>
      <c r="L71" s="16">
        <f t="shared" si="36"/>
        <v>0.86</v>
      </c>
      <c r="M71" s="16">
        <f t="shared" si="36"/>
        <v>1</v>
      </c>
      <c r="N71" s="16">
        <f t="shared" si="36"/>
        <v>1.1599999999999999</v>
      </c>
      <c r="O71" s="16">
        <f t="shared" si="36"/>
        <v>1.24</v>
      </c>
      <c r="P71" s="16">
        <f t="shared" si="36"/>
        <v>1.25</v>
      </c>
      <c r="Q71" s="16">
        <f t="shared" si="36"/>
        <v>0</v>
      </c>
      <c r="R71" s="16">
        <f t="shared" si="36"/>
        <v>1</v>
      </c>
      <c r="S71" s="16">
        <f t="shared" si="36"/>
        <v>1.08</v>
      </c>
      <c r="T71" s="16">
        <f t="shared" si="36"/>
        <v>1</v>
      </c>
      <c r="U71" s="16">
        <f t="shared" si="36"/>
        <v>1.01</v>
      </c>
      <c r="V71" s="16">
        <f t="shared" si="36"/>
        <v>0.91</v>
      </c>
      <c r="W71" s="16">
        <f t="shared" si="36"/>
        <v>0.92</v>
      </c>
      <c r="X71" s="16">
        <f t="shared" si="36"/>
        <v>1.44</v>
      </c>
      <c r="Y71" s="16">
        <f t="shared" si="36"/>
        <v>1.58</v>
      </c>
      <c r="Z71" s="16">
        <f t="shared" si="36"/>
        <v>1.42</v>
      </c>
      <c r="AA71" s="16">
        <f t="shared" si="36"/>
        <v>1.29</v>
      </c>
      <c r="AB71" s="16">
        <f t="shared" si="36"/>
        <v>1.1599999999999999</v>
      </c>
      <c r="AC71" s="16">
        <f t="shared" si="36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0.74</v>
      </c>
      <c r="G86" s="16">
        <f t="shared" si="40"/>
        <v>0.72</v>
      </c>
      <c r="H86" s="16">
        <f t="shared" si="40"/>
        <v>0.7</v>
      </c>
      <c r="I86" s="16">
        <f t="shared" si="40"/>
        <v>0.68</v>
      </c>
      <c r="J86" s="16">
        <f t="shared" si="40"/>
        <v>0.68</v>
      </c>
      <c r="K86" s="16">
        <f t="shared" si="40"/>
        <v>0.69</v>
      </c>
      <c r="L86" s="16">
        <f t="shared" si="40"/>
        <v>0.7</v>
      </c>
      <c r="M86" s="16">
        <f t="shared" si="40"/>
        <v>0.72</v>
      </c>
      <c r="N86" s="16">
        <f t="shared" si="40"/>
        <v>0.75</v>
      </c>
      <c r="O86" s="16">
        <f t="shared" si="40"/>
        <v>0.8</v>
      </c>
      <c r="P86" s="16">
        <f t="shared" si="40"/>
        <v>0.87</v>
      </c>
      <c r="Q86" s="16">
        <f t="shared" si="40"/>
        <v>0.84</v>
      </c>
      <c r="R86" s="16">
        <f t="shared" si="40"/>
        <v>0.87</v>
      </c>
      <c r="S86" s="16">
        <f t="shared" si="40"/>
        <v>0.89</v>
      </c>
      <c r="T86" s="16">
        <f t="shared" si="40"/>
        <v>0.88</v>
      </c>
      <c r="U86" s="16">
        <f t="shared" si="40"/>
        <v>0.88</v>
      </c>
      <c r="V86" s="16">
        <f t="shared" si="40"/>
        <v>0.9</v>
      </c>
      <c r="W86" s="16">
        <f t="shared" si="40"/>
        <v>0.87</v>
      </c>
      <c r="X86" s="16">
        <f t="shared" si="40"/>
        <v>0.88</v>
      </c>
      <c r="Y86" s="16">
        <f t="shared" si="40"/>
        <v>1</v>
      </c>
      <c r="Z86" s="16">
        <f t="shared" si="40"/>
        <v>0.98</v>
      </c>
      <c r="AA86" s="16">
        <f t="shared" si="40"/>
        <v>0.97</v>
      </c>
      <c r="AB86" s="16">
        <f t="shared" si="40"/>
        <v>0.88</v>
      </c>
      <c r="AC86" s="16">
        <f t="shared" si="40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41.290999999999997</v>
      </c>
      <c r="G89" s="23">
        <f t="shared" ref="F89:N89" si="42">SUM(G13:G16,G19:G32,G35:G37,G40,G43:G46,G49,G55,G56,G58,G60,G61,G62,G63,G64,G65,G68:G70,G84:G85,G57)</f>
        <v>39.020000000000003</v>
      </c>
      <c r="H89" s="23">
        <f t="shared" si="42"/>
        <v>37.150000000000006</v>
      </c>
      <c r="I89" s="23">
        <f t="shared" si="42"/>
        <v>36.770000000000003</v>
      </c>
      <c r="J89" s="23">
        <f t="shared" si="42"/>
        <v>36.489999999999995</v>
      </c>
      <c r="K89" s="23">
        <f t="shared" si="42"/>
        <v>36.93</v>
      </c>
      <c r="L89" s="23">
        <f t="shared" si="42"/>
        <v>39.800000000000004</v>
      </c>
      <c r="M89" s="23">
        <f t="shared" si="42"/>
        <v>39.869999999999997</v>
      </c>
      <c r="N89" s="23">
        <f t="shared" si="42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3">SUM(P13:P16,P19:P32,P35:P37,P40,P43:P46,P49,P55,P56,P58,P60,P61,P62,P63,P64,P65,P68:P70,P84:P85,P57)</f>
        <v>53.528000000000006</v>
      </c>
      <c r="Q89" s="23">
        <f t="shared" si="43"/>
        <v>54.472222222222243</v>
      </c>
      <c r="R89" s="23">
        <f t="shared" si="43"/>
        <v>55.841111111111104</v>
      </c>
      <c r="S89" s="23">
        <f t="shared" si="43"/>
        <v>54.899000000000015</v>
      </c>
      <c r="T89" s="23">
        <f t="shared" si="43"/>
        <v>57.035000000000004</v>
      </c>
      <c r="U89" s="23">
        <f t="shared" si="43"/>
        <v>56.825000000000017</v>
      </c>
      <c r="V89" s="23">
        <f t="shared" si="43"/>
        <v>58.115000000000002</v>
      </c>
      <c r="W89" s="23">
        <f t="shared" si="43"/>
        <v>56.601000000000006</v>
      </c>
      <c r="X89" s="23">
        <f t="shared" si="43"/>
        <v>59.914999999999999</v>
      </c>
      <c r="Y89" s="23">
        <f t="shared" si="43"/>
        <v>58.528999999999989</v>
      </c>
      <c r="Z89" s="23">
        <f t="shared" si="43"/>
        <v>56.696000000000012</v>
      </c>
      <c r="AA89" s="23">
        <f t="shared" si="43"/>
        <v>55.04</v>
      </c>
      <c r="AB89" s="23">
        <f t="shared" si="43"/>
        <v>50.351999999999997</v>
      </c>
      <c r="AC89" s="23">
        <f t="shared" si="43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13.5</v>
      </c>
      <c r="G97" s="58">
        <f t="shared" si="44"/>
        <v>12.8</v>
      </c>
      <c r="H97" s="58">
        <f t="shared" si="44"/>
        <v>13.2</v>
      </c>
      <c r="I97" s="58">
        <f t="shared" si="44"/>
        <v>13.4</v>
      </c>
      <c r="J97" s="58">
        <f t="shared" si="44"/>
        <v>13.2</v>
      </c>
      <c r="K97" s="58">
        <f t="shared" si="44"/>
        <v>13.4</v>
      </c>
      <c r="L97" s="58">
        <f t="shared" si="44"/>
        <v>13.2</v>
      </c>
      <c r="M97" s="58">
        <f t="shared" si="44"/>
        <v>13.4</v>
      </c>
      <c r="N97" s="58">
        <f t="shared" si="44"/>
        <v>13.3</v>
      </c>
      <c r="O97" s="58">
        <f t="shared" si="44"/>
        <v>13.2</v>
      </c>
      <c r="P97" s="58">
        <f t="shared" si="44"/>
        <v>13.4</v>
      </c>
      <c r="Q97" s="58">
        <f t="shared" si="44"/>
        <v>13.4</v>
      </c>
      <c r="R97" s="58">
        <f t="shared" si="44"/>
        <v>13</v>
      </c>
      <c r="S97" s="58">
        <f t="shared" si="44"/>
        <v>7</v>
      </c>
      <c r="T97" s="58">
        <f t="shared" si="44"/>
        <v>13.4</v>
      </c>
      <c r="U97" s="58">
        <f t="shared" si="44"/>
        <v>13.2</v>
      </c>
      <c r="V97" s="58">
        <f t="shared" si="44"/>
        <v>13</v>
      </c>
      <c r="W97" s="58">
        <f t="shared" si="44"/>
        <v>13.2</v>
      </c>
      <c r="X97" s="58">
        <f t="shared" si="44"/>
        <v>13.4</v>
      </c>
      <c r="Y97" s="58">
        <f t="shared" si="44"/>
        <v>13.4</v>
      </c>
      <c r="Z97" s="58">
        <f t="shared" si="44"/>
        <v>13.2</v>
      </c>
      <c r="AA97" s="58">
        <f t="shared" si="44"/>
        <v>13.3</v>
      </c>
      <c r="AB97" s="58">
        <f t="shared" si="44"/>
        <v>12.5</v>
      </c>
      <c r="AC97" s="58">
        <f t="shared" si="44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0.94099999999999995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1.9259999999999999</v>
      </c>
      <c r="O99" s="58">
        <f t="shared" si="45"/>
        <v>8.8699999999999974</v>
      </c>
      <c r="P99" s="58">
        <f t="shared" si="45"/>
        <v>12.757999999999997</v>
      </c>
      <c r="Q99" s="58">
        <f t="shared" si="45"/>
        <v>12.812222222222218</v>
      </c>
      <c r="R99" s="58">
        <f t="shared" si="45"/>
        <v>12.841111111111108</v>
      </c>
      <c r="S99" s="58">
        <f t="shared" si="45"/>
        <v>12.888999999999998</v>
      </c>
      <c r="T99" s="58">
        <f t="shared" si="45"/>
        <v>12.804999999999998</v>
      </c>
      <c r="U99" s="58">
        <f t="shared" si="45"/>
        <v>12.795000000000002</v>
      </c>
      <c r="V99" s="58">
        <f t="shared" si="45"/>
        <v>12.865000000000004</v>
      </c>
      <c r="W99" s="58">
        <f t="shared" si="45"/>
        <v>12.760999999999999</v>
      </c>
      <c r="X99" s="58">
        <f t="shared" si="45"/>
        <v>12.825000000000001</v>
      </c>
      <c r="Y99" s="58">
        <f t="shared" si="45"/>
        <v>12.779000000000002</v>
      </c>
      <c r="Z99" s="58">
        <f t="shared" si="45"/>
        <v>12.835999999999999</v>
      </c>
      <c r="AA99" s="58">
        <f t="shared" si="45"/>
        <v>12.870000000000001</v>
      </c>
      <c r="AB99" s="58">
        <f t="shared" si="45"/>
        <v>12.872000000000002</v>
      </c>
      <c r="AC99" s="58">
        <f t="shared" si="45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8.1999999999999993</v>
      </c>
      <c r="I101" s="59">
        <f t="shared" si="46"/>
        <v>7.6999999999999993</v>
      </c>
      <c r="J101" s="59">
        <f t="shared" si="46"/>
        <v>7.6</v>
      </c>
      <c r="K101" s="59">
        <f t="shared" si="46"/>
        <v>7.8</v>
      </c>
      <c r="L101" s="59">
        <f t="shared" si="46"/>
        <v>10.8</v>
      </c>
      <c r="M101" s="59">
        <f t="shared" si="46"/>
        <v>10.5</v>
      </c>
      <c r="N101" s="59">
        <f t="shared" si="46"/>
        <v>10.8</v>
      </c>
      <c r="O101" s="59">
        <f t="shared" si="46"/>
        <v>10.8</v>
      </c>
      <c r="P101" s="59">
        <f t="shared" si="46"/>
        <v>11</v>
      </c>
      <c r="Q101" s="59">
        <f t="shared" si="46"/>
        <v>11</v>
      </c>
      <c r="R101" s="59">
        <f t="shared" si="46"/>
        <v>11</v>
      </c>
      <c r="S101" s="59">
        <f t="shared" si="46"/>
        <v>11</v>
      </c>
      <c r="T101" s="59">
        <f t="shared" si="46"/>
        <v>11.1</v>
      </c>
      <c r="U101" s="59">
        <f t="shared" si="46"/>
        <v>11</v>
      </c>
      <c r="V101" s="59">
        <f t="shared" si="46"/>
        <v>11.1</v>
      </c>
      <c r="W101" s="59">
        <f t="shared" si="46"/>
        <v>11</v>
      </c>
      <c r="X101" s="59">
        <f t="shared" si="46"/>
        <v>11.1</v>
      </c>
      <c r="Y101" s="59">
        <f t="shared" si="46"/>
        <v>15.5</v>
      </c>
      <c r="Z101" s="59">
        <f t="shared" si="46"/>
        <v>14</v>
      </c>
      <c r="AA101" s="59">
        <f t="shared" si="46"/>
        <v>12.399999999999999</v>
      </c>
      <c r="AB101" s="59">
        <f t="shared" si="46"/>
        <v>8</v>
      </c>
      <c r="AC101" s="59">
        <f t="shared" si="46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14.26</v>
      </c>
      <c r="G104" s="59">
        <f t="shared" si="47"/>
        <v>14.22</v>
      </c>
      <c r="H104" s="59">
        <f t="shared" si="47"/>
        <v>14.29</v>
      </c>
      <c r="I104" s="59">
        <f t="shared" si="47"/>
        <v>14.24</v>
      </c>
      <c r="J104" s="59">
        <f t="shared" si="47"/>
        <v>14.26</v>
      </c>
      <c r="K104" s="59">
        <f t="shared" si="47"/>
        <v>14.23</v>
      </c>
      <c r="L104" s="59">
        <f t="shared" si="47"/>
        <v>14.24</v>
      </c>
      <c r="M104" s="59">
        <f t="shared" si="47"/>
        <v>14.25</v>
      </c>
      <c r="N104" s="59">
        <f t="shared" si="47"/>
        <v>14.27</v>
      </c>
      <c r="O104" s="59">
        <f t="shared" si="47"/>
        <v>14.26</v>
      </c>
      <c r="P104" s="59">
        <f t="shared" si="47"/>
        <v>14.25</v>
      </c>
      <c r="Q104" s="59">
        <f t="shared" si="47"/>
        <v>14.22</v>
      </c>
      <c r="R104" s="59">
        <f t="shared" si="47"/>
        <v>14.24</v>
      </c>
      <c r="S104" s="59">
        <f t="shared" si="47"/>
        <v>14.24</v>
      </c>
      <c r="T104" s="59">
        <f t="shared" si="47"/>
        <v>14.26</v>
      </c>
      <c r="U104" s="59">
        <f t="shared" si="47"/>
        <v>14.25</v>
      </c>
      <c r="V104" s="59">
        <f t="shared" si="47"/>
        <v>14.24</v>
      </c>
      <c r="W104" s="59">
        <f t="shared" si="47"/>
        <v>14.26</v>
      </c>
      <c r="X104" s="59">
        <f t="shared" si="47"/>
        <v>14.27</v>
      </c>
      <c r="Y104" s="59">
        <f t="shared" si="47"/>
        <v>14.27</v>
      </c>
      <c r="Z104" s="59">
        <f t="shared" si="47"/>
        <v>14.26</v>
      </c>
      <c r="AA104" s="59">
        <f t="shared" si="47"/>
        <v>14.21</v>
      </c>
      <c r="AB104" s="59">
        <f t="shared" si="47"/>
        <v>14.24</v>
      </c>
      <c r="AC104" s="59">
        <f t="shared" si="4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2.2000000000000002</v>
      </c>
      <c r="R106" s="58">
        <f t="shared" si="48"/>
        <v>2.89</v>
      </c>
      <c r="S106" s="58">
        <f t="shared" si="48"/>
        <v>1.4</v>
      </c>
      <c r="T106" s="58">
        <f t="shared" si="48"/>
        <v>3.59</v>
      </c>
      <c r="U106" s="58">
        <f t="shared" si="48"/>
        <v>3.6900000000000004</v>
      </c>
      <c r="V106" s="58">
        <f t="shared" si="48"/>
        <v>5.1000000000000005</v>
      </c>
      <c r="W106" s="58">
        <f t="shared" si="48"/>
        <v>3.59</v>
      </c>
      <c r="X106" s="58">
        <f t="shared" si="48"/>
        <v>6.0000000000000009</v>
      </c>
      <c r="Y106" s="58">
        <f t="shared" si="48"/>
        <v>0</v>
      </c>
      <c r="Z106" s="58">
        <f t="shared" si="48"/>
        <v>0</v>
      </c>
      <c r="AA106" s="58">
        <f t="shared" si="48"/>
        <v>0</v>
      </c>
      <c r="AB106" s="58">
        <f t="shared" si="48"/>
        <v>0.7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0.85</v>
      </c>
      <c r="G107" s="58">
        <f t="shared" ref="G107:AC107" si="49">G71</f>
        <v>0.78</v>
      </c>
      <c r="H107" s="58">
        <f t="shared" si="49"/>
        <v>0.76</v>
      </c>
      <c r="I107" s="58">
        <f t="shared" si="49"/>
        <v>0.75</v>
      </c>
      <c r="J107" s="58">
        <f t="shared" si="49"/>
        <v>0.75</v>
      </c>
      <c r="K107" s="58">
        <f t="shared" si="49"/>
        <v>0.81</v>
      </c>
      <c r="L107" s="58">
        <f t="shared" si="49"/>
        <v>0.86</v>
      </c>
      <c r="M107" s="58">
        <f t="shared" si="49"/>
        <v>1</v>
      </c>
      <c r="N107" s="58">
        <f t="shared" si="49"/>
        <v>1.1599999999999999</v>
      </c>
      <c r="O107" s="58">
        <f t="shared" si="49"/>
        <v>1.24</v>
      </c>
      <c r="P107" s="58">
        <f t="shared" si="49"/>
        <v>1.25</v>
      </c>
      <c r="Q107" s="58">
        <f t="shared" si="49"/>
        <v>0</v>
      </c>
      <c r="R107" s="58">
        <f t="shared" si="49"/>
        <v>1</v>
      </c>
      <c r="S107" s="58">
        <f t="shared" si="49"/>
        <v>1.08</v>
      </c>
      <c r="T107" s="58">
        <f t="shared" si="49"/>
        <v>1</v>
      </c>
      <c r="U107" s="58">
        <f t="shared" si="49"/>
        <v>1.01</v>
      </c>
      <c r="V107" s="58">
        <f t="shared" si="49"/>
        <v>0.91</v>
      </c>
      <c r="W107" s="58">
        <f t="shared" si="49"/>
        <v>0.92</v>
      </c>
      <c r="X107" s="58">
        <f t="shared" si="49"/>
        <v>1.44</v>
      </c>
      <c r="Y107" s="58">
        <f t="shared" si="49"/>
        <v>1.58</v>
      </c>
      <c r="Z107" s="58">
        <f t="shared" si="49"/>
        <v>1.42</v>
      </c>
      <c r="AA107" s="58">
        <f t="shared" si="49"/>
        <v>1.29</v>
      </c>
      <c r="AB107" s="58">
        <f t="shared" si="49"/>
        <v>1.1599999999999999</v>
      </c>
      <c r="AC107" s="58">
        <f t="shared" si="49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0.74</v>
      </c>
      <c r="G109" s="58">
        <f t="shared" ref="G109:AC109" si="50">G86</f>
        <v>0.72</v>
      </c>
      <c r="H109" s="58">
        <f t="shared" si="50"/>
        <v>0.7</v>
      </c>
      <c r="I109" s="58">
        <f t="shared" si="50"/>
        <v>0.68</v>
      </c>
      <c r="J109" s="58">
        <f t="shared" si="50"/>
        <v>0.68</v>
      </c>
      <c r="K109" s="58">
        <f t="shared" si="50"/>
        <v>0.69</v>
      </c>
      <c r="L109" s="58">
        <f t="shared" si="50"/>
        <v>0.7</v>
      </c>
      <c r="M109" s="58">
        <f t="shared" si="50"/>
        <v>0.72</v>
      </c>
      <c r="N109" s="58">
        <f t="shared" si="50"/>
        <v>0.75</v>
      </c>
      <c r="O109" s="58">
        <f t="shared" si="50"/>
        <v>0.8</v>
      </c>
      <c r="P109" s="58">
        <f t="shared" si="50"/>
        <v>0.87</v>
      </c>
      <c r="Q109" s="58">
        <f t="shared" si="50"/>
        <v>0.84</v>
      </c>
      <c r="R109" s="58">
        <f t="shared" si="50"/>
        <v>0.87</v>
      </c>
      <c r="S109" s="58">
        <f t="shared" si="50"/>
        <v>0.89</v>
      </c>
      <c r="T109" s="58">
        <f t="shared" si="50"/>
        <v>0.88</v>
      </c>
      <c r="U109" s="58">
        <f t="shared" si="50"/>
        <v>0.88</v>
      </c>
      <c r="V109" s="58">
        <f t="shared" si="50"/>
        <v>0.9</v>
      </c>
      <c r="W109" s="58">
        <f t="shared" si="50"/>
        <v>0.87</v>
      </c>
      <c r="X109" s="58">
        <f t="shared" si="50"/>
        <v>0.88</v>
      </c>
      <c r="Y109" s="58">
        <f t="shared" si="50"/>
        <v>1</v>
      </c>
      <c r="Z109" s="58">
        <f t="shared" si="50"/>
        <v>0.98</v>
      </c>
      <c r="AA109" s="58">
        <f t="shared" si="50"/>
        <v>0.97</v>
      </c>
      <c r="AB109" s="58">
        <f t="shared" si="50"/>
        <v>0.88</v>
      </c>
      <c r="AC109" s="58">
        <f t="shared" si="50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41.290999999999997</v>
      </c>
      <c r="G111" s="55">
        <f t="shared" si="51"/>
        <v>39.020000000000003</v>
      </c>
      <c r="H111" s="55">
        <f t="shared" si="51"/>
        <v>37.150000000000006</v>
      </c>
      <c r="I111" s="55">
        <f t="shared" si="51"/>
        <v>36.770000000000003</v>
      </c>
      <c r="J111" s="55">
        <f t="shared" si="51"/>
        <v>36.489999999999995</v>
      </c>
      <c r="K111" s="55">
        <f t="shared" si="51"/>
        <v>36.93</v>
      </c>
      <c r="L111" s="55">
        <f t="shared" si="51"/>
        <v>39.800000000000004</v>
      </c>
      <c r="M111" s="55">
        <f t="shared" si="51"/>
        <v>39.869999999999997</v>
      </c>
      <c r="N111" s="55">
        <f t="shared" si="51"/>
        <v>42.205999999999996</v>
      </c>
      <c r="O111" s="55">
        <f t="shared" si="51"/>
        <v>49.169999999999995</v>
      </c>
      <c r="P111" s="55">
        <f t="shared" si="51"/>
        <v>53.528000000000006</v>
      </c>
      <c r="Q111" s="55">
        <f t="shared" si="51"/>
        <v>54.472222222222243</v>
      </c>
      <c r="R111" s="55">
        <f t="shared" si="51"/>
        <v>55.841111111111104</v>
      </c>
      <c r="S111" s="55">
        <f t="shared" si="51"/>
        <v>54.899000000000015</v>
      </c>
      <c r="T111" s="55">
        <f t="shared" si="51"/>
        <v>57.035000000000004</v>
      </c>
      <c r="U111" s="55">
        <f t="shared" si="51"/>
        <v>56.825000000000017</v>
      </c>
      <c r="V111" s="55">
        <f t="shared" si="51"/>
        <v>58.115000000000002</v>
      </c>
      <c r="W111" s="55">
        <f t="shared" si="51"/>
        <v>56.601000000000006</v>
      </c>
      <c r="X111" s="55">
        <f t="shared" si="51"/>
        <v>59.914999999999999</v>
      </c>
      <c r="Y111" s="55">
        <f t="shared" si="51"/>
        <v>58.528999999999989</v>
      </c>
      <c r="Z111" s="55">
        <f t="shared" si="51"/>
        <v>56.696000000000012</v>
      </c>
      <c r="AA111" s="55">
        <f t="shared" si="51"/>
        <v>55.04</v>
      </c>
      <c r="AB111" s="55">
        <f t="shared" si="51"/>
        <v>50.351999999999997</v>
      </c>
      <c r="AC111" s="55">
        <f t="shared" si="51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0.46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0.92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41.290999999999997</v>
      </c>
      <c r="G117" s="56">
        <f t="shared" ref="G117:AC117" si="53">SUM(G111,G116)</f>
        <v>39.020000000000003</v>
      </c>
      <c r="H117" s="56">
        <f t="shared" si="53"/>
        <v>37.610000000000007</v>
      </c>
      <c r="I117" s="56">
        <f t="shared" si="53"/>
        <v>36.770000000000003</v>
      </c>
      <c r="J117" s="56">
        <f t="shared" si="53"/>
        <v>36.489999999999995</v>
      </c>
      <c r="K117" s="56">
        <f t="shared" si="53"/>
        <v>36.93</v>
      </c>
      <c r="L117" s="56">
        <f t="shared" si="53"/>
        <v>39.800000000000004</v>
      </c>
      <c r="M117" s="56">
        <f t="shared" si="53"/>
        <v>39.869999999999997</v>
      </c>
      <c r="N117" s="56">
        <f t="shared" si="53"/>
        <v>42.205999999999996</v>
      </c>
      <c r="O117" s="56">
        <f t="shared" si="53"/>
        <v>49.169999999999995</v>
      </c>
      <c r="P117" s="56">
        <f t="shared" si="53"/>
        <v>53.528000000000006</v>
      </c>
      <c r="Q117" s="56">
        <f t="shared" si="53"/>
        <v>54.472222222222243</v>
      </c>
      <c r="R117" s="56">
        <f t="shared" si="53"/>
        <v>55.841111111111104</v>
      </c>
      <c r="S117" s="56">
        <f t="shared" si="53"/>
        <v>54.899000000000015</v>
      </c>
      <c r="T117" s="56">
        <f t="shared" si="53"/>
        <v>57.035000000000004</v>
      </c>
      <c r="U117" s="56">
        <f t="shared" si="53"/>
        <v>56.825000000000017</v>
      </c>
      <c r="V117" s="56">
        <f t="shared" si="53"/>
        <v>58.115000000000002</v>
      </c>
      <c r="W117" s="56">
        <f t="shared" si="53"/>
        <v>56.601000000000006</v>
      </c>
      <c r="X117" s="56">
        <f t="shared" si="53"/>
        <v>59.914999999999999</v>
      </c>
      <c r="Y117" s="56">
        <f t="shared" si="53"/>
        <v>58.528999999999989</v>
      </c>
      <c r="Z117" s="56">
        <f t="shared" si="53"/>
        <v>56.696000000000012</v>
      </c>
      <c r="AA117" s="56">
        <f t="shared" si="53"/>
        <v>55.96</v>
      </c>
      <c r="AB117" s="56">
        <f t="shared" si="53"/>
        <v>50.351999999999997</v>
      </c>
      <c r="AC117" s="56">
        <f t="shared" si="53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C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U127" si="57">(7.2*(4-COUNTIF(T13:T16,"=CMS")-COUNTIF(T13:T16,"=PMS")))</f>
        <v>14.4</v>
      </c>
      <c r="U127" s="516">
        <f t="shared" si="57"/>
        <v>14.4</v>
      </c>
      <c r="V127" s="516">
        <f t="shared" ref="V127:W127" si="58">(7.2*(4-COUNTIF(V13:V16,"=CMS")-COUNTIF(V13:V16,"=PMS")))</f>
        <v>14.4</v>
      </c>
      <c r="W127" s="516">
        <f t="shared" si="58"/>
        <v>14.4</v>
      </c>
      <c r="X127" s="516">
        <f t="shared" ref="X127:AA127" si="59">(7.2*(4-COUNTIF(X13:X16,"=CMS")-COUNTIF(X13:X16,"=PMS")))</f>
        <v>14.4</v>
      </c>
      <c r="Y127" s="516">
        <f t="shared" si="59"/>
        <v>14.4</v>
      </c>
      <c r="Z127" s="516">
        <f t="shared" si="59"/>
        <v>14.4</v>
      </c>
      <c r="AA127" s="516">
        <f t="shared" si="59"/>
        <v>14.4</v>
      </c>
      <c r="AB127" s="516">
        <f t="shared" ref="AB127:AC127" si="60">(7.2*(4-COUNTIF(AB13:AB16,"=CMS")-COUNTIF(AB13:AB16,"=PMS")))</f>
        <v>14.4</v>
      </c>
      <c r="AC127" s="516">
        <f t="shared" si="6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ref="M128:N128" si="62">13-COUNTIF(M19:M32,"=CMS")-COUNTIF(M19:M32,"=PMS")+IF(COUNTIF(M14:M16,"=CMS")&gt;0,1,0)</f>
        <v>13</v>
      </c>
      <c r="N128" s="516">
        <f t="shared" si="62"/>
        <v>13</v>
      </c>
      <c r="O128" s="516">
        <f t="shared" ref="O128:S128" si="63">13-COUNTIF(O19:O32,"=CMS")-COUNTIF(O19:O32,"=PMS")+IF(COUNTIF(O14:O16,"=CMS")&gt;0,1,0)</f>
        <v>13</v>
      </c>
      <c r="P128" s="516">
        <f t="shared" si="63"/>
        <v>13</v>
      </c>
      <c r="Q128" s="516">
        <f t="shared" si="63"/>
        <v>13</v>
      </c>
      <c r="R128" s="516">
        <f t="shared" si="63"/>
        <v>13</v>
      </c>
      <c r="S128" s="516">
        <f t="shared" si="63"/>
        <v>13</v>
      </c>
      <c r="T128" s="516">
        <f t="shared" ref="T128:U128" si="64">13-COUNTIF(T19:T32,"=CMS")-COUNTIF(T19:T32,"=PMS")+IF(COUNTIF(T14:T16,"=CMS")&gt;0,1,0)</f>
        <v>13</v>
      </c>
      <c r="U128" s="516">
        <f t="shared" si="64"/>
        <v>13</v>
      </c>
      <c r="V128" s="516">
        <f t="shared" ref="V128:W128" si="65">13-COUNTIF(V19:V32,"=CMS")-COUNTIF(V19:V32,"=PMS")+IF(COUNTIF(V14:V16,"=CMS")&gt;0,1,0)</f>
        <v>13</v>
      </c>
      <c r="W128" s="516">
        <f t="shared" si="65"/>
        <v>13</v>
      </c>
      <c r="X128" s="516">
        <f t="shared" ref="X128:AA128" si="66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6"/>
        <v>13</v>
      </c>
      <c r="AA128" s="516">
        <f t="shared" si="66"/>
        <v>13</v>
      </c>
      <c r="AB128" s="516">
        <f t="shared" ref="AB128:AC128" si="67">13-COUNTIF(AB19:AB32,"=CMS")-COUNTIF(AB19:AB32,"=PMS")+IF(COUNTIF(AB14:AB16,"=CMS")&gt;0,1,0)</f>
        <v>13</v>
      </c>
      <c r="AC128" s="516">
        <f t="shared" si="67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68">4.5*(2-COUNTIF(F43:F44,"=CMS")-COUNTIF(F43:F44,"=PMS"))</f>
        <v>9</v>
      </c>
      <c r="G129" s="516">
        <f t="shared" si="68"/>
        <v>9</v>
      </c>
      <c r="H129" s="516">
        <f t="shared" si="68"/>
        <v>9</v>
      </c>
      <c r="I129" s="516">
        <f t="shared" si="68"/>
        <v>9</v>
      </c>
      <c r="J129" s="516">
        <f t="shared" si="68"/>
        <v>9</v>
      </c>
      <c r="K129" s="516">
        <f t="shared" si="68"/>
        <v>9</v>
      </c>
      <c r="L129" s="516">
        <f t="shared" si="68"/>
        <v>9</v>
      </c>
      <c r="M129" s="516">
        <f t="shared" ref="M129:N129" si="69">4.5*(2-COUNTIF(M43:M44,"=CMS")-COUNTIF(M43:M44,"=PMS"))</f>
        <v>9</v>
      </c>
      <c r="N129" s="516">
        <f t="shared" si="69"/>
        <v>9</v>
      </c>
      <c r="O129" s="516">
        <f t="shared" ref="O129:S129" si="70">4.5*(2-COUNTIF(O43:O44,"=CMS")-COUNTIF(O43:O44,"=PMS"))</f>
        <v>9</v>
      </c>
      <c r="P129" s="516">
        <f t="shared" si="70"/>
        <v>9</v>
      </c>
      <c r="Q129" s="516">
        <f t="shared" si="70"/>
        <v>9</v>
      </c>
      <c r="R129" s="516">
        <f t="shared" si="70"/>
        <v>9</v>
      </c>
      <c r="S129" s="516">
        <f t="shared" si="70"/>
        <v>9</v>
      </c>
      <c r="T129" s="516">
        <f t="shared" ref="T129:U129" si="71">4.5*(2-COUNTIF(T43:T44,"=CMS")-COUNTIF(T43:T44,"=PMS"))</f>
        <v>9</v>
      </c>
      <c r="U129" s="516">
        <f t="shared" si="71"/>
        <v>9</v>
      </c>
      <c r="V129" s="516">
        <f t="shared" ref="V129:W129" si="72">4.5*(2-COUNTIF(V43:V44,"=CMS")-COUNTIF(V43:V44,"=PMS"))</f>
        <v>9</v>
      </c>
      <c r="W129" s="516">
        <f t="shared" si="72"/>
        <v>9</v>
      </c>
      <c r="X129" s="516">
        <f t="shared" ref="X129:AA129" si="73">4.5*(2-COUNTIF(X43:X44,"=CMS")-COUNTIF(X43:X44,"=PMS"))</f>
        <v>9</v>
      </c>
      <c r="Y129" s="516">
        <f t="shared" si="73"/>
        <v>9</v>
      </c>
      <c r="Z129" s="516">
        <f t="shared" si="73"/>
        <v>9</v>
      </c>
      <c r="AA129" s="516">
        <f t="shared" si="73"/>
        <v>9</v>
      </c>
      <c r="AB129" s="516">
        <f t="shared" ref="AB129:AC129" si="74">4.5*(2-COUNTIF(AB43:AB44,"=CMS")-COUNTIF(AB43:AB44,"=PMS"))</f>
        <v>9</v>
      </c>
      <c r="AC129" s="516">
        <f t="shared" si="74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75">8.8*(1-COUNTIF(F45,"=CMS")-COUNTIF(F45,"=PMS"))</f>
        <v>8.8000000000000007</v>
      </c>
      <c r="G130" s="516">
        <f t="shared" si="75"/>
        <v>8.8000000000000007</v>
      </c>
      <c r="H130" s="516">
        <f t="shared" si="75"/>
        <v>8.8000000000000007</v>
      </c>
      <c r="I130" s="516">
        <f t="shared" si="75"/>
        <v>8.8000000000000007</v>
      </c>
      <c r="J130" s="516">
        <f t="shared" si="75"/>
        <v>8.8000000000000007</v>
      </c>
      <c r="K130" s="516">
        <f t="shared" si="75"/>
        <v>8.8000000000000007</v>
      </c>
      <c r="L130" s="516">
        <f t="shared" si="75"/>
        <v>8.8000000000000007</v>
      </c>
      <c r="M130" s="516">
        <f t="shared" ref="M130:N130" si="76">8.8*(1-COUNTIF(M45,"=CMS")-COUNTIF(M45,"=PMS"))</f>
        <v>8.8000000000000007</v>
      </c>
      <c r="N130" s="516">
        <f t="shared" si="76"/>
        <v>8.8000000000000007</v>
      </c>
      <c r="O130" s="516">
        <f t="shared" ref="O130:S130" si="77">8.8*(1-COUNTIF(O45,"=CMS")-COUNTIF(O45,"=PMS"))</f>
        <v>8.8000000000000007</v>
      </c>
      <c r="P130" s="516">
        <f t="shared" si="77"/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U130" si="78">8.8*(1-COUNTIF(T45,"=CMS")-COUNTIF(T45,"=PMS"))</f>
        <v>8.8000000000000007</v>
      </c>
      <c r="U130" s="516">
        <f t="shared" si="78"/>
        <v>8.8000000000000007</v>
      </c>
      <c r="V130" s="516">
        <f t="shared" ref="V130:W130" si="79">8.8*(1-COUNTIF(V45,"=CMS")-COUNTIF(V45,"=PMS"))</f>
        <v>8.8000000000000007</v>
      </c>
      <c r="W130" s="516">
        <f t="shared" si="79"/>
        <v>8.8000000000000007</v>
      </c>
      <c r="X130" s="516">
        <f t="shared" ref="X130:AA130" si="80">8.8*(1-COUNTIF(X45,"=CMS")-COUNTIF(X45,"=PMS"))</f>
        <v>8.8000000000000007</v>
      </c>
      <c r="Y130" s="516">
        <f t="shared" si="80"/>
        <v>8.8000000000000007</v>
      </c>
      <c r="Z130" s="516">
        <f t="shared" si="80"/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5"/>
        <v>8.8000000000000007</v>
      </c>
      <c r="G131" s="516">
        <f t="shared" si="75"/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N131" si="82">8.8*(1-COUNTIF(M46,"=CMS")-COUNTIF(M46,"=PMS"))</f>
        <v>8.8000000000000007</v>
      </c>
      <c r="N131" s="516">
        <f t="shared" si="82"/>
        <v>8.8000000000000007</v>
      </c>
      <c r="O131" s="516">
        <f t="shared" ref="O131:S131" si="83">8.8*(1-COUNTIF(O46,"=CMS")-COUNTIF(O46,"=PMS"))</f>
        <v>8.8000000000000007</v>
      </c>
      <c r="P131" s="516">
        <f t="shared" si="83"/>
        <v>8.8000000000000007</v>
      </c>
      <c r="Q131" s="516">
        <f t="shared" si="83"/>
        <v>8.8000000000000007</v>
      </c>
      <c r="R131" s="516">
        <f t="shared" si="83"/>
        <v>8.8000000000000007</v>
      </c>
      <c r="S131" s="516">
        <f t="shared" si="83"/>
        <v>8.8000000000000007</v>
      </c>
      <c r="T131" s="516">
        <f t="shared" ref="T131:U131" si="84">8.8*(1-COUNTIF(T46,"=CMS")-COUNTIF(T46,"=PMS"))</f>
        <v>8.8000000000000007</v>
      </c>
      <c r="U131" s="516">
        <f t="shared" si="84"/>
        <v>8.8000000000000007</v>
      </c>
      <c r="V131" s="516">
        <f t="shared" ref="V131:W131" si="85">8.8*(1-COUNTIF(V46,"=CMS")-COUNTIF(V46,"=PMS"))</f>
        <v>8.8000000000000007</v>
      </c>
      <c r="W131" s="516">
        <f t="shared" si="85"/>
        <v>8.8000000000000007</v>
      </c>
      <c r="X131" s="516">
        <f t="shared" ref="X131:AA131" si="86">8.8*(1-COUNTIF(X46,"=CMS")-COUNTIF(X46,"=PMS"))</f>
        <v>8.8000000000000007</v>
      </c>
      <c r="Y131" s="516">
        <f t="shared" si="86"/>
        <v>8.8000000000000007</v>
      </c>
      <c r="Z131" s="516">
        <f t="shared" si="86"/>
        <v>8.8000000000000007</v>
      </c>
      <c r="AA131" s="516">
        <f t="shared" si="86"/>
        <v>8.8000000000000007</v>
      </c>
      <c r="AB131" s="516">
        <f t="shared" ref="AB131:AC131" si="87">8.8*(1-COUNTIF(AB46,"=CMS")-COUNTIF(AB46,"=PMS"))</f>
        <v>0</v>
      </c>
      <c r="AC131" s="516">
        <f t="shared" si="87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88">0.85*(3-COUNTIF(F68:F70,"=CMS"))</f>
        <v>2.5499999999999998</v>
      </c>
      <c r="G134" s="516">
        <f t="shared" si="88"/>
        <v>2.5499999999999998</v>
      </c>
      <c r="H134" s="516">
        <f t="shared" si="88"/>
        <v>2.5499999999999998</v>
      </c>
      <c r="I134" s="516">
        <f t="shared" si="88"/>
        <v>2.5499999999999998</v>
      </c>
      <c r="J134" s="516">
        <f t="shared" si="88"/>
        <v>2.5499999999999998</v>
      </c>
      <c r="K134" s="516">
        <f t="shared" si="88"/>
        <v>2.5499999999999998</v>
      </c>
      <c r="L134" s="516">
        <f t="shared" si="88"/>
        <v>2.5499999999999998</v>
      </c>
      <c r="M134" s="516">
        <f t="shared" ref="M134:N134" si="89">0.85*(3-COUNTIF(M68:M70,"=CMS"))</f>
        <v>2.5499999999999998</v>
      </c>
      <c r="N134" s="516">
        <f t="shared" si="89"/>
        <v>2.5499999999999998</v>
      </c>
      <c r="O134" s="516">
        <f t="shared" ref="O134:S134" si="90">0.85*(3-COUNTIF(O68:O70,"=CMS"))</f>
        <v>2.5499999999999998</v>
      </c>
      <c r="P134" s="516">
        <f t="shared" si="90"/>
        <v>2.5499999999999998</v>
      </c>
      <c r="Q134" s="516">
        <f t="shared" si="90"/>
        <v>2.5499999999999998</v>
      </c>
      <c r="R134" s="516">
        <f t="shared" si="90"/>
        <v>2.5499999999999998</v>
      </c>
      <c r="S134" s="516">
        <f t="shared" si="90"/>
        <v>2.5499999999999998</v>
      </c>
      <c r="T134" s="516">
        <f t="shared" ref="T134:U134" si="91">0.85*(3-COUNTIF(T68:T70,"=CMS"))</f>
        <v>2.5499999999999998</v>
      </c>
      <c r="U134" s="516">
        <f t="shared" si="91"/>
        <v>2.5499999999999998</v>
      </c>
      <c r="V134" s="516">
        <f t="shared" ref="V134:W134" si="92">0.85*(3-COUNTIF(V68:V70,"=CMS"))</f>
        <v>2.5499999999999998</v>
      </c>
      <c r="W134" s="516">
        <f t="shared" si="92"/>
        <v>2.5499999999999998</v>
      </c>
      <c r="X134" s="516">
        <f t="shared" ref="X134:AA134" si="93">0.85*(3-COUNTIF(X68:X70,"=CMS"))</f>
        <v>2.5499999999999998</v>
      </c>
      <c r="Y134" s="516">
        <f t="shared" si="93"/>
        <v>2.5499999999999998</v>
      </c>
      <c r="Z134" s="516">
        <f t="shared" si="93"/>
        <v>2.5499999999999998</v>
      </c>
      <c r="AA134" s="516">
        <f t="shared" si="93"/>
        <v>2.5499999999999998</v>
      </c>
      <c r="AB134" s="516">
        <f t="shared" ref="AB134:AC134" si="94">0.85*(3-COUNTIF(AB68:AB70,"=CMS"))</f>
        <v>2.5499999999999998</v>
      </c>
      <c r="AC134" s="516">
        <f t="shared" si="9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95">1*(2-COUNTIF(F84:F85,"=CMS"))</f>
        <v>2</v>
      </c>
      <c r="G135" s="516">
        <f t="shared" si="95"/>
        <v>2</v>
      </c>
      <c r="H135" s="516">
        <f t="shared" si="95"/>
        <v>2</v>
      </c>
      <c r="I135" s="516">
        <f t="shared" si="95"/>
        <v>2</v>
      </c>
      <c r="J135" s="516">
        <f t="shared" si="95"/>
        <v>2</v>
      </c>
      <c r="K135" s="516">
        <f t="shared" si="95"/>
        <v>2</v>
      </c>
      <c r="L135" s="516">
        <f t="shared" si="95"/>
        <v>2</v>
      </c>
      <c r="M135" s="516">
        <f t="shared" ref="M135:N135" si="96">1*(2-COUNTIF(M84:M85,"=CMS"))</f>
        <v>2</v>
      </c>
      <c r="N135" s="516">
        <f t="shared" si="96"/>
        <v>2</v>
      </c>
      <c r="O135" s="516">
        <f t="shared" ref="O135:S135" si="97">1*(2-COUNTIF(O84:O85,"=CMS"))</f>
        <v>2</v>
      </c>
      <c r="P135" s="516">
        <f t="shared" si="97"/>
        <v>2</v>
      </c>
      <c r="Q135" s="516">
        <f t="shared" si="97"/>
        <v>2</v>
      </c>
      <c r="R135" s="516">
        <f t="shared" si="97"/>
        <v>2</v>
      </c>
      <c r="S135" s="516">
        <f t="shared" si="97"/>
        <v>2</v>
      </c>
      <c r="T135" s="516">
        <f t="shared" ref="T135:U135" si="98">1*(2-COUNTIF(T84:T85,"=CMS"))</f>
        <v>2</v>
      </c>
      <c r="U135" s="516">
        <f t="shared" si="98"/>
        <v>2</v>
      </c>
      <c r="V135" s="516">
        <f t="shared" ref="V135:W135" si="99">1*(2-COUNTIF(V84:V85,"=CMS"))</f>
        <v>2</v>
      </c>
      <c r="W135" s="516">
        <f t="shared" si="99"/>
        <v>2</v>
      </c>
      <c r="X135" s="516">
        <f t="shared" ref="X135:AA135" si="100">1*(2-COUNTIF(X84:X85,"=CMS"))</f>
        <v>2</v>
      </c>
      <c r="Y135" s="516">
        <f t="shared" si="100"/>
        <v>2</v>
      </c>
      <c r="Z135" s="516">
        <f t="shared" si="100"/>
        <v>2</v>
      </c>
      <c r="AA135" s="516">
        <f t="shared" si="100"/>
        <v>2</v>
      </c>
      <c r="AB135" s="516">
        <f t="shared" ref="AB135:AC135" si="101">1*(2-COUNTIF(AB84:AB85,"=CMS"))</f>
        <v>2</v>
      </c>
      <c r="AC135" s="516">
        <f t="shared" si="101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2">IF(SUM(G127:G128)&gt;33,0,33-SUM(G127:G128))</f>
        <v>5.6000000000000014</v>
      </c>
      <c r="H136" s="517">
        <f t="shared" si="102"/>
        <v>5.6000000000000014</v>
      </c>
      <c r="I136" s="517">
        <f t="shared" si="102"/>
        <v>5.6000000000000014</v>
      </c>
      <c r="J136" s="517">
        <f t="shared" si="102"/>
        <v>5.6000000000000014</v>
      </c>
      <c r="K136" s="517">
        <f t="shared" si="102"/>
        <v>5.6000000000000014</v>
      </c>
      <c r="L136" s="517">
        <f t="shared" si="102"/>
        <v>5.6000000000000014</v>
      </c>
      <c r="M136" s="517">
        <f t="shared" si="102"/>
        <v>5.6000000000000014</v>
      </c>
      <c r="N136" s="517">
        <f t="shared" si="102"/>
        <v>5.6000000000000014</v>
      </c>
      <c r="O136" s="517">
        <f t="shared" si="102"/>
        <v>5.6000000000000014</v>
      </c>
      <c r="P136" s="517">
        <f t="shared" si="102"/>
        <v>5.6000000000000014</v>
      </c>
      <c r="Q136" s="517">
        <f t="shared" si="102"/>
        <v>5.6000000000000014</v>
      </c>
      <c r="R136" s="517">
        <f t="shared" si="102"/>
        <v>5.6000000000000014</v>
      </c>
      <c r="S136" s="517">
        <f t="shared" si="102"/>
        <v>5.6000000000000014</v>
      </c>
      <c r="T136" s="517">
        <f t="shared" si="102"/>
        <v>5.6000000000000014</v>
      </c>
      <c r="U136" s="517">
        <f t="shared" si="102"/>
        <v>5.6000000000000014</v>
      </c>
      <c r="V136" s="517">
        <f t="shared" si="102"/>
        <v>5.6000000000000014</v>
      </c>
      <c r="W136" s="517">
        <f t="shared" si="102"/>
        <v>5.6000000000000014</v>
      </c>
      <c r="X136" s="517">
        <f t="shared" si="102"/>
        <v>5.6000000000000014</v>
      </c>
      <c r="Y136" s="517">
        <f t="shared" si="102"/>
        <v>5.6000000000000014</v>
      </c>
      <c r="Z136" s="517">
        <f t="shared" si="102"/>
        <v>5.6000000000000014</v>
      </c>
      <c r="AA136" s="517">
        <f t="shared" si="102"/>
        <v>5.6000000000000014</v>
      </c>
      <c r="AB136" s="517">
        <f t="shared" si="102"/>
        <v>5.6000000000000014</v>
      </c>
      <c r="AC136" s="517">
        <f t="shared" si="102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3">IF(SUM(G129,G131,G132)&gt;25,0,25-SUM(G129,G131,G132))</f>
        <v>0</v>
      </c>
      <c r="H137" s="518">
        <f t="shared" si="103"/>
        <v>0</v>
      </c>
      <c r="I137" s="518">
        <f t="shared" si="103"/>
        <v>0</v>
      </c>
      <c r="J137" s="518">
        <f t="shared" si="103"/>
        <v>0</v>
      </c>
      <c r="K137" s="518">
        <f t="shared" si="103"/>
        <v>0</v>
      </c>
      <c r="L137" s="518">
        <f>IF(SUM(L129,L131,L132)&gt;25,0,25-SUM(L129,L131,L132))</f>
        <v>0</v>
      </c>
      <c r="M137" s="518">
        <f t="shared" si="103"/>
        <v>0</v>
      </c>
      <c r="N137" s="518">
        <f t="shared" si="103"/>
        <v>0</v>
      </c>
      <c r="O137" s="518">
        <f t="shared" si="103"/>
        <v>0</v>
      </c>
      <c r="P137" s="518">
        <f>IF(SUM(P129,P131,P132)&gt;25,0,25-SUM(P129,P131,P132))</f>
        <v>0</v>
      </c>
      <c r="Q137" s="518">
        <f t="shared" si="103"/>
        <v>0</v>
      </c>
      <c r="R137" s="518">
        <f t="shared" si="103"/>
        <v>0</v>
      </c>
      <c r="S137" s="518">
        <f t="shared" si="103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3"/>
        <v>0</v>
      </c>
      <c r="X137" s="518">
        <f t="shared" si="103"/>
        <v>0</v>
      </c>
      <c r="Y137" s="518">
        <f t="shared" si="103"/>
        <v>0</v>
      </c>
      <c r="Z137" s="518">
        <f t="shared" si="103"/>
        <v>0</v>
      </c>
      <c r="AA137" s="518">
        <f t="shared" si="103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4">IF(SUM(G130,G133,G134,G135)&gt;17,0,17-SUM(G130,G133,G134,G135))</f>
        <v>0</v>
      </c>
      <c r="H138" s="519">
        <f t="shared" si="104"/>
        <v>0</v>
      </c>
      <c r="I138" s="519">
        <f t="shared" si="104"/>
        <v>0</v>
      </c>
      <c r="J138" s="519">
        <f t="shared" si="104"/>
        <v>0</v>
      </c>
      <c r="K138" s="519">
        <f t="shared" si="104"/>
        <v>0</v>
      </c>
      <c r="L138" s="519">
        <f t="shared" si="104"/>
        <v>0</v>
      </c>
      <c r="M138" s="519">
        <f t="shared" si="104"/>
        <v>0</v>
      </c>
      <c r="N138" s="519">
        <f t="shared" si="104"/>
        <v>0</v>
      </c>
      <c r="O138" s="519">
        <f t="shared" si="104"/>
        <v>0</v>
      </c>
      <c r="P138" s="519">
        <f t="shared" si="104"/>
        <v>0</v>
      </c>
      <c r="Q138" s="519">
        <f t="shared" si="104"/>
        <v>0</v>
      </c>
      <c r="R138" s="519">
        <f t="shared" si="104"/>
        <v>0</v>
      </c>
      <c r="S138" s="519">
        <f t="shared" si="104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4"/>
        <v>0</v>
      </c>
      <c r="X138" s="519">
        <f t="shared" si="104"/>
        <v>0</v>
      </c>
      <c r="Y138" s="519">
        <f t="shared" si="104"/>
        <v>0</v>
      </c>
      <c r="Z138" s="519">
        <f t="shared" si="104"/>
        <v>0</v>
      </c>
      <c r="AA138" s="519">
        <f t="shared" si="104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382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81" priority="105" operator="equal">
      <formula>"PMS"</formula>
    </cfRule>
    <cfRule type="cellIs" dxfId="1380" priority="106" operator="equal">
      <formula>"CMS"</formula>
    </cfRule>
    <cfRule type="cellIs" dxfId="1379" priority="107" operator="greaterThan">
      <formula>0</formula>
    </cfRule>
  </conditionalFormatting>
  <conditionalFormatting sqref="F138:AC138">
    <cfRule type="cellIs" dxfId="1378" priority="104" operator="greaterThan">
      <formula>60.3</formula>
    </cfRule>
  </conditionalFormatting>
  <conditionalFormatting sqref="F136:AC136">
    <cfRule type="cellIs" dxfId="1377" priority="103" operator="greaterThan">
      <formula>60.3</formula>
    </cfRule>
  </conditionalFormatting>
  <conditionalFormatting sqref="F137:AC137">
    <cfRule type="cellIs" dxfId="1376" priority="102" operator="greaterThan">
      <formula>60.3</formula>
    </cfRule>
  </conditionalFormatting>
  <conditionalFormatting sqref="G85:I85">
    <cfRule type="cellIs" dxfId="1375" priority="98" operator="equal">
      <formula>"PMS"</formula>
    </cfRule>
    <cfRule type="cellIs" dxfId="1374" priority="99" operator="equal">
      <formula>"CMS"</formula>
    </cfRule>
    <cfRule type="cellIs" dxfId="1373" priority="100" operator="greaterThan">
      <formula>0</formula>
    </cfRule>
  </conditionalFormatting>
  <conditionalFormatting sqref="G85:I85 V55:W65">
    <cfRule type="cellIs" dxfId="1372" priority="101" operator="lessThanOrEqual">
      <formula>0</formula>
    </cfRule>
  </conditionalFormatting>
  <conditionalFormatting sqref="AC62:AC64">
    <cfRule type="cellIs" dxfId="1371" priority="94" operator="equal">
      <formula>"PMS"</formula>
    </cfRule>
    <cfRule type="cellIs" dxfId="1370" priority="95" operator="equal">
      <formula>"CMS"</formula>
    </cfRule>
    <cfRule type="cellIs" dxfId="1369" priority="96" operator="greaterThan">
      <formula>0</formula>
    </cfRule>
  </conditionalFormatting>
  <conditionalFormatting sqref="AC62:AC64">
    <cfRule type="cellIs" dxfId="1368" priority="97" operator="lessThanOrEqual">
      <formula>0</formula>
    </cfRule>
  </conditionalFormatting>
  <conditionalFormatting sqref="G55:N55">
    <cfRule type="cellIs" dxfId="1367" priority="90" operator="equal">
      <formula>"PMS"</formula>
    </cfRule>
    <cfRule type="cellIs" dxfId="1366" priority="91" operator="equal">
      <formula>"CMS"</formula>
    </cfRule>
    <cfRule type="cellIs" dxfId="1365" priority="92" operator="greaterThan">
      <formula>0</formula>
    </cfRule>
  </conditionalFormatting>
  <conditionalFormatting sqref="G55:N55">
    <cfRule type="cellIs" dxfId="1364" priority="93" operator="lessThanOrEqual">
      <formula>0</formula>
    </cfRule>
  </conditionalFormatting>
  <conditionalFormatting sqref="G52:AC53 V56:V57 V61:V65 G49:AC49 G13:AC16 X55:AC65 G84:AC85 G43:AC46 G55:U65 G68:AC70">
    <cfRule type="cellIs" dxfId="1363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362" priority="86" operator="equal">
      <formula>"CMS"</formula>
    </cfRule>
    <cfRule type="cellIs" dxfId="1361" priority="87" operator="equal">
      <formula>"PMS"</formula>
    </cfRule>
    <cfRule type="cellIs" dxfId="1360" priority="88" operator="greaterThan">
      <formula>0</formula>
    </cfRule>
  </conditionalFormatting>
  <conditionalFormatting sqref="G54:AC54">
    <cfRule type="cellIs" dxfId="1359" priority="82" operator="equal">
      <formula>"PMS"</formula>
    </cfRule>
    <cfRule type="cellIs" dxfId="1358" priority="83" operator="equal">
      <formula>"CMS"</formula>
    </cfRule>
    <cfRule type="cellIs" dxfId="1357" priority="84" operator="greaterThan">
      <formula>0</formula>
    </cfRule>
  </conditionalFormatting>
  <conditionalFormatting sqref="G54:AC54">
    <cfRule type="cellIs" dxfId="1356" priority="85" operator="lessThanOrEqual">
      <formula>0</formula>
    </cfRule>
  </conditionalFormatting>
  <conditionalFormatting sqref="G54:AC54">
    <cfRule type="cellIs" dxfId="1355" priority="81" operator="lessThanOrEqual">
      <formula>0</formula>
    </cfRule>
  </conditionalFormatting>
  <conditionalFormatting sqref="G54:T54">
    <cfRule type="cellIs" dxfId="1354" priority="78" operator="equal">
      <formula>"PMS"</formula>
    </cfRule>
    <cfRule type="cellIs" dxfId="1353" priority="79" operator="equal">
      <formula>"CMS"</formula>
    </cfRule>
    <cfRule type="cellIs" dxfId="1352" priority="80" operator="greaterThan">
      <formula>0</formula>
    </cfRule>
  </conditionalFormatting>
  <conditionalFormatting sqref="G54:T54">
    <cfRule type="cellIs" dxfId="1351" priority="77" operator="lessThanOrEqual">
      <formula>0</formula>
    </cfRule>
  </conditionalFormatting>
  <conditionalFormatting sqref="L60">
    <cfRule type="cellIs" dxfId="1350" priority="73" operator="equal">
      <formula>"PMS"</formula>
    </cfRule>
    <cfRule type="cellIs" dxfId="1349" priority="74" operator="equal">
      <formula>"CMS"</formula>
    </cfRule>
    <cfRule type="cellIs" dxfId="1348" priority="75" operator="greaterThan">
      <formula>0</formula>
    </cfRule>
  </conditionalFormatting>
  <conditionalFormatting sqref="L60">
    <cfRule type="cellIs" dxfId="1347" priority="76" operator="lessThanOrEqual">
      <formula>0</formula>
    </cfRule>
  </conditionalFormatting>
  <conditionalFormatting sqref="G19:G23 G24:N24 G25 I25:M25 G26:M26 N25:N26 G27:N32 I19:AC19 I20:N23 O20:AC32">
    <cfRule type="cellIs" dxfId="1346" priority="72" operator="lessThanOrEqual">
      <formula>0</formula>
    </cfRule>
  </conditionalFormatting>
  <conditionalFormatting sqref="AC65">
    <cfRule type="cellIs" dxfId="1345" priority="68" operator="equal">
      <formula>"PMS"</formula>
    </cfRule>
    <cfRule type="cellIs" dxfId="1344" priority="69" operator="equal">
      <formula>"CMS"</formula>
    </cfRule>
    <cfRule type="cellIs" dxfId="1343" priority="70" operator="greaterThan">
      <formula>0</formula>
    </cfRule>
  </conditionalFormatting>
  <conditionalFormatting sqref="AC65">
    <cfRule type="cellIs" dxfId="1342" priority="71" operator="lessThanOrEqual">
      <formula>0</formula>
    </cfRule>
  </conditionalFormatting>
  <conditionalFormatting sqref="H25">
    <cfRule type="cellIs" dxfId="1341" priority="65" operator="equal">
      <formula>"PMS"</formula>
    </cfRule>
    <cfRule type="cellIs" dxfId="1340" priority="66" operator="equal">
      <formula>"CMS"</formula>
    </cfRule>
    <cfRule type="cellIs" dxfId="1339" priority="67" operator="greaterThan">
      <formula>0</formula>
    </cfRule>
  </conditionalFormatting>
  <conditionalFormatting sqref="H25">
    <cfRule type="cellIs" dxfId="1338" priority="62" operator="equal">
      <formula>"CMS"</formula>
    </cfRule>
    <cfRule type="cellIs" dxfId="1337" priority="63" operator="equal">
      <formula>"PMS"</formula>
    </cfRule>
    <cfRule type="cellIs" dxfId="1336" priority="64" operator="greaterThan">
      <formula>0</formula>
    </cfRule>
  </conditionalFormatting>
  <conditionalFormatting sqref="H25">
    <cfRule type="cellIs" dxfId="1335" priority="61" operator="lessThanOrEqual">
      <formula>0</formula>
    </cfRule>
  </conditionalFormatting>
  <conditionalFormatting sqref="M44">
    <cfRule type="cellIs" dxfId="1334" priority="60" operator="lessThanOrEqual">
      <formula>0</formula>
    </cfRule>
  </conditionalFormatting>
  <conditionalFormatting sqref="N43:N44">
    <cfRule type="cellIs" dxfId="1333" priority="59" operator="lessThanOrEqual">
      <formula>0</formula>
    </cfRule>
  </conditionalFormatting>
  <conditionalFormatting sqref="Q55">
    <cfRule type="cellIs" dxfId="1332" priority="55" operator="equal">
      <formula>"PMS"</formula>
    </cfRule>
    <cfRule type="cellIs" dxfId="1331" priority="56" operator="equal">
      <formula>"CMS"</formula>
    </cfRule>
    <cfRule type="cellIs" dxfId="1330" priority="57" operator="greaterThan">
      <formula>0</formula>
    </cfRule>
  </conditionalFormatting>
  <conditionalFormatting sqref="Q55">
    <cfRule type="cellIs" dxfId="1329" priority="58" operator="lessThanOrEqual">
      <formula>0</formula>
    </cfRule>
  </conditionalFormatting>
  <conditionalFormatting sqref="Q55">
    <cfRule type="cellIs" dxfId="1328" priority="54" operator="lessThanOrEqual">
      <formula>0</formula>
    </cfRule>
  </conditionalFormatting>
  <conditionalFormatting sqref="Q55">
    <cfRule type="cellIs" dxfId="1327" priority="51" operator="equal">
      <formula>"PMS"</formula>
    </cfRule>
    <cfRule type="cellIs" dxfId="1326" priority="52" operator="equal">
      <formula>"CMS"</formula>
    </cfRule>
    <cfRule type="cellIs" dxfId="1325" priority="53" operator="greaterThan">
      <formula>0</formula>
    </cfRule>
  </conditionalFormatting>
  <conditionalFormatting sqref="Q55">
    <cfRule type="cellIs" dxfId="1324" priority="50" operator="lessThanOrEqual">
      <formula>0</formula>
    </cfRule>
  </conditionalFormatting>
  <conditionalFormatting sqref="H19:H23">
    <cfRule type="cellIs" dxfId="1302" priority="26" operator="equal">
      <formula>"PMS"</formula>
    </cfRule>
    <cfRule type="cellIs" dxfId="1301" priority="27" operator="equal">
      <formula>"CMS"</formula>
    </cfRule>
    <cfRule type="cellIs" dxfId="1300" priority="28" operator="greaterThan">
      <formula>0</formula>
    </cfRule>
  </conditionalFormatting>
  <conditionalFormatting sqref="H19:H23">
    <cfRule type="cellIs" dxfId="1299" priority="23" operator="equal">
      <formula>"CMS"</formula>
    </cfRule>
    <cfRule type="cellIs" dxfId="1298" priority="24" operator="equal">
      <formula>"PMS"</formula>
    </cfRule>
    <cfRule type="cellIs" dxfId="1297" priority="25" operator="greaterThan">
      <formula>0</formula>
    </cfRule>
  </conditionalFormatting>
  <conditionalFormatting sqref="H19:H23">
    <cfRule type="cellIs" dxfId="1296" priority="22" operator="lessThanOrEqual">
      <formula>0</formula>
    </cfRule>
  </conditionalFormatting>
  <conditionalFormatting sqref="F55:F65 F43:F46 F49 F13:F16 F84:F85 F68:F70 F19:F32">
    <cfRule type="cellIs" dxfId="1295" priority="19" operator="equal">
      <formula>"PMS"</formula>
    </cfRule>
    <cfRule type="cellIs" dxfId="1294" priority="20" operator="equal">
      <formula>"CMS"</formula>
    </cfRule>
    <cfRule type="cellIs" dxfId="1293" priority="21" operator="greaterThan">
      <formula>0</formula>
    </cfRule>
  </conditionalFormatting>
  <conditionalFormatting sqref="F62:F64">
    <cfRule type="cellIs" dxfId="1292" priority="15" operator="equal">
      <formula>"PMS"</formula>
    </cfRule>
    <cfRule type="cellIs" dxfId="1291" priority="16" operator="equal">
      <formula>"CMS"</formula>
    </cfRule>
    <cfRule type="cellIs" dxfId="1290" priority="17" operator="greaterThan">
      <formula>0</formula>
    </cfRule>
  </conditionalFormatting>
  <conditionalFormatting sqref="F62:F64">
    <cfRule type="cellIs" dxfId="1289" priority="18" operator="lessThanOrEqual">
      <formula>0</formula>
    </cfRule>
  </conditionalFormatting>
  <conditionalFormatting sqref="F52:F53 F43:F46 F49 F13:F16 F55:F65 F84:F85 F68:F70">
    <cfRule type="cellIs" dxfId="1288" priority="14" operator="lessThanOrEqual">
      <formula>0</formula>
    </cfRule>
  </conditionalFormatting>
  <conditionalFormatting sqref="F43:F46 F49 F13:F16 F52:F65 F84:F85 F68:F70 F19:F32">
    <cfRule type="cellIs" dxfId="1287" priority="11" operator="equal">
      <formula>"CMS"</formula>
    </cfRule>
    <cfRule type="cellIs" dxfId="1286" priority="12" operator="equal">
      <formula>"PMS"</formula>
    </cfRule>
    <cfRule type="cellIs" dxfId="1285" priority="13" operator="greaterThan">
      <formula>0</formula>
    </cfRule>
  </conditionalFormatting>
  <conditionalFormatting sqref="F54">
    <cfRule type="cellIs" dxfId="1284" priority="7" operator="equal">
      <formula>"PMS"</formula>
    </cfRule>
    <cfRule type="cellIs" dxfId="1283" priority="8" operator="equal">
      <formula>"CMS"</formula>
    </cfRule>
    <cfRule type="cellIs" dxfId="1282" priority="9" operator="greaterThan">
      <formula>0</formula>
    </cfRule>
  </conditionalFormatting>
  <conditionalFormatting sqref="F54">
    <cfRule type="cellIs" dxfId="1281" priority="10" operator="lessThanOrEqual">
      <formula>0</formula>
    </cfRule>
  </conditionalFormatting>
  <conditionalFormatting sqref="F54">
    <cfRule type="cellIs" dxfId="1280" priority="6" operator="lessThanOrEqual">
      <formula>0</formula>
    </cfRule>
  </conditionalFormatting>
  <conditionalFormatting sqref="F19:F32">
    <cfRule type="cellIs" dxfId="1279" priority="5" operator="lessThanOrEqual">
      <formula>0</formula>
    </cfRule>
  </conditionalFormatting>
  <conditionalFormatting sqref="F65">
    <cfRule type="cellIs" dxfId="1278" priority="1" operator="equal">
      <formula>"PMS"</formula>
    </cfRule>
    <cfRule type="cellIs" dxfId="1277" priority="2" operator="equal">
      <formula>"CMS"</formula>
    </cfRule>
    <cfRule type="cellIs" dxfId="1276" priority="3" operator="greaterThan">
      <formula>0</formula>
    </cfRule>
  </conditionalFormatting>
  <conditionalFormatting sqref="F65">
    <cfRule type="cellIs" dxfId="127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N64" sqref="N6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9,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5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1">7.919/8</f>
        <v>0.98987499999999995</v>
      </c>
      <c r="H20" s="275">
        <f t="shared" ref="H20:H23" si="2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1"/>
        <v>0.98987499999999995</v>
      </c>
      <c r="H21" s="275">
        <f t="shared" si="2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1"/>
        <v>0.98987499999999995</v>
      </c>
      <c r="H22" s="275">
        <f t="shared" si="2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1"/>
        <v>0.98987499999999995</v>
      </c>
      <c r="H23" s="275">
        <f t="shared" si="2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>
        <f>2.939/3</f>
        <v>0.97966666666666669</v>
      </c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3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>
        <f>2.939/3</f>
        <v>0.97966666666666669</v>
      </c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4">3.9/4</f>
        <v>0.97499999999999998</v>
      </c>
      <c r="G26" s="275">
        <f t="shared" si="3"/>
        <v>0.98987499999999995</v>
      </c>
      <c r="H26" s="275"/>
      <c r="I26" s="275"/>
      <c r="J26" s="275"/>
      <c r="K26" s="275"/>
      <c r="L26" s="275">
        <f>2.939/3</f>
        <v>0.97966666666666669</v>
      </c>
      <c r="M26" s="275">
        <f>2.939/3</f>
        <v>0.97966666666666669</v>
      </c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4"/>
        <v>0.97499999999999998</v>
      </c>
      <c r="G27" s="275">
        <f t="shared" si="3"/>
        <v>0.98987499999999995</v>
      </c>
      <c r="H27" s="275"/>
      <c r="I27" s="275"/>
      <c r="J27" s="275"/>
      <c r="K27" s="275"/>
      <c r="L27" s="275"/>
      <c r="M27" s="275">
        <v>1</v>
      </c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4"/>
        <v>0.97499999999999998</v>
      </c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5">SUM(C19:C32)</f>
        <v>14</v>
      </c>
      <c r="D33" s="16">
        <f t="shared" si="5"/>
        <v>0</v>
      </c>
      <c r="E33" s="16">
        <f t="shared" si="5"/>
        <v>0</v>
      </c>
      <c r="F33" s="16">
        <f t="shared" si="5"/>
        <v>3.9</v>
      </c>
      <c r="G33" s="16">
        <f t="shared" si="5"/>
        <v>7.9189999999999987</v>
      </c>
      <c r="H33" s="16">
        <f t="shared" si="5"/>
        <v>5.4820000000000002</v>
      </c>
      <c r="I33" s="16">
        <f t="shared" si="5"/>
        <v>4.4269999999999996</v>
      </c>
      <c r="J33" s="16">
        <f t="shared" si="5"/>
        <v>0</v>
      </c>
      <c r="K33" s="16">
        <f t="shared" si="5"/>
        <v>0</v>
      </c>
      <c r="L33" s="16">
        <f t="shared" si="5"/>
        <v>2.9390000000000001</v>
      </c>
      <c r="M33" s="16">
        <f t="shared" si="5"/>
        <v>3.9390000000000001</v>
      </c>
      <c r="N33" s="16">
        <f t="shared" si="5"/>
        <v>0</v>
      </c>
      <c r="O33" s="16">
        <f t="shared" si="5"/>
        <v>0</v>
      </c>
      <c r="P33" s="16">
        <f t="shared" si="5"/>
        <v>0</v>
      </c>
      <c r="Q33" s="16">
        <f t="shared" si="5"/>
        <v>0</v>
      </c>
      <c r="R33" s="16">
        <f t="shared" si="5"/>
        <v>0</v>
      </c>
      <c r="S33" s="16">
        <f t="shared" si="5"/>
        <v>0</v>
      </c>
      <c r="T33" s="16">
        <f t="shared" si="5"/>
        <v>0</v>
      </c>
      <c r="U33" s="16">
        <f t="shared" si="5"/>
        <v>0</v>
      </c>
      <c r="V33" s="16">
        <f t="shared" si="5"/>
        <v>0</v>
      </c>
      <c r="W33" s="16">
        <f t="shared" si="5"/>
        <v>0</v>
      </c>
      <c r="X33" s="16">
        <f t="shared" si="5"/>
        <v>0</v>
      </c>
      <c r="Y33" s="16">
        <f t="shared" si="5"/>
        <v>0</v>
      </c>
      <c r="Z33" s="16">
        <f t="shared" si="5"/>
        <v>0</v>
      </c>
      <c r="AA33" s="16">
        <f t="shared" si="5"/>
        <v>0</v>
      </c>
      <c r="AB33" s="16">
        <f t="shared" si="5"/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7</v>
      </c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9.4</v>
      </c>
      <c r="G47" s="16">
        <f t="shared" si="6"/>
        <v>10.8</v>
      </c>
      <c r="H47" s="16">
        <f t="shared" si="6"/>
        <v>11.2</v>
      </c>
      <c r="I47" s="16">
        <f t="shared" si="6"/>
        <v>11.2</v>
      </c>
      <c r="J47" s="16">
        <f t="shared" si="6"/>
        <v>11</v>
      </c>
      <c r="K47" s="16">
        <f t="shared" si="6"/>
        <v>10.5</v>
      </c>
      <c r="L47" s="16">
        <f t="shared" si="6"/>
        <v>11</v>
      </c>
      <c r="M47" s="16">
        <f t="shared" si="6"/>
        <v>11</v>
      </c>
      <c r="N47" s="16">
        <f t="shared" si="6"/>
        <v>0</v>
      </c>
      <c r="O47" s="16">
        <f t="shared" si="6"/>
        <v>0</v>
      </c>
      <c r="P47" s="16">
        <f t="shared" si="6"/>
        <v>0</v>
      </c>
      <c r="Q47" s="16">
        <f t="shared" si="6"/>
        <v>0</v>
      </c>
      <c r="R47" s="16">
        <f t="shared" si="6"/>
        <v>0</v>
      </c>
      <c r="S47" s="16">
        <f t="shared" si="6"/>
        <v>0</v>
      </c>
      <c r="T47" s="16">
        <f t="shared" si="6"/>
        <v>0</v>
      </c>
      <c r="U47" s="16">
        <f t="shared" si="6"/>
        <v>0</v>
      </c>
      <c r="V47" s="16">
        <f t="shared" si="6"/>
        <v>0</v>
      </c>
      <c r="W47" s="16">
        <f t="shared" si="6"/>
        <v>0</v>
      </c>
      <c r="X47" s="16">
        <f t="shared" si="6"/>
        <v>0</v>
      </c>
      <c r="Y47" s="16">
        <f t="shared" si="6"/>
        <v>0</v>
      </c>
      <c r="Z47" s="16">
        <f t="shared" si="6"/>
        <v>0</v>
      </c>
      <c r="AA47" s="16">
        <f t="shared" si="6"/>
        <v>0</v>
      </c>
      <c r="AB47" s="16">
        <f t="shared" si="6"/>
        <v>0</v>
      </c>
      <c r="AC47" s="16">
        <f t="shared" si="6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14.3</v>
      </c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8</v>
      </c>
    </row>
    <row r="50" spans="1:35" x14ac:dyDescent="0.2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14.26</v>
      </c>
      <c r="G50" s="16">
        <f t="shared" si="7"/>
        <v>14.23</v>
      </c>
      <c r="H50" s="16">
        <f t="shared" si="7"/>
        <v>14.28</v>
      </c>
      <c r="I50" s="16">
        <f t="shared" si="7"/>
        <v>14.29</v>
      </c>
      <c r="J50" s="16">
        <f t="shared" si="7"/>
        <v>14.28</v>
      </c>
      <c r="K50" s="16">
        <f t="shared" si="7"/>
        <v>14.3</v>
      </c>
      <c r="L50" s="16">
        <f t="shared" si="7"/>
        <v>14.3</v>
      </c>
      <c r="M50" s="16">
        <f t="shared" si="7"/>
        <v>14.3</v>
      </c>
      <c r="N50" s="16">
        <f t="shared" si="7"/>
        <v>0</v>
      </c>
      <c r="O50" s="16">
        <f t="shared" si="7"/>
        <v>0</v>
      </c>
      <c r="P50" s="16">
        <f t="shared" si="7"/>
        <v>0</v>
      </c>
      <c r="Q50" s="16">
        <f t="shared" si="7"/>
        <v>0</v>
      </c>
      <c r="R50" s="16">
        <f t="shared" si="7"/>
        <v>0</v>
      </c>
      <c r="S50" s="16">
        <f t="shared" si="7"/>
        <v>0</v>
      </c>
      <c r="T50" s="16">
        <f t="shared" si="7"/>
        <v>0</v>
      </c>
      <c r="U50" s="16">
        <f t="shared" si="7"/>
        <v>0</v>
      </c>
      <c r="V50" s="16">
        <f t="shared" si="7"/>
        <v>0</v>
      </c>
      <c r="W50" s="16">
        <f t="shared" si="7"/>
        <v>0</v>
      </c>
      <c r="X50" s="16">
        <f t="shared" si="7"/>
        <v>0</v>
      </c>
      <c r="Y50" s="16">
        <f t="shared" si="7"/>
        <v>0</v>
      </c>
      <c r="Z50" s="16">
        <f t="shared" si="7"/>
        <v>0</v>
      </c>
      <c r="AA50" s="16">
        <f t="shared" si="7"/>
        <v>0</v>
      </c>
      <c r="AB50" s="16">
        <f t="shared" si="7"/>
        <v>0</v>
      </c>
      <c r="AC50" s="16">
        <f t="shared" si="7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8">COUNTIF(F52:AC52,$AJ$8)</f>
        <v>0</v>
      </c>
      <c r="AG52" s="10">
        <f t="shared" ref="AG52:AG65" si="9">COUNTIF(G52:AD52,$AJ$7)</f>
        <v>0</v>
      </c>
      <c r="AH52" s="10">
        <f t="shared" ref="AH52:AH65" si="10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1">SUM(F52:F65)</f>
        <v>0</v>
      </c>
      <c r="G66" s="16">
        <f t="shared" si="11"/>
        <v>0</v>
      </c>
      <c r="H66" s="16">
        <f t="shared" si="11"/>
        <v>0</v>
      </c>
      <c r="I66" s="16">
        <f t="shared" si="11"/>
        <v>0</v>
      </c>
      <c r="J66" s="16">
        <f t="shared" si="11"/>
        <v>0</v>
      </c>
      <c r="K66" s="16">
        <f t="shared" si="11"/>
        <v>0</v>
      </c>
      <c r="L66" s="16">
        <f t="shared" si="11"/>
        <v>0</v>
      </c>
      <c r="M66" s="16">
        <f t="shared" si="11"/>
        <v>0</v>
      </c>
      <c r="N66" s="16">
        <f t="shared" si="11"/>
        <v>0</v>
      </c>
      <c r="O66" s="16">
        <f t="shared" si="11"/>
        <v>0</v>
      </c>
      <c r="P66" s="16">
        <f t="shared" si="11"/>
        <v>0</v>
      </c>
      <c r="Q66" s="16">
        <f t="shared" si="11"/>
        <v>0</v>
      </c>
      <c r="R66" s="16">
        <f t="shared" si="11"/>
        <v>0</v>
      </c>
      <c r="S66" s="16">
        <f t="shared" si="11"/>
        <v>0</v>
      </c>
      <c r="T66" s="16">
        <f>SUM(T52:T65)</f>
        <v>0</v>
      </c>
      <c r="U66" s="16">
        <f t="shared" si="11"/>
        <v>0</v>
      </c>
      <c r="V66" s="16">
        <f t="shared" si="11"/>
        <v>0</v>
      </c>
      <c r="W66" s="16">
        <f t="shared" si="11"/>
        <v>0</v>
      </c>
      <c r="X66" s="16">
        <f t="shared" si="11"/>
        <v>0</v>
      </c>
      <c r="Y66" s="16">
        <f t="shared" si="11"/>
        <v>0</v>
      </c>
      <c r="Z66" s="16">
        <f t="shared" si="11"/>
        <v>0</v>
      </c>
      <c r="AA66" s="16">
        <f t="shared" si="11"/>
        <v>0</v>
      </c>
      <c r="AB66" s="16">
        <f t="shared" si="11"/>
        <v>0</v>
      </c>
      <c r="AC66" s="16">
        <f t="shared" si="11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0.625</v>
      </c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3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0.625</v>
      </c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2">SUM(C68:C70)</f>
        <v>2.5499999999999998</v>
      </c>
      <c r="D71" s="16">
        <f t="shared" si="12"/>
        <v>0</v>
      </c>
      <c r="E71" s="16">
        <f t="shared" si="12"/>
        <v>0</v>
      </c>
      <c r="F71" s="16">
        <f t="shared" si="12"/>
        <v>0.98</v>
      </c>
      <c r="G71" s="16">
        <f t="shared" si="12"/>
        <v>0.9</v>
      </c>
      <c r="H71" s="16">
        <f t="shared" si="12"/>
        <v>0.87</v>
      </c>
      <c r="I71" s="16">
        <f t="shared" si="12"/>
        <v>0.85</v>
      </c>
      <c r="J71" s="16">
        <f t="shared" si="12"/>
        <v>0.85</v>
      </c>
      <c r="K71" s="16">
        <f t="shared" si="12"/>
        <v>1</v>
      </c>
      <c r="L71" s="16">
        <f t="shared" si="12"/>
        <v>1.25</v>
      </c>
      <c r="M71" s="16">
        <f t="shared" si="12"/>
        <v>1.25</v>
      </c>
      <c r="N71" s="16">
        <f t="shared" si="12"/>
        <v>0</v>
      </c>
      <c r="O71" s="16">
        <f t="shared" si="12"/>
        <v>0</v>
      </c>
      <c r="P71" s="16">
        <f t="shared" si="12"/>
        <v>0</v>
      </c>
      <c r="Q71" s="16">
        <f t="shared" si="12"/>
        <v>0</v>
      </c>
      <c r="R71" s="16">
        <f t="shared" si="12"/>
        <v>0</v>
      </c>
      <c r="S71" s="16">
        <f t="shared" si="12"/>
        <v>0</v>
      </c>
      <c r="T71" s="16">
        <f t="shared" si="12"/>
        <v>0</v>
      </c>
      <c r="U71" s="16">
        <f t="shared" si="12"/>
        <v>0</v>
      </c>
      <c r="V71" s="16">
        <f t="shared" si="12"/>
        <v>0</v>
      </c>
      <c r="W71" s="16">
        <f t="shared" si="12"/>
        <v>0</v>
      </c>
      <c r="X71" s="16">
        <f t="shared" si="12"/>
        <v>0</v>
      </c>
      <c r="Y71" s="16">
        <f t="shared" si="12"/>
        <v>0</v>
      </c>
      <c r="Z71" s="16">
        <f t="shared" si="12"/>
        <v>0</v>
      </c>
      <c r="AA71" s="16">
        <f t="shared" si="12"/>
        <v>0</v>
      </c>
      <c r="AB71" s="16">
        <f t="shared" si="12"/>
        <v>0</v>
      </c>
      <c r="AC71" s="16">
        <f t="shared" si="12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3">COUNTIF(F73:AC73,$AF$11)</f>
        <v>0</v>
      </c>
      <c r="AG73" s="10">
        <f t="shared" ref="AG73:AG81" si="14">COUNTIF(G73:AC73,$AG$11)</f>
        <v>0</v>
      </c>
      <c r="AH73" s="10">
        <f t="shared" ref="AH73:AH81" si="1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3"/>
        <v>0</v>
      </c>
      <c r="AG74" s="10">
        <f t="shared" si="14"/>
        <v>0</v>
      </c>
      <c r="AH74" s="10">
        <f t="shared" si="1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3"/>
        <v>0</v>
      </c>
      <c r="AG76" s="10">
        <f t="shared" si="14"/>
        <v>0</v>
      </c>
      <c r="AH76" s="10">
        <f t="shared" si="1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3"/>
        <v>0</v>
      </c>
      <c r="AG77" s="10">
        <f t="shared" si="14"/>
        <v>0</v>
      </c>
      <c r="AH77" s="10">
        <f t="shared" si="1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3"/>
        <v>0</v>
      </c>
      <c r="AG78" s="10">
        <f t="shared" si="14"/>
        <v>0</v>
      </c>
      <c r="AH78" s="10">
        <f t="shared" si="1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3"/>
        <v>0</v>
      </c>
      <c r="AG79" s="10">
        <f t="shared" si="14"/>
        <v>0</v>
      </c>
      <c r="AH79" s="10">
        <f t="shared" si="1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3"/>
        <v>0</v>
      </c>
      <c r="AG80" s="10">
        <f t="shared" si="14"/>
        <v>0</v>
      </c>
      <c r="AH80" s="10">
        <f t="shared" si="1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3"/>
        <v>0</v>
      </c>
      <c r="AG81" s="10">
        <f t="shared" si="14"/>
        <v>0</v>
      </c>
      <c r="AH81" s="10">
        <f t="shared" si="1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>
        <v>0.83</v>
      </c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6">SUM(C84:C85)</f>
        <v>2</v>
      </c>
      <c r="D86" s="16">
        <f t="shared" si="16"/>
        <v>0</v>
      </c>
      <c r="E86" s="16">
        <f t="shared" si="16"/>
        <v>0</v>
      </c>
      <c r="F86" s="16">
        <f t="shared" si="16"/>
        <v>0.8</v>
      </c>
      <c r="G86" s="16">
        <f t="shared" si="16"/>
        <v>0.76</v>
      </c>
      <c r="H86" s="16">
        <f t="shared" si="16"/>
        <v>0.73</v>
      </c>
      <c r="I86" s="16">
        <f t="shared" si="16"/>
        <v>0.71</v>
      </c>
      <c r="J86" s="16">
        <f t="shared" si="16"/>
        <v>0</v>
      </c>
      <c r="K86" s="16">
        <f t="shared" si="16"/>
        <v>0.7</v>
      </c>
      <c r="L86" s="16">
        <f t="shared" si="16"/>
        <v>0.83</v>
      </c>
      <c r="M86" s="16">
        <f t="shared" si="16"/>
        <v>0.83</v>
      </c>
      <c r="N86" s="16">
        <f t="shared" si="16"/>
        <v>0</v>
      </c>
      <c r="O86" s="16">
        <f t="shared" si="16"/>
        <v>0</v>
      </c>
      <c r="P86" s="16">
        <f t="shared" si="16"/>
        <v>0</v>
      </c>
      <c r="Q86" s="16">
        <f t="shared" si="16"/>
        <v>0</v>
      </c>
      <c r="R86" s="16">
        <f t="shared" si="16"/>
        <v>0</v>
      </c>
      <c r="S86" s="16">
        <f t="shared" si="16"/>
        <v>0</v>
      </c>
      <c r="T86" s="16">
        <f t="shared" si="16"/>
        <v>0</v>
      </c>
      <c r="U86" s="16">
        <f t="shared" si="16"/>
        <v>0</v>
      </c>
      <c r="V86" s="16">
        <f t="shared" si="16"/>
        <v>0</v>
      </c>
      <c r="W86" s="16">
        <f t="shared" si="16"/>
        <v>0</v>
      </c>
      <c r="X86" s="16">
        <f t="shared" si="16"/>
        <v>0</v>
      </c>
      <c r="Y86" s="16">
        <f t="shared" si="16"/>
        <v>0</v>
      </c>
      <c r="Z86" s="16">
        <f t="shared" si="16"/>
        <v>0</v>
      </c>
      <c r="AA86" s="16">
        <f t="shared" si="16"/>
        <v>0</v>
      </c>
      <c r="AB86" s="16">
        <f t="shared" si="16"/>
        <v>0</v>
      </c>
      <c r="AC86" s="16">
        <f t="shared" si="16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7">SUM(F13:F16,F19:F32,F35:F37,F40,F43:F46,F49,F55,F56,F58,F60,F61,F62,F63,F64,F65,F68:F70,F84:F85,F57)</f>
        <v>42.54</v>
      </c>
      <c r="G89" s="23">
        <f t="shared" si="17"/>
        <v>40.908999999999999</v>
      </c>
      <c r="H89" s="23">
        <f t="shared" si="17"/>
        <v>39.061999999999998</v>
      </c>
      <c r="I89" s="23">
        <f t="shared" si="17"/>
        <v>37.976999999999997</v>
      </c>
      <c r="J89" s="23">
        <f t="shared" si="17"/>
        <v>37.829999999999991</v>
      </c>
      <c r="K89" s="23">
        <f t="shared" si="17"/>
        <v>40.100000000000009</v>
      </c>
      <c r="L89" s="23">
        <f t="shared" si="17"/>
        <v>43.718999999999994</v>
      </c>
      <c r="M89" s="23">
        <f t="shared" si="17"/>
        <v>44.718999999999994</v>
      </c>
      <c r="N89" s="23">
        <f t="shared" si="17"/>
        <v>0</v>
      </c>
      <c r="O89" s="23">
        <f>SUM(O13:O16,O19:O32,O35:O37,O40,O43:O46,O49,O55,O56,O58,O60,O61,O62,O63,O64,O65,O68:O70,O84:O85,O57)</f>
        <v>0</v>
      </c>
      <c r="P89" s="23">
        <f t="shared" ref="P89:AC89" si="18">SUM(P13:P16,P19:P32,P35:P37,P40,P43:P46,P49,P55,P56,P58,P60,P61,P62,P63,P64,P65,P68:P70,P84:P85,P57)</f>
        <v>0</v>
      </c>
      <c r="Q89" s="23">
        <f t="shared" si="18"/>
        <v>0</v>
      </c>
      <c r="R89" s="23">
        <f t="shared" si="18"/>
        <v>0</v>
      </c>
      <c r="S89" s="23">
        <f t="shared" si="18"/>
        <v>0</v>
      </c>
      <c r="T89" s="23">
        <f t="shared" si="18"/>
        <v>0</v>
      </c>
      <c r="U89" s="23">
        <f t="shared" si="18"/>
        <v>0</v>
      </c>
      <c r="V89" s="23">
        <f t="shared" si="18"/>
        <v>0</v>
      </c>
      <c r="W89" s="23">
        <f t="shared" si="18"/>
        <v>0</v>
      </c>
      <c r="X89" s="23">
        <f t="shared" si="18"/>
        <v>0</v>
      </c>
      <c r="Y89" s="23">
        <f t="shared" si="18"/>
        <v>0</v>
      </c>
      <c r="Z89" s="23">
        <f t="shared" si="18"/>
        <v>0</v>
      </c>
      <c r="AA89" s="23">
        <f t="shared" si="18"/>
        <v>0</v>
      </c>
      <c r="AB89" s="23">
        <f t="shared" si="18"/>
        <v>0</v>
      </c>
      <c r="AC89" s="23">
        <f t="shared" si="18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9">F17</f>
        <v>13.2</v>
      </c>
      <c r="G97" s="58">
        <f t="shared" si="19"/>
        <v>6.3</v>
      </c>
      <c r="H97" s="58">
        <f t="shared" si="19"/>
        <v>6.5</v>
      </c>
      <c r="I97" s="58">
        <f t="shared" si="19"/>
        <v>6.5</v>
      </c>
      <c r="J97" s="58">
        <f t="shared" si="19"/>
        <v>11.7</v>
      </c>
      <c r="K97" s="58">
        <f t="shared" si="19"/>
        <v>13.6</v>
      </c>
      <c r="L97" s="58">
        <f t="shared" si="19"/>
        <v>13.4</v>
      </c>
      <c r="M97" s="58">
        <f t="shared" si="19"/>
        <v>13.4</v>
      </c>
      <c r="N97" s="58">
        <f t="shared" si="19"/>
        <v>0</v>
      </c>
      <c r="O97" s="58">
        <f t="shared" si="19"/>
        <v>0</v>
      </c>
      <c r="P97" s="58">
        <f t="shared" si="19"/>
        <v>0</v>
      </c>
      <c r="Q97" s="58">
        <f t="shared" si="19"/>
        <v>0</v>
      </c>
      <c r="R97" s="58">
        <f t="shared" si="19"/>
        <v>0</v>
      </c>
      <c r="S97" s="58">
        <f t="shared" si="19"/>
        <v>7</v>
      </c>
      <c r="T97" s="58">
        <f t="shared" si="19"/>
        <v>0</v>
      </c>
      <c r="U97" s="58">
        <f t="shared" si="19"/>
        <v>0</v>
      </c>
      <c r="V97" s="58">
        <f t="shared" si="19"/>
        <v>0</v>
      </c>
      <c r="W97" s="58">
        <f t="shared" si="19"/>
        <v>0</v>
      </c>
      <c r="X97" s="58">
        <f t="shared" si="19"/>
        <v>0</v>
      </c>
      <c r="Y97" s="58">
        <f t="shared" si="19"/>
        <v>0</v>
      </c>
      <c r="Z97" s="58">
        <f t="shared" si="19"/>
        <v>0</v>
      </c>
      <c r="AA97" s="58">
        <f t="shared" si="19"/>
        <v>0</v>
      </c>
      <c r="AB97" s="58">
        <f t="shared" si="19"/>
        <v>0</v>
      </c>
      <c r="AC97" s="58">
        <f t="shared" si="1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20">F33</f>
        <v>3.9</v>
      </c>
      <c r="G99" s="58">
        <f t="shared" si="20"/>
        <v>7.9189999999999987</v>
      </c>
      <c r="H99" s="58">
        <f t="shared" si="20"/>
        <v>5.4820000000000002</v>
      </c>
      <c r="I99" s="58">
        <f t="shared" si="20"/>
        <v>4.4269999999999996</v>
      </c>
      <c r="J99" s="58">
        <f t="shared" si="20"/>
        <v>0</v>
      </c>
      <c r="K99" s="58">
        <f t="shared" si="20"/>
        <v>0</v>
      </c>
      <c r="L99" s="58">
        <f t="shared" si="20"/>
        <v>2.9390000000000001</v>
      </c>
      <c r="M99" s="58">
        <f t="shared" si="20"/>
        <v>3.9390000000000001</v>
      </c>
      <c r="N99" s="58">
        <f t="shared" si="20"/>
        <v>0</v>
      </c>
      <c r="O99" s="58">
        <f t="shared" si="20"/>
        <v>0</v>
      </c>
      <c r="P99" s="58">
        <f t="shared" si="20"/>
        <v>0</v>
      </c>
      <c r="Q99" s="58">
        <f t="shared" si="20"/>
        <v>0</v>
      </c>
      <c r="R99" s="58">
        <f t="shared" si="20"/>
        <v>0</v>
      </c>
      <c r="S99" s="58">
        <f t="shared" si="20"/>
        <v>0</v>
      </c>
      <c r="T99" s="58">
        <f t="shared" si="20"/>
        <v>0</v>
      </c>
      <c r="U99" s="58">
        <f t="shared" si="20"/>
        <v>0</v>
      </c>
      <c r="V99" s="58">
        <f t="shared" si="20"/>
        <v>0</v>
      </c>
      <c r="W99" s="58">
        <f t="shared" si="20"/>
        <v>0</v>
      </c>
      <c r="X99" s="58">
        <f t="shared" si="20"/>
        <v>0</v>
      </c>
      <c r="Y99" s="58">
        <f t="shared" si="20"/>
        <v>0</v>
      </c>
      <c r="Z99" s="58">
        <f t="shared" si="20"/>
        <v>0</v>
      </c>
      <c r="AA99" s="58">
        <f t="shared" si="20"/>
        <v>0</v>
      </c>
      <c r="AB99" s="58">
        <f t="shared" si="20"/>
        <v>0</v>
      </c>
      <c r="AC99" s="58">
        <f t="shared" si="2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1">F47</f>
        <v>9.4</v>
      </c>
      <c r="G101" s="59">
        <f t="shared" si="21"/>
        <v>10.8</v>
      </c>
      <c r="H101" s="59">
        <f t="shared" si="21"/>
        <v>11.2</v>
      </c>
      <c r="I101" s="59">
        <f t="shared" si="21"/>
        <v>11.2</v>
      </c>
      <c r="J101" s="59">
        <f t="shared" si="21"/>
        <v>11</v>
      </c>
      <c r="K101" s="59">
        <f t="shared" si="21"/>
        <v>10.5</v>
      </c>
      <c r="L101" s="59">
        <f t="shared" si="21"/>
        <v>11</v>
      </c>
      <c r="M101" s="59">
        <f t="shared" si="21"/>
        <v>11</v>
      </c>
      <c r="N101" s="59">
        <f t="shared" si="21"/>
        <v>0</v>
      </c>
      <c r="O101" s="59">
        <f t="shared" si="21"/>
        <v>0</v>
      </c>
      <c r="P101" s="59">
        <f t="shared" si="21"/>
        <v>0</v>
      </c>
      <c r="Q101" s="59">
        <f t="shared" si="21"/>
        <v>0</v>
      </c>
      <c r="R101" s="59">
        <f t="shared" si="21"/>
        <v>0</v>
      </c>
      <c r="S101" s="59">
        <f t="shared" si="21"/>
        <v>0</v>
      </c>
      <c r="T101" s="59">
        <f t="shared" si="21"/>
        <v>0</v>
      </c>
      <c r="U101" s="59">
        <f t="shared" si="21"/>
        <v>0</v>
      </c>
      <c r="V101" s="59">
        <f t="shared" si="21"/>
        <v>0</v>
      </c>
      <c r="W101" s="59">
        <f t="shared" si="21"/>
        <v>0</v>
      </c>
      <c r="X101" s="59">
        <f t="shared" si="21"/>
        <v>0</v>
      </c>
      <c r="Y101" s="59">
        <f t="shared" si="21"/>
        <v>0</v>
      </c>
      <c r="Z101" s="59">
        <f t="shared" si="21"/>
        <v>0</v>
      </c>
      <c r="AA101" s="59">
        <f t="shared" si="21"/>
        <v>0</v>
      </c>
      <c r="AB101" s="59">
        <f t="shared" si="21"/>
        <v>0</v>
      </c>
      <c r="AC101" s="59">
        <f t="shared" si="21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2">F50</f>
        <v>14.26</v>
      </c>
      <c r="G104" s="59">
        <f t="shared" si="22"/>
        <v>14.23</v>
      </c>
      <c r="H104" s="59">
        <f t="shared" si="22"/>
        <v>14.28</v>
      </c>
      <c r="I104" s="59">
        <f t="shared" si="22"/>
        <v>14.29</v>
      </c>
      <c r="J104" s="59">
        <f t="shared" si="22"/>
        <v>14.28</v>
      </c>
      <c r="K104" s="59">
        <f t="shared" si="22"/>
        <v>14.3</v>
      </c>
      <c r="L104" s="59">
        <f t="shared" si="22"/>
        <v>14.3</v>
      </c>
      <c r="M104" s="59">
        <f t="shared" si="22"/>
        <v>14.3</v>
      </c>
      <c r="N104" s="59">
        <f t="shared" si="22"/>
        <v>0</v>
      </c>
      <c r="O104" s="59">
        <f t="shared" si="22"/>
        <v>0</v>
      </c>
      <c r="P104" s="59">
        <f t="shared" si="22"/>
        <v>0</v>
      </c>
      <c r="Q104" s="59">
        <f t="shared" si="22"/>
        <v>0</v>
      </c>
      <c r="R104" s="59">
        <f t="shared" si="22"/>
        <v>0</v>
      </c>
      <c r="S104" s="59">
        <f t="shared" si="22"/>
        <v>0</v>
      </c>
      <c r="T104" s="59">
        <f t="shared" si="22"/>
        <v>0</v>
      </c>
      <c r="U104" s="59">
        <f t="shared" si="22"/>
        <v>0</v>
      </c>
      <c r="V104" s="59">
        <f t="shared" si="22"/>
        <v>0</v>
      </c>
      <c r="W104" s="59">
        <f t="shared" si="22"/>
        <v>0</v>
      </c>
      <c r="X104" s="59">
        <f t="shared" si="22"/>
        <v>0</v>
      </c>
      <c r="Y104" s="59">
        <f t="shared" si="22"/>
        <v>0</v>
      </c>
      <c r="Z104" s="59">
        <f t="shared" si="22"/>
        <v>0</v>
      </c>
      <c r="AA104" s="59">
        <f t="shared" si="22"/>
        <v>0</v>
      </c>
      <c r="AB104" s="59">
        <f t="shared" si="22"/>
        <v>0</v>
      </c>
      <c r="AC104" s="59">
        <f t="shared" si="22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3">G66</f>
        <v>0</v>
      </c>
      <c r="H106" s="58">
        <f t="shared" si="23"/>
        <v>0</v>
      </c>
      <c r="I106" s="58">
        <f t="shared" si="23"/>
        <v>0</v>
      </c>
      <c r="J106" s="58">
        <f t="shared" si="23"/>
        <v>0</v>
      </c>
      <c r="K106" s="58">
        <f t="shared" si="23"/>
        <v>0</v>
      </c>
      <c r="L106" s="58">
        <f t="shared" si="23"/>
        <v>0</v>
      </c>
      <c r="M106" s="58">
        <f t="shared" si="23"/>
        <v>0</v>
      </c>
      <c r="N106" s="58">
        <f t="shared" si="23"/>
        <v>0</v>
      </c>
      <c r="O106" s="58">
        <f t="shared" si="23"/>
        <v>0</v>
      </c>
      <c r="P106" s="58">
        <f t="shared" si="23"/>
        <v>0</v>
      </c>
      <c r="Q106" s="58">
        <f t="shared" si="23"/>
        <v>0</v>
      </c>
      <c r="R106" s="58">
        <f t="shared" si="23"/>
        <v>0</v>
      </c>
      <c r="S106" s="58">
        <f t="shared" si="23"/>
        <v>0</v>
      </c>
      <c r="T106" s="58">
        <f t="shared" si="23"/>
        <v>0</v>
      </c>
      <c r="U106" s="58">
        <f t="shared" si="23"/>
        <v>0</v>
      </c>
      <c r="V106" s="58">
        <f t="shared" si="23"/>
        <v>0</v>
      </c>
      <c r="W106" s="58">
        <f t="shared" si="23"/>
        <v>0</v>
      </c>
      <c r="X106" s="58">
        <f t="shared" si="23"/>
        <v>0</v>
      </c>
      <c r="Y106" s="58">
        <f t="shared" si="23"/>
        <v>0</v>
      </c>
      <c r="Z106" s="58">
        <f t="shared" si="23"/>
        <v>0</v>
      </c>
      <c r="AA106" s="58">
        <f t="shared" si="23"/>
        <v>0</v>
      </c>
      <c r="AB106" s="58">
        <f t="shared" si="23"/>
        <v>0</v>
      </c>
      <c r="AC106" s="58">
        <f t="shared" si="2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0.98</v>
      </c>
      <c r="G107" s="58">
        <f t="shared" ref="G107:AC107" si="24">G71</f>
        <v>0.9</v>
      </c>
      <c r="H107" s="58">
        <f t="shared" si="24"/>
        <v>0.87</v>
      </c>
      <c r="I107" s="58">
        <f t="shared" si="24"/>
        <v>0.85</v>
      </c>
      <c r="J107" s="58">
        <f t="shared" si="24"/>
        <v>0.85</v>
      </c>
      <c r="K107" s="58">
        <f t="shared" si="24"/>
        <v>1</v>
      </c>
      <c r="L107" s="58">
        <f t="shared" si="24"/>
        <v>1.25</v>
      </c>
      <c r="M107" s="58">
        <f t="shared" si="24"/>
        <v>1.25</v>
      </c>
      <c r="N107" s="58">
        <f t="shared" si="24"/>
        <v>0</v>
      </c>
      <c r="O107" s="58">
        <f t="shared" si="24"/>
        <v>0</v>
      </c>
      <c r="P107" s="58">
        <f t="shared" si="24"/>
        <v>0</v>
      </c>
      <c r="Q107" s="58">
        <f t="shared" si="24"/>
        <v>0</v>
      </c>
      <c r="R107" s="58">
        <f t="shared" si="24"/>
        <v>0</v>
      </c>
      <c r="S107" s="58">
        <f t="shared" si="24"/>
        <v>0</v>
      </c>
      <c r="T107" s="58">
        <f t="shared" si="24"/>
        <v>0</v>
      </c>
      <c r="U107" s="58">
        <f t="shared" si="24"/>
        <v>0</v>
      </c>
      <c r="V107" s="58">
        <f t="shared" si="24"/>
        <v>0</v>
      </c>
      <c r="W107" s="58">
        <f t="shared" si="24"/>
        <v>0</v>
      </c>
      <c r="X107" s="58">
        <f t="shared" si="24"/>
        <v>0</v>
      </c>
      <c r="Y107" s="58">
        <f t="shared" si="24"/>
        <v>0</v>
      </c>
      <c r="Z107" s="58">
        <f t="shared" si="24"/>
        <v>0</v>
      </c>
      <c r="AA107" s="58">
        <f t="shared" si="24"/>
        <v>0</v>
      </c>
      <c r="AB107" s="58">
        <f t="shared" si="24"/>
        <v>0</v>
      </c>
      <c r="AC107" s="58">
        <f t="shared" si="24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5">G86</f>
        <v>0.76</v>
      </c>
      <c r="H109" s="58">
        <f t="shared" si="25"/>
        <v>0.73</v>
      </c>
      <c r="I109" s="58">
        <f t="shared" si="25"/>
        <v>0.71</v>
      </c>
      <c r="J109" s="58">
        <f t="shared" si="25"/>
        <v>0</v>
      </c>
      <c r="K109" s="58">
        <f t="shared" si="25"/>
        <v>0.7</v>
      </c>
      <c r="L109" s="58">
        <f t="shared" si="25"/>
        <v>0.83</v>
      </c>
      <c r="M109" s="58">
        <f t="shared" si="25"/>
        <v>0.83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 t="shared" si="25"/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6">SUM(F13:F16,F19:F32,F43:F46,F49,F68:F70,F84:F85,F52,F53,F54,F55,F56,F57,F58,F59,F60,F61,F62,F63,F64,F65)</f>
        <v>42.54</v>
      </c>
      <c r="G111" s="55">
        <f t="shared" si="26"/>
        <v>40.908999999999999</v>
      </c>
      <c r="H111" s="55">
        <f t="shared" si="26"/>
        <v>39.061999999999998</v>
      </c>
      <c r="I111" s="55">
        <f t="shared" si="26"/>
        <v>37.976999999999997</v>
      </c>
      <c r="J111" s="55">
        <f t="shared" si="26"/>
        <v>37.829999999999991</v>
      </c>
      <c r="K111" s="55">
        <f t="shared" si="26"/>
        <v>40.100000000000009</v>
      </c>
      <c r="L111" s="55">
        <f t="shared" si="26"/>
        <v>43.718999999999994</v>
      </c>
      <c r="M111" s="55">
        <f t="shared" si="26"/>
        <v>44.718999999999994</v>
      </c>
      <c r="N111" s="55">
        <f t="shared" si="26"/>
        <v>0</v>
      </c>
      <c r="O111" s="55">
        <f t="shared" si="26"/>
        <v>0</v>
      </c>
      <c r="P111" s="55">
        <f t="shared" si="26"/>
        <v>0</v>
      </c>
      <c r="Q111" s="55">
        <f t="shared" si="26"/>
        <v>0</v>
      </c>
      <c r="R111" s="55">
        <f t="shared" si="26"/>
        <v>0</v>
      </c>
      <c r="S111" s="55">
        <f t="shared" si="26"/>
        <v>0</v>
      </c>
      <c r="T111" s="55">
        <f t="shared" si="26"/>
        <v>0</v>
      </c>
      <c r="U111" s="55">
        <f t="shared" si="26"/>
        <v>0</v>
      </c>
      <c r="V111" s="55">
        <f t="shared" si="26"/>
        <v>0</v>
      </c>
      <c r="W111" s="55">
        <f t="shared" si="26"/>
        <v>0</v>
      </c>
      <c r="X111" s="55">
        <f t="shared" si="26"/>
        <v>0</v>
      </c>
      <c r="Y111" s="55">
        <f t="shared" si="26"/>
        <v>0</v>
      </c>
      <c r="Z111" s="55">
        <f t="shared" si="26"/>
        <v>0</v>
      </c>
      <c r="AA111" s="55">
        <f t="shared" si="26"/>
        <v>0</v>
      </c>
      <c r="AB111" s="55">
        <f t="shared" si="26"/>
        <v>0</v>
      </c>
      <c r="AC111" s="55">
        <f t="shared" si="26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7">SUM(G112:G115)</f>
        <v>0</v>
      </c>
      <c r="H116" s="55">
        <f t="shared" si="27"/>
        <v>0</v>
      </c>
      <c r="I116" s="55">
        <f t="shared" si="27"/>
        <v>0</v>
      </c>
      <c r="J116" s="55">
        <f t="shared" si="27"/>
        <v>0</v>
      </c>
      <c r="K116" s="55">
        <f t="shared" si="27"/>
        <v>0</v>
      </c>
      <c r="L116" s="55">
        <f t="shared" si="27"/>
        <v>0</v>
      </c>
      <c r="M116" s="55">
        <f t="shared" si="27"/>
        <v>0</v>
      </c>
      <c r="N116" s="55">
        <f t="shared" si="27"/>
        <v>0</v>
      </c>
      <c r="O116" s="55">
        <f t="shared" si="27"/>
        <v>0</v>
      </c>
      <c r="P116" s="55">
        <f t="shared" si="27"/>
        <v>0</v>
      </c>
      <c r="Q116" s="55">
        <f t="shared" si="27"/>
        <v>0</v>
      </c>
      <c r="R116" s="55">
        <f t="shared" si="27"/>
        <v>0</v>
      </c>
      <c r="S116" s="55">
        <f t="shared" si="27"/>
        <v>0</v>
      </c>
      <c r="T116" s="55">
        <f t="shared" si="27"/>
        <v>0</v>
      </c>
      <c r="U116" s="55">
        <f t="shared" si="27"/>
        <v>0</v>
      </c>
      <c r="V116" s="55">
        <f t="shared" si="27"/>
        <v>0</v>
      </c>
      <c r="W116" s="55">
        <f t="shared" si="27"/>
        <v>0</v>
      </c>
      <c r="X116" s="55">
        <f t="shared" si="27"/>
        <v>0</v>
      </c>
      <c r="Y116" s="55">
        <f t="shared" si="27"/>
        <v>0</v>
      </c>
      <c r="Z116" s="55">
        <f t="shared" si="27"/>
        <v>0</v>
      </c>
      <c r="AA116" s="55">
        <f t="shared" si="27"/>
        <v>0</v>
      </c>
      <c r="AB116" s="55">
        <f t="shared" si="27"/>
        <v>0</v>
      </c>
      <c r="AC116" s="55">
        <f t="shared" si="2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42.54</v>
      </c>
      <c r="G117" s="56">
        <f t="shared" ref="G117:AC117" si="28">SUM(G111,G116)</f>
        <v>40.908999999999999</v>
      </c>
      <c r="H117" s="56">
        <f t="shared" si="28"/>
        <v>39.061999999999998</v>
      </c>
      <c r="I117" s="56">
        <f t="shared" si="28"/>
        <v>37.976999999999997</v>
      </c>
      <c r="J117" s="56">
        <f t="shared" si="28"/>
        <v>37.829999999999991</v>
      </c>
      <c r="K117" s="56">
        <f t="shared" si="28"/>
        <v>40.100000000000009</v>
      </c>
      <c r="L117" s="56">
        <f t="shared" si="28"/>
        <v>43.718999999999994</v>
      </c>
      <c r="M117" s="56">
        <f t="shared" si="28"/>
        <v>44.718999999999994</v>
      </c>
      <c r="N117" s="56">
        <f t="shared" si="28"/>
        <v>0</v>
      </c>
      <c r="O117" s="56">
        <f t="shared" si="28"/>
        <v>0</v>
      </c>
      <c r="P117" s="56">
        <f t="shared" si="28"/>
        <v>0</v>
      </c>
      <c r="Q117" s="56">
        <f t="shared" si="28"/>
        <v>0</v>
      </c>
      <c r="R117" s="56">
        <f t="shared" si="28"/>
        <v>0</v>
      </c>
      <c r="S117" s="56">
        <f t="shared" si="28"/>
        <v>0</v>
      </c>
      <c r="T117" s="56">
        <f t="shared" si="28"/>
        <v>0</v>
      </c>
      <c r="U117" s="56">
        <f t="shared" si="28"/>
        <v>0</v>
      </c>
      <c r="V117" s="56">
        <f t="shared" si="28"/>
        <v>0</v>
      </c>
      <c r="W117" s="56">
        <f t="shared" si="28"/>
        <v>0</v>
      </c>
      <c r="X117" s="56">
        <f t="shared" si="28"/>
        <v>0</v>
      </c>
      <c r="Y117" s="56">
        <f t="shared" si="28"/>
        <v>0</v>
      </c>
      <c r="Z117" s="56">
        <f t="shared" si="28"/>
        <v>0</v>
      </c>
      <c r="AA117" s="56">
        <f t="shared" si="28"/>
        <v>0</v>
      </c>
      <c r="AB117" s="56">
        <f t="shared" si="28"/>
        <v>0</v>
      </c>
      <c r="AC117" s="56">
        <f t="shared" si="28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29">(7.2*(4-COUNTIF(H13:H16,"=CMS")-COUNTIF(H13:H16,"=PMS")))</f>
        <v>7.2</v>
      </c>
      <c r="I127" s="516">
        <f t="shared" si="29"/>
        <v>7.2</v>
      </c>
      <c r="J127" s="516">
        <f t="shared" si="29"/>
        <v>14.4</v>
      </c>
      <c r="K127" s="516">
        <f t="shared" si="29"/>
        <v>14.4</v>
      </c>
      <c r="L127" s="516">
        <f t="shared" si="29"/>
        <v>14.4</v>
      </c>
      <c r="M127" s="516">
        <f t="shared" ref="M127:O127" si="30">(7.2*(4-COUNTIF(M13:M16,"=CMS")-COUNTIF(M13:M16,"=PMS")))</f>
        <v>14.4</v>
      </c>
      <c r="N127" s="516">
        <f t="shared" si="30"/>
        <v>28.8</v>
      </c>
      <c r="O127" s="516">
        <f t="shared" si="30"/>
        <v>28.8</v>
      </c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31">13-COUNTIF(F19:F32,"=CMS")-COUNTIF(F19:F32,"=PMS")+IF(COUNTIF(F14:F16,"=CMS")&gt;0,1,0)</f>
        <v>13</v>
      </c>
      <c r="G128" s="516">
        <f t="shared" ref="G128:L128" si="32">13-COUNTIF(G19:G32,"=CMS")-COUNTIF(G19:G32,"=PMS")+IF(COUNTIF(G14:G16,"=CMS")&gt;0,1,0)</f>
        <v>14</v>
      </c>
      <c r="H128" s="516">
        <f t="shared" si="32"/>
        <v>14</v>
      </c>
      <c r="I128" s="516">
        <f t="shared" si="32"/>
        <v>14</v>
      </c>
      <c r="J128" s="516">
        <f t="shared" si="32"/>
        <v>13</v>
      </c>
      <c r="K128" s="516">
        <f t="shared" si="32"/>
        <v>13</v>
      </c>
      <c r="L128" s="516">
        <f t="shared" si="32"/>
        <v>13</v>
      </c>
      <c r="M128" s="516">
        <f t="shared" ref="M128:O128" si="33">13-COUNTIF(M19:M32,"=CMS")-COUNTIF(M19:M32,"=PMS")+IF(COUNTIF(M14:M16,"=CMS")&gt;0,1,0)</f>
        <v>13</v>
      </c>
      <c r="N128" s="516">
        <f t="shared" si="33"/>
        <v>13</v>
      </c>
      <c r="O128" s="516">
        <f t="shared" si="33"/>
        <v>13</v>
      </c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34">4.5*(2-COUNTIF(F43:F44,"=CMS")-COUNTIF(F43:F44,"=PMS"))</f>
        <v>9</v>
      </c>
      <c r="G129" s="516">
        <f t="shared" ref="G129:L129" si="35">4.5*(2-COUNTIF(G43:G44,"=CMS")-COUNTIF(G43:G44,"=PMS"))</f>
        <v>9</v>
      </c>
      <c r="H129" s="516">
        <f t="shared" si="35"/>
        <v>9</v>
      </c>
      <c r="I129" s="516">
        <f t="shared" si="35"/>
        <v>9</v>
      </c>
      <c r="J129" s="516">
        <f t="shared" si="35"/>
        <v>9</v>
      </c>
      <c r="K129" s="516">
        <f t="shared" si="35"/>
        <v>9</v>
      </c>
      <c r="L129" s="516">
        <f t="shared" si="35"/>
        <v>9</v>
      </c>
      <c r="M129" s="516">
        <f t="shared" ref="M129:O129" si="36">4.5*(2-COUNTIF(M43:M44,"=CMS")-COUNTIF(M43:M44,"=PMS"))</f>
        <v>9</v>
      </c>
      <c r="N129" s="516">
        <f t="shared" si="36"/>
        <v>9</v>
      </c>
      <c r="O129" s="516">
        <f t="shared" si="36"/>
        <v>9</v>
      </c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37">8.8*(1-COUNTIF(F45,"=CMS")-COUNTIF(F45,"=PMS"))</f>
        <v>8.8000000000000007</v>
      </c>
      <c r="G130" s="516">
        <f t="shared" ref="G130:L130" si="38">8.8*(1-COUNTIF(G45,"=CMS")-COUNTIF(G45,"=PMS"))</f>
        <v>8.8000000000000007</v>
      </c>
      <c r="H130" s="516">
        <f t="shared" si="38"/>
        <v>8.8000000000000007</v>
      </c>
      <c r="I130" s="516">
        <f t="shared" si="38"/>
        <v>8.8000000000000007</v>
      </c>
      <c r="J130" s="516">
        <f t="shared" si="38"/>
        <v>8.8000000000000007</v>
      </c>
      <c r="K130" s="516">
        <f t="shared" si="38"/>
        <v>8.8000000000000007</v>
      </c>
      <c r="L130" s="516">
        <f t="shared" si="38"/>
        <v>8.8000000000000007</v>
      </c>
      <c r="M130" s="516">
        <f t="shared" ref="M130:O130" si="39">8.8*(1-COUNTIF(M45,"=CMS")-COUNTIF(M45,"=PMS"))</f>
        <v>8.8000000000000007</v>
      </c>
      <c r="N130" s="516">
        <f t="shared" si="39"/>
        <v>8.8000000000000007</v>
      </c>
      <c r="O130" s="516">
        <f t="shared" si="39"/>
        <v>8.8000000000000007</v>
      </c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37"/>
        <v>8.8000000000000007</v>
      </c>
      <c r="G131" s="516">
        <f t="shared" ref="G131:L131" si="40">8.8*(1-COUNTIF(G46,"=CMS")-COUNTIF(G46,"=PMS"))</f>
        <v>8.8000000000000007</v>
      </c>
      <c r="H131" s="516">
        <f t="shared" si="40"/>
        <v>8.8000000000000007</v>
      </c>
      <c r="I131" s="516">
        <f t="shared" si="40"/>
        <v>8.8000000000000007</v>
      </c>
      <c r="J131" s="516">
        <f t="shared" si="40"/>
        <v>8.8000000000000007</v>
      </c>
      <c r="K131" s="516">
        <f t="shared" si="40"/>
        <v>8.8000000000000007</v>
      </c>
      <c r="L131" s="516">
        <f t="shared" si="40"/>
        <v>8.8000000000000007</v>
      </c>
      <c r="M131" s="516">
        <f t="shared" ref="M131:O131" si="41">8.8*(1-COUNTIF(M46,"=CMS")-COUNTIF(M46,"=PMS"))</f>
        <v>8.8000000000000007</v>
      </c>
      <c r="N131" s="516">
        <f t="shared" si="41"/>
        <v>8.8000000000000007</v>
      </c>
      <c r="O131" s="516">
        <f t="shared" si="41"/>
        <v>8.8000000000000007</v>
      </c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42">0.85*(3-COUNTIF(F68:F70,"=CMS"))</f>
        <v>2.5499999999999998</v>
      </c>
      <c r="G134" s="516">
        <f t="shared" ref="G134:L134" si="43">0.85*(3-COUNTIF(G68:G70,"=CMS"))</f>
        <v>2.5499999999999998</v>
      </c>
      <c r="H134" s="516">
        <f t="shared" si="43"/>
        <v>2.5499999999999998</v>
      </c>
      <c r="I134" s="516">
        <f t="shared" si="43"/>
        <v>2.5499999999999998</v>
      </c>
      <c r="J134" s="516">
        <f t="shared" si="43"/>
        <v>2.5499999999999998</v>
      </c>
      <c r="K134" s="516">
        <f t="shared" si="43"/>
        <v>2.5499999999999998</v>
      </c>
      <c r="L134" s="516">
        <f t="shared" si="43"/>
        <v>2.5499999999999998</v>
      </c>
      <c r="M134" s="516">
        <f t="shared" ref="M134:O134" si="44">0.85*(3-COUNTIF(M68:M70,"=CMS"))</f>
        <v>2.5499999999999998</v>
      </c>
      <c r="N134" s="516">
        <f t="shared" si="44"/>
        <v>2.5499999999999998</v>
      </c>
      <c r="O134" s="516">
        <f t="shared" si="44"/>
        <v>2.5499999999999998</v>
      </c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45">1*(2-COUNTIF(F84:F85,"=CMS"))</f>
        <v>2</v>
      </c>
      <c r="G135" s="516">
        <f t="shared" ref="G135:L135" si="46">1*(2-COUNTIF(G84:G85,"=CMS"))</f>
        <v>2</v>
      </c>
      <c r="H135" s="516">
        <f t="shared" si="46"/>
        <v>2</v>
      </c>
      <c r="I135" s="516">
        <f t="shared" si="46"/>
        <v>2</v>
      </c>
      <c r="J135" s="516">
        <f t="shared" si="46"/>
        <v>2</v>
      </c>
      <c r="K135" s="516">
        <f t="shared" si="46"/>
        <v>2</v>
      </c>
      <c r="L135" s="516">
        <f t="shared" si="46"/>
        <v>2</v>
      </c>
      <c r="M135" s="516">
        <f t="shared" ref="M135:O135" si="47">1*(2-COUNTIF(M84:M85,"=CMS"))</f>
        <v>2</v>
      </c>
      <c r="N135" s="516">
        <f t="shared" si="47"/>
        <v>2</v>
      </c>
      <c r="O135" s="516">
        <f t="shared" si="47"/>
        <v>2</v>
      </c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48">IF(SUM(G127:G128)&gt;33,0,33-SUM(G127:G128))</f>
        <v>11.8</v>
      </c>
      <c r="H136" s="517">
        <f t="shared" si="48"/>
        <v>11.8</v>
      </c>
      <c r="I136" s="517">
        <f t="shared" si="48"/>
        <v>11.8</v>
      </c>
      <c r="J136" s="517">
        <f t="shared" si="48"/>
        <v>5.6000000000000014</v>
      </c>
      <c r="K136" s="517">
        <f t="shared" si="48"/>
        <v>5.6000000000000014</v>
      </c>
      <c r="L136" s="517">
        <f t="shared" si="48"/>
        <v>5.6000000000000014</v>
      </c>
      <c r="M136" s="517">
        <f t="shared" si="48"/>
        <v>5.6000000000000014</v>
      </c>
      <c r="N136" s="517">
        <f t="shared" si="48"/>
        <v>0</v>
      </c>
      <c r="O136" s="517">
        <f t="shared" si="48"/>
        <v>0</v>
      </c>
      <c r="P136" s="517">
        <f t="shared" si="48"/>
        <v>33</v>
      </c>
      <c r="Q136" s="517">
        <f t="shared" si="48"/>
        <v>33</v>
      </c>
      <c r="R136" s="517">
        <f t="shared" si="48"/>
        <v>33</v>
      </c>
      <c r="S136" s="517">
        <f t="shared" si="48"/>
        <v>33</v>
      </c>
      <c r="T136" s="517">
        <f t="shared" si="48"/>
        <v>33</v>
      </c>
      <c r="U136" s="517">
        <f t="shared" si="48"/>
        <v>33</v>
      </c>
      <c r="V136" s="517">
        <f t="shared" si="48"/>
        <v>33</v>
      </c>
      <c r="W136" s="517">
        <f t="shared" si="48"/>
        <v>33</v>
      </c>
      <c r="X136" s="517">
        <f t="shared" si="48"/>
        <v>33</v>
      </c>
      <c r="Y136" s="517">
        <f t="shared" si="48"/>
        <v>33</v>
      </c>
      <c r="Z136" s="517">
        <f t="shared" si="48"/>
        <v>33</v>
      </c>
      <c r="AA136" s="517">
        <f t="shared" si="48"/>
        <v>33</v>
      </c>
      <c r="AB136" s="517">
        <f t="shared" si="48"/>
        <v>33</v>
      </c>
      <c r="AC136" s="517">
        <f t="shared" si="4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49">IF(SUM(G129,G131,G132)&gt;25,0,25-SUM(G129,G131,G132))</f>
        <v>0</v>
      </c>
      <c r="H137" s="518">
        <f t="shared" si="49"/>
        <v>0</v>
      </c>
      <c r="I137" s="518">
        <f t="shared" si="49"/>
        <v>0</v>
      </c>
      <c r="J137" s="518">
        <f t="shared" si="49"/>
        <v>0</v>
      </c>
      <c r="K137" s="518">
        <f t="shared" si="49"/>
        <v>0</v>
      </c>
      <c r="L137" s="518">
        <f>IF(SUM(L129,L131,L132)&gt;25,0,25-SUM(L129,L131,L132))</f>
        <v>0</v>
      </c>
      <c r="M137" s="518">
        <f t="shared" si="49"/>
        <v>0</v>
      </c>
      <c r="N137" s="518">
        <f t="shared" si="49"/>
        <v>0</v>
      </c>
      <c r="O137" s="518">
        <f t="shared" si="49"/>
        <v>0</v>
      </c>
      <c r="P137" s="518">
        <f>IF(SUM(P129,P131,P132)&gt;25,0,25-SUM(P129,P131,P132))</f>
        <v>25</v>
      </c>
      <c r="Q137" s="518">
        <f t="shared" si="49"/>
        <v>25</v>
      </c>
      <c r="R137" s="518">
        <f t="shared" si="49"/>
        <v>25</v>
      </c>
      <c r="S137" s="518">
        <f t="shared" si="49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49"/>
        <v>25</v>
      </c>
      <c r="X137" s="518">
        <f t="shared" si="49"/>
        <v>25</v>
      </c>
      <c r="Y137" s="518">
        <f t="shared" si="49"/>
        <v>25</v>
      </c>
      <c r="Z137" s="518">
        <f t="shared" si="49"/>
        <v>25</v>
      </c>
      <c r="AA137" s="518">
        <f t="shared" si="49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0">IF(SUM(G130,G133,G134,G135)&gt;17,0,17-SUM(G130,G133,G134,G135))</f>
        <v>0</v>
      </c>
      <c r="H138" s="519">
        <f t="shared" si="50"/>
        <v>0</v>
      </c>
      <c r="I138" s="519">
        <f t="shared" si="50"/>
        <v>0</v>
      </c>
      <c r="J138" s="519">
        <f t="shared" si="50"/>
        <v>0</v>
      </c>
      <c r="K138" s="519">
        <f t="shared" si="50"/>
        <v>0</v>
      </c>
      <c r="L138" s="519">
        <f t="shared" si="50"/>
        <v>0</v>
      </c>
      <c r="M138" s="519">
        <f t="shared" si="50"/>
        <v>0</v>
      </c>
      <c r="N138" s="519">
        <f t="shared" si="50"/>
        <v>0</v>
      </c>
      <c r="O138" s="519">
        <f t="shared" si="50"/>
        <v>0</v>
      </c>
      <c r="P138" s="519">
        <f t="shared" si="50"/>
        <v>17</v>
      </c>
      <c r="Q138" s="519">
        <f t="shared" si="50"/>
        <v>17</v>
      </c>
      <c r="R138" s="519">
        <f t="shared" si="50"/>
        <v>17</v>
      </c>
      <c r="S138" s="519">
        <f t="shared" si="50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50"/>
        <v>17</v>
      </c>
      <c r="X138" s="519">
        <f t="shared" si="50"/>
        <v>17</v>
      </c>
      <c r="Y138" s="519">
        <f t="shared" si="50"/>
        <v>17</v>
      </c>
      <c r="Z138" s="519">
        <f t="shared" si="50"/>
        <v>17</v>
      </c>
      <c r="AA138" s="519">
        <f t="shared" si="50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273" priority="202" operator="greaterThan">
      <formula>60.3</formula>
    </cfRule>
  </conditionalFormatting>
  <conditionalFormatting sqref="AB55:AC64 G24:N24 I25:K25 O55:AA55 Z65:AC65 G49:AC49 G84:AC84 I19:AC19 Z56:AA64 G43:AC46 I20:N22 G56:Y65 O20:AC32 G28:N32 G13:AC16 G19:G23 H27:N27 G25:G27 G68:AC70 I85:AC85 H26:K26 M25:N26 I23:K23 M23:N23">
    <cfRule type="cellIs" dxfId="1272" priority="199" operator="equal">
      <formula>"PMS"</formula>
    </cfRule>
    <cfRule type="cellIs" dxfId="1271" priority="200" operator="equal">
      <formula>"CMS"</formula>
    </cfRule>
    <cfRule type="cellIs" dxfId="1270" priority="201" operator="greaterThan">
      <formula>0</formula>
    </cfRule>
  </conditionalFormatting>
  <conditionalFormatting sqref="F138:AC138">
    <cfRule type="cellIs" dxfId="1269" priority="198" operator="greaterThan">
      <formula>60.3</formula>
    </cfRule>
  </conditionalFormatting>
  <conditionalFormatting sqref="F136:AC136">
    <cfRule type="cellIs" dxfId="1268" priority="197" operator="greaterThan">
      <formula>60.3</formula>
    </cfRule>
  </conditionalFormatting>
  <conditionalFormatting sqref="F137:AC137">
    <cfRule type="cellIs" dxfId="1267" priority="196" operator="greaterThan">
      <formula>60.3</formula>
    </cfRule>
  </conditionalFormatting>
  <conditionalFormatting sqref="G85:I85">
    <cfRule type="cellIs" dxfId="1266" priority="192" operator="equal">
      <formula>"PMS"</formula>
    </cfRule>
    <cfRule type="cellIs" dxfId="1265" priority="193" operator="equal">
      <formula>"CMS"</formula>
    </cfRule>
    <cfRule type="cellIs" dxfId="1264" priority="194" operator="greaterThan">
      <formula>0</formula>
    </cfRule>
  </conditionalFormatting>
  <conditionalFormatting sqref="G85:I85 V55:W65">
    <cfRule type="cellIs" dxfId="1263" priority="195" operator="lessThanOrEqual">
      <formula>0</formula>
    </cfRule>
  </conditionalFormatting>
  <conditionalFormatting sqref="AC62:AC64">
    <cfRule type="cellIs" dxfId="1262" priority="188" operator="equal">
      <formula>"PMS"</formula>
    </cfRule>
    <cfRule type="cellIs" dxfId="1261" priority="189" operator="equal">
      <formula>"CMS"</formula>
    </cfRule>
    <cfRule type="cellIs" dxfId="1260" priority="190" operator="greaterThan">
      <formula>0</formula>
    </cfRule>
  </conditionalFormatting>
  <conditionalFormatting sqref="AC62:AC64">
    <cfRule type="cellIs" dxfId="1259" priority="191" operator="lessThanOrEqual">
      <formula>0</formula>
    </cfRule>
  </conditionalFormatting>
  <conditionalFormatting sqref="G55:N55">
    <cfRule type="cellIs" dxfId="1258" priority="184" operator="equal">
      <formula>"PMS"</formula>
    </cfRule>
    <cfRule type="cellIs" dxfId="1257" priority="185" operator="equal">
      <formula>"CMS"</formula>
    </cfRule>
    <cfRule type="cellIs" dxfId="1256" priority="186" operator="greaterThan">
      <formula>0</formula>
    </cfRule>
  </conditionalFormatting>
  <conditionalFormatting sqref="G55:N55">
    <cfRule type="cellIs" dxfId="1255" priority="187" operator="lessThanOrEqual">
      <formula>0</formula>
    </cfRule>
  </conditionalFormatting>
  <conditionalFormatting sqref="G52:AC53 V56:V57 V61:V65 G49:AC49 X55:AC65 G43:AC46 G55:U65 G13:AC16 G68:AC70 G84:AC85">
    <cfRule type="cellIs" dxfId="1254" priority="183" operator="lessThanOrEqual">
      <formula>0</formula>
    </cfRule>
  </conditionalFormatting>
  <conditionalFormatting sqref="G24:N24 I25:K25 G49:AC49 I19:AC19 G43:AC46 I20:N22 G52:AC65 O20:AC32 G28:N32 G13:AC16 G19:G23 H27:N27 G25:G27 G68:AC70 G84:AC85 H26:K26 M25:N26 I23:K23 M23:N23">
    <cfRule type="cellIs" dxfId="1253" priority="180" operator="equal">
      <formula>"CMS"</formula>
    </cfRule>
    <cfRule type="cellIs" dxfId="1252" priority="181" operator="equal">
      <formula>"PMS"</formula>
    </cfRule>
    <cfRule type="cellIs" dxfId="1251" priority="182" operator="greaterThan">
      <formula>0</formula>
    </cfRule>
  </conditionalFormatting>
  <conditionalFormatting sqref="G54:AC54">
    <cfRule type="cellIs" dxfId="1250" priority="176" operator="equal">
      <formula>"PMS"</formula>
    </cfRule>
    <cfRule type="cellIs" dxfId="1249" priority="177" operator="equal">
      <formula>"CMS"</formula>
    </cfRule>
    <cfRule type="cellIs" dxfId="1248" priority="178" operator="greaterThan">
      <formula>0</formula>
    </cfRule>
  </conditionalFormatting>
  <conditionalFormatting sqref="G54:AC54">
    <cfRule type="cellIs" dxfId="1247" priority="179" operator="lessThanOrEqual">
      <formula>0</formula>
    </cfRule>
  </conditionalFormatting>
  <conditionalFormatting sqref="G54:AC54">
    <cfRule type="cellIs" dxfId="1246" priority="175" operator="lessThanOrEqual">
      <formula>0</formula>
    </cfRule>
  </conditionalFormatting>
  <conditionalFormatting sqref="G54:T54">
    <cfRule type="cellIs" dxfId="1245" priority="172" operator="equal">
      <formula>"PMS"</formula>
    </cfRule>
    <cfRule type="cellIs" dxfId="1244" priority="173" operator="equal">
      <formula>"CMS"</formula>
    </cfRule>
    <cfRule type="cellIs" dxfId="1243" priority="174" operator="greaterThan">
      <formula>0</formula>
    </cfRule>
  </conditionalFormatting>
  <conditionalFormatting sqref="G54:T54">
    <cfRule type="cellIs" dxfId="1242" priority="171" operator="lessThanOrEqual">
      <formula>0</formula>
    </cfRule>
  </conditionalFormatting>
  <conditionalFormatting sqref="L60">
    <cfRule type="cellIs" dxfId="1241" priority="167" operator="equal">
      <formula>"PMS"</formula>
    </cfRule>
    <cfRule type="cellIs" dxfId="1240" priority="168" operator="equal">
      <formula>"CMS"</formula>
    </cfRule>
    <cfRule type="cellIs" dxfId="1239" priority="169" operator="greaterThan">
      <formula>0</formula>
    </cfRule>
  </conditionalFormatting>
  <conditionalFormatting sqref="L60">
    <cfRule type="cellIs" dxfId="1238" priority="170" operator="lessThanOrEqual">
      <formula>0</formula>
    </cfRule>
  </conditionalFormatting>
  <conditionalFormatting sqref="G24:N24 I25:K25 I19:AC19 I20:N22 O20:AC32 G28:N32 G19:G23 H27:N27 G25:G27 H26:K26 M25:N26 I23:K23 M23:N23">
    <cfRule type="cellIs" dxfId="1237" priority="166" operator="lessThanOrEqual">
      <formula>0</formula>
    </cfRule>
  </conditionalFormatting>
  <conditionalFormatting sqref="AC65">
    <cfRule type="cellIs" dxfId="1236" priority="162" operator="equal">
      <formula>"PMS"</formula>
    </cfRule>
    <cfRule type="cellIs" dxfId="1235" priority="163" operator="equal">
      <formula>"CMS"</formula>
    </cfRule>
    <cfRule type="cellIs" dxfId="1234" priority="164" operator="greaterThan">
      <formula>0</formula>
    </cfRule>
  </conditionalFormatting>
  <conditionalFormatting sqref="AC65">
    <cfRule type="cellIs" dxfId="1233" priority="165" operator="lessThanOrEqual">
      <formula>0</formula>
    </cfRule>
  </conditionalFormatting>
  <conditionalFormatting sqref="M44">
    <cfRule type="cellIs" dxfId="1225" priority="154" operator="lessThanOrEqual">
      <formula>0</formula>
    </cfRule>
  </conditionalFormatting>
  <conditionalFormatting sqref="N43:N44">
    <cfRule type="cellIs" dxfId="1224" priority="153" operator="lessThanOrEqual">
      <formula>0</formula>
    </cfRule>
  </conditionalFormatting>
  <conditionalFormatting sqref="Q55">
    <cfRule type="cellIs" dxfId="1223" priority="149" operator="equal">
      <formula>"PMS"</formula>
    </cfRule>
    <cfRule type="cellIs" dxfId="1222" priority="150" operator="equal">
      <formula>"CMS"</formula>
    </cfRule>
    <cfRule type="cellIs" dxfId="1221" priority="151" operator="greaterThan">
      <formula>0</formula>
    </cfRule>
  </conditionalFormatting>
  <conditionalFormatting sqref="Q55">
    <cfRule type="cellIs" dxfId="1220" priority="152" operator="lessThanOrEqual">
      <formula>0</formula>
    </cfRule>
  </conditionalFormatting>
  <conditionalFormatting sqref="Q55">
    <cfRule type="cellIs" dxfId="1219" priority="148" operator="lessThanOrEqual">
      <formula>0</formula>
    </cfRule>
  </conditionalFormatting>
  <conditionalFormatting sqref="Q55">
    <cfRule type="cellIs" dxfId="1218" priority="145" operator="equal">
      <formula>"PMS"</formula>
    </cfRule>
    <cfRule type="cellIs" dxfId="1217" priority="146" operator="equal">
      <formula>"CMS"</formula>
    </cfRule>
    <cfRule type="cellIs" dxfId="1216" priority="147" operator="greaterThan">
      <formula>0</formula>
    </cfRule>
  </conditionalFormatting>
  <conditionalFormatting sqref="Q55">
    <cfRule type="cellIs" dxfId="1215" priority="144" operator="lessThanOrEqual">
      <formula>0</formula>
    </cfRule>
  </conditionalFormatting>
  <conditionalFormatting sqref="H19:H23">
    <cfRule type="cellIs" dxfId="1214" priority="141" operator="equal">
      <formula>"PMS"</formula>
    </cfRule>
    <cfRule type="cellIs" dxfId="1213" priority="142" operator="equal">
      <formula>"CMS"</formula>
    </cfRule>
    <cfRule type="cellIs" dxfId="1212" priority="143" operator="greaterThan">
      <formula>0</formula>
    </cfRule>
  </conditionalFormatting>
  <conditionalFormatting sqref="H19:H23">
    <cfRule type="cellIs" dxfId="1211" priority="138" operator="equal">
      <formula>"CMS"</formula>
    </cfRule>
    <cfRule type="cellIs" dxfId="1210" priority="139" operator="equal">
      <formula>"PMS"</formula>
    </cfRule>
    <cfRule type="cellIs" dxfId="1209" priority="140" operator="greaterThan">
      <formula>0</formula>
    </cfRule>
  </conditionalFormatting>
  <conditionalFormatting sqref="H19:H23">
    <cfRule type="cellIs" dxfId="1208" priority="137" operator="lessThanOrEqual">
      <formula>0</formula>
    </cfRule>
  </conditionalFormatting>
  <conditionalFormatting sqref="F84">
    <cfRule type="cellIs" dxfId="1207" priority="134" operator="equal">
      <formula>"PMS"</formula>
    </cfRule>
    <cfRule type="cellIs" dxfId="1206" priority="135" operator="equal">
      <formula>"CMS"</formula>
    </cfRule>
    <cfRule type="cellIs" dxfId="1205" priority="136" operator="greaterThan">
      <formula>0</formula>
    </cfRule>
  </conditionalFormatting>
  <conditionalFormatting sqref="F84">
    <cfRule type="cellIs" dxfId="1200" priority="129" operator="lessThanOrEqual">
      <formula>0</formula>
    </cfRule>
  </conditionalFormatting>
  <conditionalFormatting sqref="F84">
    <cfRule type="cellIs" dxfId="1199" priority="126" operator="equal">
      <formula>"CMS"</formula>
    </cfRule>
    <cfRule type="cellIs" dxfId="1198" priority="127" operator="equal">
      <formula>"PMS"</formula>
    </cfRule>
    <cfRule type="cellIs" dxfId="1197" priority="128" operator="greaterThan">
      <formula>0</formula>
    </cfRule>
  </conditionalFormatting>
  <conditionalFormatting sqref="F13:F16">
    <cfRule type="cellIs" dxfId="1186" priority="113" operator="equal">
      <formula>"PMS"</formula>
    </cfRule>
    <cfRule type="cellIs" dxfId="1185" priority="114" operator="equal">
      <formula>"CMS"</formula>
    </cfRule>
    <cfRule type="cellIs" dxfId="1184" priority="115" operator="greaterThan">
      <formula>0</formula>
    </cfRule>
  </conditionalFormatting>
  <conditionalFormatting sqref="F13:F16">
    <cfRule type="cellIs" dxfId="1183" priority="112" operator="lessThanOrEqual">
      <formula>0</formula>
    </cfRule>
  </conditionalFormatting>
  <conditionalFormatting sqref="F13:F16">
    <cfRule type="cellIs" dxfId="1182" priority="109" operator="equal">
      <formula>"CMS"</formula>
    </cfRule>
    <cfRule type="cellIs" dxfId="1181" priority="110" operator="equal">
      <formula>"PMS"</formula>
    </cfRule>
    <cfRule type="cellIs" dxfId="1180" priority="111" operator="greaterThan">
      <formula>0</formula>
    </cfRule>
  </conditionalFormatting>
  <conditionalFormatting sqref="F19:F32">
    <cfRule type="cellIs" dxfId="1179" priority="106" operator="equal">
      <formula>"PMS"</formula>
    </cfRule>
    <cfRule type="cellIs" dxfId="1178" priority="107" operator="equal">
      <formula>"CMS"</formula>
    </cfRule>
    <cfRule type="cellIs" dxfId="1177" priority="108" operator="greaterThan">
      <formula>0</formula>
    </cfRule>
  </conditionalFormatting>
  <conditionalFormatting sqref="F19:F32">
    <cfRule type="cellIs" dxfId="1176" priority="103" operator="equal">
      <formula>"CMS"</formula>
    </cfRule>
    <cfRule type="cellIs" dxfId="1175" priority="104" operator="equal">
      <formula>"PMS"</formula>
    </cfRule>
    <cfRule type="cellIs" dxfId="1174" priority="105" operator="greaterThan">
      <formula>0</formula>
    </cfRule>
  </conditionalFormatting>
  <conditionalFormatting sqref="F19:F32">
    <cfRule type="cellIs" dxfId="1173" priority="102" operator="lessThanOrEqual">
      <formula>0</formula>
    </cfRule>
  </conditionalFormatting>
  <conditionalFormatting sqref="F43:F46">
    <cfRule type="cellIs" dxfId="1172" priority="99" operator="equal">
      <formula>"PMS"</formula>
    </cfRule>
    <cfRule type="cellIs" dxfId="1171" priority="100" operator="equal">
      <formula>"CMS"</formula>
    </cfRule>
    <cfRule type="cellIs" dxfId="1170" priority="101" operator="greaterThan">
      <formula>0</formula>
    </cfRule>
  </conditionalFormatting>
  <conditionalFormatting sqref="F43:F46">
    <cfRule type="cellIs" dxfId="1169" priority="98" operator="lessThanOrEqual">
      <formula>0</formula>
    </cfRule>
  </conditionalFormatting>
  <conditionalFormatting sqref="F43:F46">
    <cfRule type="cellIs" dxfId="1168" priority="95" operator="equal">
      <formula>"CMS"</formula>
    </cfRule>
    <cfRule type="cellIs" dxfId="1167" priority="96" operator="equal">
      <formula>"PMS"</formula>
    </cfRule>
    <cfRule type="cellIs" dxfId="1166" priority="97" operator="greaterThan">
      <formula>0</formula>
    </cfRule>
  </conditionalFormatting>
  <conditionalFormatting sqref="F49">
    <cfRule type="cellIs" dxfId="1165" priority="92" operator="equal">
      <formula>"PMS"</formula>
    </cfRule>
    <cfRule type="cellIs" dxfId="1164" priority="93" operator="equal">
      <formula>"CMS"</formula>
    </cfRule>
    <cfRule type="cellIs" dxfId="1163" priority="94" operator="greaterThan">
      <formula>0</formula>
    </cfRule>
  </conditionalFormatting>
  <conditionalFormatting sqref="F49">
    <cfRule type="cellIs" dxfId="1162" priority="91" operator="lessThanOrEqual">
      <formula>0</formula>
    </cfRule>
  </conditionalFormatting>
  <conditionalFormatting sqref="F49">
    <cfRule type="cellIs" dxfId="1161" priority="88" operator="equal">
      <formula>"CMS"</formula>
    </cfRule>
    <cfRule type="cellIs" dxfId="1160" priority="89" operator="equal">
      <formula>"PMS"</formula>
    </cfRule>
    <cfRule type="cellIs" dxfId="1159" priority="90" operator="greaterThan">
      <formula>0</formula>
    </cfRule>
  </conditionalFormatting>
  <conditionalFormatting sqref="F55:F65">
    <cfRule type="cellIs" dxfId="1158" priority="85" operator="equal">
      <formula>"PMS"</formula>
    </cfRule>
    <cfRule type="cellIs" dxfId="1157" priority="86" operator="equal">
      <formula>"CMS"</formula>
    </cfRule>
    <cfRule type="cellIs" dxfId="1156" priority="87" operator="greaterThan">
      <formula>0</formula>
    </cfRule>
  </conditionalFormatting>
  <conditionalFormatting sqref="F62:F64">
    <cfRule type="cellIs" dxfId="1155" priority="81" operator="equal">
      <formula>"PMS"</formula>
    </cfRule>
    <cfRule type="cellIs" dxfId="1154" priority="82" operator="equal">
      <formula>"CMS"</formula>
    </cfRule>
    <cfRule type="cellIs" dxfId="1153" priority="83" operator="greaterThan">
      <formula>0</formula>
    </cfRule>
  </conditionalFormatting>
  <conditionalFormatting sqref="F62:F64">
    <cfRule type="cellIs" dxfId="1152" priority="84" operator="lessThanOrEqual">
      <formula>0</formula>
    </cfRule>
  </conditionalFormatting>
  <conditionalFormatting sqref="F52:F53 F55:F65">
    <cfRule type="cellIs" dxfId="1151" priority="80" operator="lessThanOrEqual">
      <formula>0</formula>
    </cfRule>
  </conditionalFormatting>
  <conditionalFormatting sqref="F52:F65">
    <cfRule type="cellIs" dxfId="1150" priority="77" operator="equal">
      <formula>"CMS"</formula>
    </cfRule>
    <cfRule type="cellIs" dxfId="1149" priority="78" operator="equal">
      <formula>"PMS"</formula>
    </cfRule>
    <cfRule type="cellIs" dxfId="1148" priority="79" operator="greaterThan">
      <formula>0</formula>
    </cfRule>
  </conditionalFormatting>
  <conditionalFormatting sqref="F54">
    <cfRule type="cellIs" dxfId="1147" priority="73" operator="equal">
      <formula>"PMS"</formula>
    </cfRule>
    <cfRule type="cellIs" dxfId="1146" priority="74" operator="equal">
      <formula>"CMS"</formula>
    </cfRule>
    <cfRule type="cellIs" dxfId="1145" priority="75" operator="greaterThan">
      <formula>0</formula>
    </cfRule>
  </conditionalFormatting>
  <conditionalFormatting sqref="F54">
    <cfRule type="cellIs" dxfId="1144" priority="76" operator="lessThanOrEqual">
      <formula>0</formula>
    </cfRule>
  </conditionalFormatting>
  <conditionalFormatting sqref="F54">
    <cfRule type="cellIs" dxfId="1143" priority="72" operator="lessThanOrEqual">
      <formula>0</formula>
    </cfRule>
  </conditionalFormatting>
  <conditionalFormatting sqref="F65">
    <cfRule type="cellIs" dxfId="1142" priority="68" operator="equal">
      <formula>"PMS"</formula>
    </cfRule>
    <cfRule type="cellIs" dxfId="1141" priority="69" operator="equal">
      <formula>"CMS"</formula>
    </cfRule>
    <cfRule type="cellIs" dxfId="1140" priority="70" operator="greaterThan">
      <formula>0</formula>
    </cfRule>
  </conditionalFormatting>
  <conditionalFormatting sqref="F65">
    <cfRule type="cellIs" dxfId="1139" priority="71" operator="lessThanOrEqual">
      <formula>0</formula>
    </cfRule>
  </conditionalFormatting>
  <conditionalFormatting sqref="F68:F70">
    <cfRule type="cellIs" dxfId="1138" priority="65" operator="equal">
      <formula>"PMS"</formula>
    </cfRule>
    <cfRule type="cellIs" dxfId="1137" priority="66" operator="equal">
      <formula>"CMS"</formula>
    </cfRule>
    <cfRule type="cellIs" dxfId="1136" priority="67" operator="greaterThan">
      <formula>0</formula>
    </cfRule>
  </conditionalFormatting>
  <conditionalFormatting sqref="F68:F70">
    <cfRule type="cellIs" dxfId="1135" priority="64" operator="lessThanOrEqual">
      <formula>0</formula>
    </cfRule>
  </conditionalFormatting>
  <conditionalFormatting sqref="F68:F70">
    <cfRule type="cellIs" dxfId="1134" priority="61" operator="equal">
      <formula>"CMS"</formula>
    </cfRule>
    <cfRule type="cellIs" dxfId="1133" priority="62" operator="equal">
      <formula>"PMS"</formula>
    </cfRule>
    <cfRule type="cellIs" dxfId="1132" priority="63" operator="greaterThan">
      <formula>0</formula>
    </cfRule>
  </conditionalFormatting>
  <conditionalFormatting sqref="F85">
    <cfRule type="cellIs" dxfId="1131" priority="58" operator="equal">
      <formula>"PMS"</formula>
    </cfRule>
    <cfRule type="cellIs" dxfId="1130" priority="59" operator="equal">
      <formula>"CMS"</formula>
    </cfRule>
    <cfRule type="cellIs" dxfId="1129" priority="60" operator="greaterThan">
      <formula>0</formula>
    </cfRule>
  </conditionalFormatting>
  <conditionalFormatting sqref="F85">
    <cfRule type="cellIs" dxfId="1128" priority="57" operator="lessThanOrEqual">
      <formula>0</formula>
    </cfRule>
  </conditionalFormatting>
  <conditionalFormatting sqref="F85">
    <cfRule type="cellIs" dxfId="1127" priority="54" operator="equal">
      <formula>"CMS"</formula>
    </cfRule>
    <cfRule type="cellIs" dxfId="1126" priority="55" operator="equal">
      <formula>"PMS"</formula>
    </cfRule>
    <cfRule type="cellIs" dxfId="1125" priority="56" operator="greaterThan">
      <formula>0</formula>
    </cfRule>
  </conditionalFormatting>
  <conditionalFormatting sqref="H25">
    <cfRule type="cellIs" dxfId="1117" priority="44" operator="equal">
      <formula>"PMS"</formula>
    </cfRule>
    <cfRule type="cellIs" dxfId="1116" priority="45" operator="equal">
      <formula>"CMS"</formula>
    </cfRule>
    <cfRule type="cellIs" dxfId="1115" priority="46" operator="greaterThan">
      <formula>0</formula>
    </cfRule>
  </conditionalFormatting>
  <conditionalFormatting sqref="H25">
    <cfRule type="cellIs" dxfId="1114" priority="41" operator="equal">
      <formula>"CMS"</formula>
    </cfRule>
    <cfRule type="cellIs" dxfId="1113" priority="42" operator="equal">
      <formula>"PMS"</formula>
    </cfRule>
    <cfRule type="cellIs" dxfId="1112" priority="43" operator="greaterThan">
      <formula>0</formula>
    </cfRule>
  </conditionalFormatting>
  <conditionalFormatting sqref="H25">
    <cfRule type="cellIs" dxfId="1111" priority="40" operator="lessThanOrEqual">
      <formula>0</formula>
    </cfRule>
  </conditionalFormatting>
  <conditionalFormatting sqref="K85">
    <cfRule type="cellIs" dxfId="40" priority="36" operator="equal">
      <formula>"PMS"</formula>
    </cfRule>
    <cfRule type="cellIs" dxfId="39" priority="37" operator="equal">
      <formula>"CMS"</formula>
    </cfRule>
    <cfRule type="cellIs" dxfId="38" priority="38" operator="greaterThan">
      <formula>0</formula>
    </cfRule>
  </conditionalFormatting>
  <conditionalFormatting sqref="K85">
    <cfRule type="cellIs" dxfId="37" priority="39" operator="lessThanOrEqual">
      <formula>0</formula>
    </cfRule>
  </conditionalFormatting>
  <conditionalFormatting sqref="L23">
    <cfRule type="cellIs" dxfId="20" priority="19" operator="equal">
      <formula>"PMS"</formula>
    </cfRule>
    <cfRule type="cellIs" dxfId="19" priority="20" operator="equal">
      <formula>"CMS"</formula>
    </cfRule>
    <cfRule type="cellIs" dxfId="18" priority="21" operator="greaterThan">
      <formula>0</formula>
    </cfRule>
  </conditionalFormatting>
  <conditionalFormatting sqref="L23">
    <cfRule type="cellIs" dxfId="17" priority="16" operator="equal">
      <formula>"CMS"</formula>
    </cfRule>
    <cfRule type="cellIs" dxfId="16" priority="17" operator="equal">
      <formula>"PMS"</formula>
    </cfRule>
    <cfRule type="cellIs" dxfId="15" priority="18" operator="greaterThan">
      <formula>0</formula>
    </cfRule>
  </conditionalFormatting>
  <conditionalFormatting sqref="L23">
    <cfRule type="cellIs" dxfId="14" priority="15" operator="lessThanOrEqual">
      <formula>0</formula>
    </cfRule>
  </conditionalFormatting>
  <conditionalFormatting sqref="L25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L25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L25">
    <cfRule type="cellIs" dxfId="7" priority="8" operator="lessThanOrEqual">
      <formula>0</formula>
    </cfRule>
  </conditionalFormatting>
  <conditionalFormatting sqref="L26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L26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L26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E207" activePane="bottomRight" state="frozen"/>
      <selection pane="topRight" activeCell="BY777" sqref="BY777"/>
      <selection pane="bottomLeft" activeCell="BY777" sqref="BY777"/>
      <selection pane="bottomRight" activeCell="N211" sqref="N211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7168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/>
      <c r="Q211" s="230"/>
      <c r="R211" s="229" cm="1">
        <f t="array" aca="1" ref="R211" ca="1">INDIRECT("'"&amp;$C211&amp;"'!"&amp;"$"&amp;$D211&amp;$R$1&amp;"")</f>
        <v>6.7</v>
      </c>
      <c r="S211" s="232"/>
      <c r="T211" s="232"/>
      <c r="U211" s="233"/>
      <c r="V211" s="229"/>
      <c r="W211" s="234" cm="1">
        <f t="array" aca="1" ref="W211" ca="1">INDIRECT("'"&amp;$C211&amp;"'!"&amp;"$"&amp;$D211&amp;$W$1&amp;"")</f>
        <v>2.9390000000000001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/>
      <c r="AW211" s="230"/>
      <c r="AX211" s="229"/>
      <c r="AY211" s="233"/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/>
      <c r="BG211" s="230"/>
      <c r="BH211" s="234"/>
      <c r="BI211" s="230"/>
      <c r="BJ211" s="234" cm="1">
        <f t="array" aca="1" ref="BJ211" ca="1">INDIRECT("'"&amp;$C211&amp;"'!"&amp;"$"&amp;$D211&amp;$BJ$1&amp;"")</f>
        <v>14.3</v>
      </c>
      <c r="BK211" s="232"/>
      <c r="BL211" s="230"/>
      <c r="BM211" s="408"/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/>
      <c r="BT211" s="230"/>
      <c r="BU211" s="234" cm="1">
        <f t="array" aca="1" ref="BU211" ca="1">INDIRECT("'"&amp;$C211&amp;"'!"&amp;"$"&amp;$D211&amp;$BU$1&amp;"")</f>
        <v>0.83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/>
      <c r="Q212" s="223"/>
      <c r="R212" s="352" cm="1">
        <f t="array" aca="1" ref="R212" ca="1">INDIRECT("'"&amp;$C212&amp;"'!"&amp;"$"&amp;$D212&amp;$R$1&amp;"")</f>
        <v>6.7</v>
      </c>
      <c r="S212" s="225"/>
      <c r="T212" s="225"/>
      <c r="U212" s="226"/>
      <c r="V212" s="222"/>
      <c r="W212" s="227" cm="1">
        <f t="array" aca="1" ref="W212" ca="1">INDIRECT("'"&amp;$C212&amp;"'!"&amp;"$"&amp;$D212&amp;$W$1&amp;"")</f>
        <v>3.9390000000000001</v>
      </c>
      <c r="X212" s="225"/>
      <c r="Y212" s="223"/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/>
      <c r="AW212" s="223"/>
      <c r="AX212" s="222"/>
      <c r="AY212" s="226"/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7</v>
      </c>
      <c r="BE212" s="224"/>
      <c r="BF212" s="225"/>
      <c r="BG212" s="223"/>
      <c r="BH212" s="227"/>
      <c r="BI212" s="223"/>
      <c r="BJ212" s="227" cm="1">
        <f t="array" aca="1" ref="BJ212" ca="1">INDIRECT("'"&amp;$C212&amp;"'!"&amp;"$"&amp;$D212&amp;$BJ$1&amp;"")</f>
        <v>14.3</v>
      </c>
      <c r="BK212" s="225"/>
      <c r="BL212" s="223"/>
      <c r="BM212" s="407"/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1.25</v>
      </c>
      <c r="BR212" s="225"/>
      <c r="BS212" s="225"/>
      <c r="BT212" s="223"/>
      <c r="BU212" s="228" cm="1">
        <f t="array" aca="1" ref="BU212" ca="1">INDIRECT("'"&amp;$C212&amp;"'!"&amp;"$"&amp;$D212&amp;$BU$1&amp;"")</f>
        <v>0.83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cm="1">
        <f t="array" aca="1" ref="G213" ca="1">INDIRECT("'"&amp;$C213&amp;"'!"&amp;"$"&amp;$D213&amp;$G$1&amp;"")</f>
        <v>0</v>
      </c>
      <c r="H213" s="232" t="s">
        <v>1</v>
      </c>
      <c r="I213" s="230" t="s">
        <v>1</v>
      </c>
      <c r="J213" s="231" cm="1">
        <f t="array" aca="1" ref="J213" ca="1">INDIRECT("'"&amp;$C213&amp;"'!"&amp;"$"&amp;$D213&amp;$J$1&amp;"")</f>
        <v>0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0</v>
      </c>
      <c r="O213" s="232"/>
      <c r="P213" s="232"/>
      <c r="Q213" s="230"/>
      <c r="R213" s="229" cm="1">
        <f t="array" aca="1" ref="R213" ca="1">INDIRECT("'"&amp;$C213&amp;"'!"&amp;"$"&amp;$D213&amp;$R$1&amp;"")</f>
        <v>0</v>
      </c>
      <c r="S213" s="232"/>
      <c r="T213" s="232"/>
      <c r="U213" s="233"/>
      <c r="V213" s="229"/>
      <c r="W213" s="234" cm="1">
        <f t="array" aca="1" ref="W213" ca="1">INDIRECT("'"&amp;$C213&amp;"'!"&amp;"$"&amp;$D213&amp;$W$1&amp;"")</f>
        <v>0</v>
      </c>
      <c r="X213" s="232"/>
      <c r="Y213" s="230"/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0</v>
      </c>
      <c r="AV213" s="232"/>
      <c r="AW213" s="230"/>
      <c r="AX213" s="229"/>
      <c r="AY213" s="233"/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0</v>
      </c>
      <c r="BE213" s="231"/>
      <c r="BF213" s="232"/>
      <c r="BG213" s="230"/>
      <c r="BH213" s="234"/>
      <c r="BI213" s="230"/>
      <c r="BJ213" s="234" cm="1">
        <f t="array" aca="1" ref="BJ213" ca="1">INDIRECT("'"&amp;$C213&amp;"'!"&amp;"$"&amp;$D213&amp;$BJ$1&amp;"")</f>
        <v>0</v>
      </c>
      <c r="BK213" s="232"/>
      <c r="BL213" s="230"/>
      <c r="BM213" s="408"/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0</v>
      </c>
      <c r="BR213" s="232"/>
      <c r="BS213" s="232"/>
      <c r="BT213" s="230"/>
      <c r="BU213" s="235" cm="1">
        <f t="array" aca="1" ref="BU213" ca="1">INDIRECT("'"&amp;$C213&amp;"'!"&amp;"$"&amp;$D213&amp;$BU$1&amp;"")</f>
        <v>0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cm="1">
        <f t="array" aca="1" ref="G214" ca="1">INDIRECT("'"&amp;$C214&amp;"'!"&amp;"$"&amp;$D214&amp;$G$1&amp;"")</f>
        <v>0</v>
      </c>
      <c r="H214" s="225" t="s">
        <v>1</v>
      </c>
      <c r="I214" s="223" t="s">
        <v>1</v>
      </c>
      <c r="J214" s="224" cm="1">
        <f t="array" aca="1" ref="J214" ca="1">INDIRECT("'"&amp;$C214&amp;"'!"&amp;"$"&amp;$D214&amp;$J$1&amp;"")</f>
        <v>0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0</v>
      </c>
      <c r="O214" s="225"/>
      <c r="P214" s="225"/>
      <c r="Q214" s="223"/>
      <c r="R214" s="352" cm="1">
        <f t="array" aca="1" ref="R214" ca="1">INDIRECT("'"&amp;$C214&amp;"'!"&amp;"$"&amp;$D214&amp;$R$1&amp;"")</f>
        <v>0</v>
      </c>
      <c r="S214" s="225"/>
      <c r="T214" s="225"/>
      <c r="U214" s="226"/>
      <c r="V214" s="222"/>
      <c r="W214" s="227" cm="1">
        <f t="array" aca="1" ref="W214" ca="1">INDIRECT("'"&amp;$C214&amp;"'!"&amp;"$"&amp;$D214&amp;$W$1&amp;"")</f>
        <v>0</v>
      </c>
      <c r="X214" s="225"/>
      <c r="Y214" s="223"/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0</v>
      </c>
      <c r="AV214" s="225"/>
      <c r="AW214" s="223"/>
      <c r="AX214" s="222"/>
      <c r="AY214" s="226"/>
      <c r="AZ214" s="225" cm="1">
        <f t="array" aca="1" ref="AZ214" ca="1">INDIRECT("'"&amp;$C214&amp;"'!"&amp;"$"&amp;$D214&amp;$AZ$1&amp;"")</f>
        <v>0</v>
      </c>
      <c r="BA214" s="224"/>
      <c r="BB214" s="225" t="s">
        <v>1</v>
      </c>
      <c r="BC214" s="223" t="s">
        <v>1</v>
      </c>
      <c r="BD214" s="225" cm="1">
        <f t="array" aca="1" ref="BD214" ca="1">INDIRECT("'"&amp;$C214&amp;"'!"&amp;"$"&amp;$D214&amp;$BD$1&amp;"")</f>
        <v>0</v>
      </c>
      <c r="BE214" s="224"/>
      <c r="BF214" s="225"/>
      <c r="BG214" s="223"/>
      <c r="BH214" s="227"/>
      <c r="BI214" s="223"/>
      <c r="BJ214" s="227" cm="1">
        <f t="array" aca="1" ref="BJ214" ca="1">INDIRECT("'"&amp;$C214&amp;"'!"&amp;"$"&amp;$D214&amp;$BJ$1&amp;"")</f>
        <v>0</v>
      </c>
      <c r="BK214" s="225"/>
      <c r="BL214" s="223"/>
      <c r="BM214" s="407"/>
      <c r="BN214" s="222" cm="1">
        <f t="array" aca="1" ref="BN214" ca="1">INDIRECT("'"&amp;$C214&amp;"'!"&amp;"$"&amp;$D214&amp;$BN$1&amp;"")</f>
        <v>0</v>
      </c>
      <c r="BO214" s="225" t="s">
        <v>1</v>
      </c>
      <c r="BP214" s="223" t="s">
        <v>1</v>
      </c>
      <c r="BQ214" s="227" cm="1">
        <f t="array" aca="1" ref="BQ214" ca="1">INDIRECT("'"&amp;$C214&amp;"'!"&amp;"$"&amp;$D214&amp;$BQ$1&amp;"")</f>
        <v>0</v>
      </c>
      <c r="BR214" s="225"/>
      <c r="BS214" s="225"/>
      <c r="BT214" s="223"/>
      <c r="BU214" s="228" cm="1">
        <f t="array" aca="1" ref="BU214" ca="1">INDIRECT("'"&amp;$C214&amp;"'!"&amp;"$"&amp;$D214&amp;$BU$1&amp;"")</f>
        <v>0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cm="1">
        <f t="array" aca="1" ref="G215" ca="1">INDIRECT("'"&amp;$C215&amp;"'!"&amp;"$"&amp;$D215&amp;$G$1&amp;"")</f>
        <v>0</v>
      </c>
      <c r="H215" s="232" t="s">
        <v>1</v>
      </c>
      <c r="I215" s="230" t="s">
        <v>1</v>
      </c>
      <c r="J215" s="231" cm="1">
        <f t="array" aca="1" ref="J215" ca="1">INDIRECT("'"&amp;$C215&amp;"'!"&amp;"$"&amp;$D215&amp;$J$1&amp;"")</f>
        <v>0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0</v>
      </c>
      <c r="O215" s="232"/>
      <c r="P215" s="232"/>
      <c r="Q215" s="230"/>
      <c r="R215" s="229" cm="1">
        <f t="array" aca="1" ref="R215" ca="1">INDIRECT("'"&amp;$C215&amp;"'!"&amp;"$"&amp;$D215&amp;$R$1&amp;"")</f>
        <v>0</v>
      </c>
      <c r="S215" s="232"/>
      <c r="T215" s="232"/>
      <c r="U215" s="233"/>
      <c r="V215" s="229"/>
      <c r="W215" s="234" cm="1">
        <f t="array" aca="1" ref="W215" ca="1">INDIRECT("'"&amp;$C215&amp;"'!"&amp;"$"&amp;$D215&amp;$W$1&amp;"")</f>
        <v>0</v>
      </c>
      <c r="X215" s="232"/>
      <c r="Y215" s="230"/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cm="1">
        <f t="array" aca="1" ref="AR215" ca="1">INDIRECT("'"&amp;$C215&amp;"'!"&amp;"$"&amp;$D215&amp;$AR$1&amp;"")</f>
        <v>0</v>
      </c>
      <c r="AS215" s="232"/>
      <c r="AT215" s="230"/>
      <c r="AU215" s="231" cm="1">
        <f t="array" aca="1" ref="AU215" ca="1">INDIRECT("'"&amp;$C215&amp;"'!"&amp;"$"&amp;$D215&amp;$AU$1&amp;"")</f>
        <v>0</v>
      </c>
      <c r="AV215" s="232"/>
      <c r="AW215" s="230"/>
      <c r="AX215" s="229"/>
      <c r="AY215" s="233"/>
      <c r="AZ215" s="232" cm="1">
        <f t="array" aca="1" ref="AZ215" ca="1">INDIRECT("'"&amp;$C215&amp;"'!"&amp;"$"&amp;$D215&amp;$AZ$1&amp;"")</f>
        <v>0</v>
      </c>
      <c r="BA215" s="231"/>
      <c r="BB215" s="232"/>
      <c r="BC215" s="230"/>
      <c r="BD215" s="232" cm="1">
        <f t="array" aca="1" ref="BD215" ca="1">INDIRECT("'"&amp;$C215&amp;"'!"&amp;"$"&amp;$D215&amp;$BD$1&amp;"")</f>
        <v>0</v>
      </c>
      <c r="BE215" s="231"/>
      <c r="BF215" s="232"/>
      <c r="BG215" s="230"/>
      <c r="BH215" s="234"/>
      <c r="BI215" s="230"/>
      <c r="BJ215" s="234" cm="1">
        <f t="array" aca="1" ref="BJ215" ca="1">INDIRECT("'"&amp;$C215&amp;"'!"&amp;"$"&amp;$D215&amp;$BJ$1&amp;"")</f>
        <v>0</v>
      </c>
      <c r="BK215" s="232"/>
      <c r="BL215" s="230"/>
      <c r="BM215" s="408"/>
      <c r="BN215" s="229" cm="1">
        <f t="array" aca="1" ref="BN215" ca="1">INDIRECT("'"&amp;$C215&amp;"'!"&amp;"$"&amp;$D215&amp;$BN$1&amp;"")</f>
        <v>0</v>
      </c>
      <c r="BO215" s="231"/>
      <c r="BP215" s="230"/>
      <c r="BQ215" s="234" cm="1">
        <f t="array" aca="1" ref="BQ215" ca="1">INDIRECT("'"&amp;$C215&amp;"'!"&amp;"$"&amp;$D215&amp;$BQ$1&amp;"")</f>
        <v>0</v>
      </c>
      <c r="BR215" s="232"/>
      <c r="BS215" s="232"/>
      <c r="BT215" s="230"/>
      <c r="BU215" s="235" cm="1">
        <f t="array" aca="1" ref="BU215" ca="1">INDIRECT("'"&amp;$C215&amp;"'!"&amp;"$"&amp;$D215&amp;$BU$1&amp;"")</f>
        <v>0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cm="1">
        <f t="array" aca="1" ref="G216" ca="1">INDIRECT("'"&amp;$C216&amp;"'!"&amp;"$"&amp;$D216&amp;$G$1&amp;"")</f>
        <v>0</v>
      </c>
      <c r="H216" s="225" t="s">
        <v>1</v>
      </c>
      <c r="I216" s="223" t="s">
        <v>1</v>
      </c>
      <c r="J216" s="224" cm="1">
        <f t="array" aca="1" ref="J216" ca="1">INDIRECT("'"&amp;$C216&amp;"'!"&amp;"$"&amp;$D216&amp;$J$1&amp;"")</f>
        <v>0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0</v>
      </c>
      <c r="O216" s="225"/>
      <c r="P216" s="225"/>
      <c r="Q216" s="223"/>
      <c r="R216" s="352" cm="1">
        <f t="array" aca="1" ref="R216" ca="1">INDIRECT("'"&amp;$C216&amp;"'!"&amp;"$"&amp;$D216&amp;$R$1&amp;"")</f>
        <v>0</v>
      </c>
      <c r="S216" s="225"/>
      <c r="T216" s="225"/>
      <c r="U216" s="226"/>
      <c r="V216" s="222"/>
      <c r="W216" s="227" cm="1">
        <f t="array" aca="1" ref="W216" ca="1">INDIRECT("'"&amp;$C216&amp;"'!"&amp;"$"&amp;$D216&amp;$W$1&amp;"")</f>
        <v>0</v>
      </c>
      <c r="X216" s="225"/>
      <c r="Y216" s="223"/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cm="1">
        <f t="array" aca="1" ref="AR216" ca="1">INDIRECT("'"&amp;$C216&amp;"'!"&amp;"$"&amp;$D216&amp;$AR$1&amp;"")</f>
        <v>0</v>
      </c>
      <c r="AS216" s="225"/>
      <c r="AT216" s="223"/>
      <c r="AU216" s="224" cm="1">
        <f t="array" aca="1" ref="AU216" ca="1">INDIRECT("'"&amp;$C216&amp;"'!"&amp;"$"&amp;$D216&amp;$AU$1&amp;"")</f>
        <v>0</v>
      </c>
      <c r="AV216" s="225"/>
      <c r="AW216" s="223"/>
      <c r="AX216" s="222"/>
      <c r="AY216" s="226"/>
      <c r="AZ216" s="225" cm="1">
        <f t="array" aca="1" ref="AZ216" ca="1">INDIRECT("'"&amp;$C216&amp;"'!"&amp;"$"&amp;$D216&amp;$AZ$1&amp;"")</f>
        <v>0</v>
      </c>
      <c r="BA216" s="224"/>
      <c r="BB216" s="225"/>
      <c r="BC216" s="223"/>
      <c r="BD216" s="225" cm="1">
        <f t="array" aca="1" ref="BD216" ca="1">INDIRECT("'"&amp;$C216&amp;"'!"&amp;"$"&amp;$D216&amp;$BD$1&amp;"")</f>
        <v>0</v>
      </c>
      <c r="BE216" s="224"/>
      <c r="BF216" s="225"/>
      <c r="BG216" s="223"/>
      <c r="BH216" s="227"/>
      <c r="BI216" s="223"/>
      <c r="BJ216" s="227" cm="1">
        <f t="array" aca="1" ref="BJ216" ca="1">INDIRECT("'"&amp;$C216&amp;"'!"&amp;"$"&amp;$D216&amp;$BJ$1&amp;"")</f>
        <v>0</v>
      </c>
      <c r="BK216" s="225"/>
      <c r="BL216" s="223"/>
      <c r="BM216" s="407"/>
      <c r="BN216" s="222" cm="1">
        <f t="array" aca="1" ref="BN216" ca="1">INDIRECT("'"&amp;$C216&amp;"'!"&amp;"$"&amp;$D216&amp;$BN$1&amp;"")</f>
        <v>0</v>
      </c>
      <c r="BO216" s="224"/>
      <c r="BP216" s="223"/>
      <c r="BQ216" s="227" cm="1">
        <f t="array" aca="1" ref="BQ216" ca="1">INDIRECT("'"&amp;$C216&amp;"'!"&amp;"$"&amp;$D216&amp;$BQ$1&amp;"")</f>
        <v>0</v>
      </c>
      <c r="BR216" s="225"/>
      <c r="BS216" s="225"/>
      <c r="BT216" s="223"/>
      <c r="BU216" s="228" cm="1">
        <f t="array" aca="1" ref="BU216" ca="1">INDIRECT("'"&amp;$C216&amp;"'!"&amp;"$"&amp;$D216&amp;$BU$1&amp;"")</f>
        <v>0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cm="1">
        <f t="array" aca="1" ref="G217" ca="1">INDIRECT("'"&amp;$C217&amp;"'!"&amp;"$"&amp;$D217&amp;$G$1&amp;"")</f>
        <v>0</v>
      </c>
      <c r="H217" s="232" t="s">
        <v>1</v>
      </c>
      <c r="I217" s="230" t="s">
        <v>1</v>
      </c>
      <c r="J217" s="231" cm="1">
        <f t="array" aca="1" ref="J217" ca="1">INDIRECT("'"&amp;$C217&amp;"'!"&amp;"$"&amp;$D217&amp;$J$1&amp;"")</f>
        <v>0</v>
      </c>
      <c r="K217" s="232"/>
      <c r="L217" s="232"/>
      <c r="M217" s="233"/>
      <c r="N217" s="229" cm="1">
        <f t="array" aca="1" ref="N217" ca="1">INDIRECT("'"&amp;$C217&amp;"'!"&amp;"$"&amp;$D217&amp;$N$1&amp;"")</f>
        <v>0</v>
      </c>
      <c r="O217" s="232"/>
      <c r="P217" s="232"/>
      <c r="Q217" s="230"/>
      <c r="R217" s="229" cm="1">
        <f t="array" aca="1" ref="R217" ca="1">INDIRECT("'"&amp;$C217&amp;"'!"&amp;"$"&amp;$D217&amp;$R$1&amp;"")</f>
        <v>0</v>
      </c>
      <c r="S217" s="232"/>
      <c r="T217" s="232"/>
      <c r="U217" s="233"/>
      <c r="V217" s="229"/>
      <c r="W217" s="234" cm="1">
        <f t="array" aca="1" ref="W217" ca="1">INDIRECT("'"&amp;$C217&amp;"'!"&amp;"$"&amp;$D217&amp;$W$1&amp;"")</f>
        <v>0</v>
      </c>
      <c r="X217" s="232"/>
      <c r="Y217" s="230"/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cm="1">
        <f t="array" aca="1" ref="AR217" ca="1">INDIRECT("'"&amp;$C217&amp;"'!"&amp;"$"&amp;$D217&amp;$AR$1&amp;"")</f>
        <v>0</v>
      </c>
      <c r="AS217" s="232"/>
      <c r="AT217" s="230"/>
      <c r="AU217" s="231" cm="1">
        <f t="array" aca="1" ref="AU217" ca="1">INDIRECT("'"&amp;$C217&amp;"'!"&amp;"$"&amp;$D217&amp;$AU$1&amp;"")</f>
        <v>0</v>
      </c>
      <c r="AV217" s="232"/>
      <c r="AW217" s="230"/>
      <c r="AX217" s="229"/>
      <c r="AY217" s="233"/>
      <c r="AZ217" s="232" cm="1">
        <f t="array" aca="1" ref="AZ217" ca="1">INDIRECT("'"&amp;$C217&amp;"'!"&amp;"$"&amp;$D217&amp;$AZ$1&amp;"")</f>
        <v>0</v>
      </c>
      <c r="BA217" s="231"/>
      <c r="BB217" s="232"/>
      <c r="BC217" s="230"/>
      <c r="BD217" s="232" cm="1">
        <f t="array" aca="1" ref="BD217" ca="1">INDIRECT("'"&amp;$C217&amp;"'!"&amp;"$"&amp;$D217&amp;$BD$1&amp;"")</f>
        <v>0</v>
      </c>
      <c r="BE217" s="231"/>
      <c r="BF217" s="232"/>
      <c r="BG217" s="230"/>
      <c r="BH217" s="234"/>
      <c r="BI217" s="230"/>
      <c r="BJ217" s="234" cm="1">
        <f t="array" aca="1" ref="BJ217" ca="1">INDIRECT("'"&amp;$C217&amp;"'!"&amp;"$"&amp;$D217&amp;$BJ$1&amp;"")</f>
        <v>0</v>
      </c>
      <c r="BK217" s="232"/>
      <c r="BL217" s="230"/>
      <c r="BM217" s="408"/>
      <c r="BN217" s="229" cm="1">
        <f t="array" aca="1" ref="BN217" ca="1">INDIRECT("'"&amp;$C217&amp;"'!"&amp;"$"&amp;$D217&amp;$BN$1&amp;"")</f>
        <v>0</v>
      </c>
      <c r="BO217" s="231"/>
      <c r="BP217" s="230"/>
      <c r="BQ217" s="234" cm="1">
        <f t="array" aca="1" ref="BQ217" ca="1">INDIRECT("'"&amp;$C217&amp;"'!"&amp;"$"&amp;$D217&amp;$BQ$1&amp;"")</f>
        <v>0</v>
      </c>
      <c r="BR217" s="232"/>
      <c r="BS217" s="232"/>
      <c r="BT217" s="230"/>
      <c r="BU217" s="235" cm="1">
        <f t="array" aca="1" ref="BU217" ca="1">INDIRECT("'"&amp;$C217&amp;"'!"&amp;"$"&amp;$D217&amp;$BU$1&amp;"")</f>
        <v>0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cm="1">
        <f t="array" aca="1" ref="G218" ca="1">INDIRECT("'"&amp;$C218&amp;"'!"&amp;"$"&amp;$D218&amp;$G$1&amp;"")</f>
        <v>0</v>
      </c>
      <c r="H218" s="225" t="s">
        <v>1</v>
      </c>
      <c r="I218" s="223" t="s">
        <v>1</v>
      </c>
      <c r="J218" s="224" cm="1">
        <f t="array" aca="1" ref="J218" ca="1">INDIRECT("'"&amp;$C218&amp;"'!"&amp;"$"&amp;$D218&amp;$J$1&amp;"")</f>
        <v>0</v>
      </c>
      <c r="K218" s="225"/>
      <c r="L218" s="225"/>
      <c r="M218" s="223"/>
      <c r="N218" s="222" cm="1">
        <f t="array" aca="1" ref="N218" ca="1">INDIRECT("'"&amp;$C218&amp;"'!"&amp;"$"&amp;$D218&amp;$N$1&amp;"")</f>
        <v>0</v>
      </c>
      <c r="O218" s="225"/>
      <c r="P218" s="225"/>
      <c r="Q218" s="223"/>
      <c r="R218" s="352" cm="1">
        <f t="array" aca="1" ref="R218" ca="1">INDIRECT("'"&amp;$C218&amp;"'!"&amp;"$"&amp;$D218&amp;$R$1&amp;"")</f>
        <v>0</v>
      </c>
      <c r="S218" s="225"/>
      <c r="T218" s="225"/>
      <c r="U218" s="226"/>
      <c r="V218" s="222"/>
      <c r="W218" s="227" cm="1">
        <f t="array" aca="1" ref="W218" ca="1">INDIRECT("'"&amp;$C218&amp;"'!"&amp;"$"&amp;$D218&amp;$W$1&amp;"")</f>
        <v>0</v>
      </c>
      <c r="X218" s="225"/>
      <c r="Y218" s="223"/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cm="1">
        <f t="array" aca="1" ref="AR218" ca="1">INDIRECT("'"&amp;$C218&amp;"'!"&amp;"$"&amp;$D218&amp;$AR$1&amp;"")</f>
        <v>0</v>
      </c>
      <c r="AS218" s="225"/>
      <c r="AT218" s="223"/>
      <c r="AU218" s="224" cm="1">
        <f t="array" aca="1" ref="AU218" ca="1">INDIRECT("'"&amp;$C218&amp;"'!"&amp;"$"&amp;$D218&amp;$AU$1&amp;"")</f>
        <v>0</v>
      </c>
      <c r="AV218" s="225"/>
      <c r="AW218" s="223"/>
      <c r="AX218" s="222"/>
      <c r="AY218" s="226"/>
      <c r="AZ218" s="225" cm="1">
        <f t="array" aca="1" ref="AZ218" ca="1">INDIRECT("'"&amp;$C218&amp;"'!"&amp;"$"&amp;$D218&amp;$AZ$1&amp;"")</f>
        <v>0</v>
      </c>
      <c r="BA218" s="224"/>
      <c r="BB218" s="225"/>
      <c r="BC218" s="223"/>
      <c r="BD218" s="225" cm="1">
        <f t="array" aca="1" ref="BD218" ca="1">INDIRECT("'"&amp;$C218&amp;"'!"&amp;"$"&amp;$D218&amp;$BD$1&amp;"")</f>
        <v>0</v>
      </c>
      <c r="BE218" s="224"/>
      <c r="BF218" s="225"/>
      <c r="BG218" s="223"/>
      <c r="BH218" s="227"/>
      <c r="BI218" s="223"/>
      <c r="BJ218" s="227" cm="1">
        <f t="array" aca="1" ref="BJ218" ca="1">INDIRECT("'"&amp;$C218&amp;"'!"&amp;"$"&amp;$D218&amp;$BJ$1&amp;"")</f>
        <v>0</v>
      </c>
      <c r="BK218" s="225"/>
      <c r="BL218" s="223"/>
      <c r="BM218" s="407"/>
      <c r="BN218" s="222" cm="1">
        <f t="array" aca="1" ref="BN218" ca="1">INDIRECT("'"&amp;$C218&amp;"'!"&amp;"$"&amp;$D218&amp;$BN$1&amp;"")</f>
        <v>0</v>
      </c>
      <c r="BO218" s="224"/>
      <c r="BP218" s="223"/>
      <c r="BQ218" s="227" cm="1">
        <f t="array" aca="1" ref="BQ218" ca="1">INDIRECT("'"&amp;$C218&amp;"'!"&amp;"$"&amp;$D218&amp;$BQ$1&amp;"")</f>
        <v>0</v>
      </c>
      <c r="BR218" s="225"/>
      <c r="BS218" s="225"/>
      <c r="BT218" s="223"/>
      <c r="BU218" s="228" cm="1">
        <f t="array" aca="1" ref="BU218" ca="1">INDIRECT("'"&amp;$C218&amp;"'!"&amp;"$"&amp;$D218&amp;$BU$1&amp;"")</f>
        <v>0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cm="1">
        <f t="array" aca="1" ref="G219" ca="1">INDIRECT("'"&amp;$C219&amp;"'!"&amp;"$"&amp;$D219&amp;$G$1&amp;"")</f>
        <v>0</v>
      </c>
      <c r="H219" s="232" t="s">
        <v>1</v>
      </c>
      <c r="I219" s="230" t="s">
        <v>1</v>
      </c>
      <c r="J219" s="231" cm="1">
        <f t="array" aca="1" ref="J219" ca="1">INDIRECT("'"&amp;$C219&amp;"'!"&amp;"$"&amp;$D219&amp;$J$1&amp;"")</f>
        <v>0</v>
      </c>
      <c r="K219" s="232"/>
      <c r="L219" s="232"/>
      <c r="M219" s="233"/>
      <c r="N219" s="229" cm="1">
        <f t="array" aca="1" ref="N219" ca="1">INDIRECT("'"&amp;$C219&amp;"'!"&amp;"$"&amp;$D219&amp;$N$1&amp;"")</f>
        <v>0</v>
      </c>
      <c r="O219" s="232"/>
      <c r="P219" s="232"/>
      <c r="Q219" s="230"/>
      <c r="R219" s="229" cm="1">
        <f t="array" aca="1" ref="R219" ca="1">INDIRECT("'"&amp;$C219&amp;"'!"&amp;"$"&amp;$D219&amp;$R$1&amp;"")</f>
        <v>0</v>
      </c>
      <c r="S219" s="232"/>
      <c r="T219" s="232"/>
      <c r="U219" s="233"/>
      <c r="V219" s="229"/>
      <c r="W219" s="234" cm="1">
        <f t="array" aca="1" ref="W219" ca="1">INDIRECT("'"&amp;$C219&amp;"'!"&amp;"$"&amp;$D219&amp;$W$1&amp;"")</f>
        <v>0</v>
      </c>
      <c r="X219" s="232"/>
      <c r="Y219" s="230"/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cm="1">
        <f t="array" aca="1" ref="AR219" ca="1">INDIRECT("'"&amp;$C219&amp;"'!"&amp;"$"&amp;$D219&amp;$AR$1&amp;"")</f>
        <v>0</v>
      </c>
      <c r="AS219" s="232"/>
      <c r="AT219" s="230"/>
      <c r="AU219" s="231" cm="1">
        <f t="array" aca="1" ref="AU219" ca="1">INDIRECT("'"&amp;$C219&amp;"'!"&amp;"$"&amp;$D219&amp;$AU$1&amp;"")</f>
        <v>0</v>
      </c>
      <c r="AV219" s="232"/>
      <c r="AW219" s="230"/>
      <c r="AX219" s="229"/>
      <c r="AY219" s="233"/>
      <c r="AZ219" s="232" cm="1">
        <f t="array" aca="1" ref="AZ219" ca="1">INDIRECT("'"&amp;$C219&amp;"'!"&amp;"$"&amp;$D219&amp;$AZ$1&amp;"")</f>
        <v>0</v>
      </c>
      <c r="BA219" s="231"/>
      <c r="BB219" s="232"/>
      <c r="BC219" s="230"/>
      <c r="BD219" s="232" cm="1">
        <f t="array" aca="1" ref="BD219" ca="1">INDIRECT("'"&amp;$C219&amp;"'!"&amp;"$"&amp;$D219&amp;$BD$1&amp;"")</f>
        <v>0</v>
      </c>
      <c r="BE219" s="231"/>
      <c r="BF219" s="232"/>
      <c r="BG219" s="230"/>
      <c r="BH219" s="234"/>
      <c r="BI219" s="230"/>
      <c r="BJ219" s="234" cm="1">
        <f t="array" aca="1" ref="BJ219" ca="1">INDIRECT("'"&amp;$C219&amp;"'!"&amp;"$"&amp;$D219&amp;$BJ$1&amp;"")</f>
        <v>0</v>
      </c>
      <c r="BK219" s="232"/>
      <c r="BL219" s="230"/>
      <c r="BM219" s="408"/>
      <c r="BN219" s="229" cm="1">
        <f t="array" aca="1" ref="BN219" ca="1">INDIRECT("'"&amp;$C219&amp;"'!"&amp;"$"&amp;$D219&amp;$BN$1&amp;"")</f>
        <v>0</v>
      </c>
      <c r="BO219" s="231"/>
      <c r="BP219" s="230"/>
      <c r="BQ219" s="234" cm="1">
        <f t="array" aca="1" ref="BQ219" ca="1">INDIRECT("'"&amp;$C219&amp;"'!"&amp;"$"&amp;$D219&amp;$BQ$1&amp;"")</f>
        <v>0</v>
      </c>
      <c r="BR219" s="232"/>
      <c r="BS219" s="232"/>
      <c r="BT219" s="230"/>
      <c r="BU219" s="235" cm="1">
        <f t="array" aca="1" ref="BU219" ca="1">INDIRECT("'"&amp;$C219&amp;"'!"&amp;"$"&amp;$D219&amp;$BU$1&amp;"")</f>
        <v>0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cm="1">
        <f t="array" aca="1" ref="G220" ca="1">INDIRECT("'"&amp;$C220&amp;"'!"&amp;"$"&amp;$D220&amp;$G$1&amp;"")</f>
        <v>0</v>
      </c>
      <c r="H220" s="225" t="s">
        <v>1</v>
      </c>
      <c r="I220" s="223" t="s">
        <v>1</v>
      </c>
      <c r="J220" s="224" cm="1">
        <f t="array" aca="1" ref="J220" ca="1">INDIRECT("'"&amp;$C220&amp;"'!"&amp;"$"&amp;$D220&amp;$J$1&amp;"")</f>
        <v>0</v>
      </c>
      <c r="K220" s="225"/>
      <c r="L220" s="225"/>
      <c r="M220" s="226"/>
      <c r="N220" s="222" cm="1">
        <f t="array" aca="1" ref="N220" ca="1">INDIRECT("'"&amp;$C220&amp;"'!"&amp;"$"&amp;$D220&amp;$N$1&amp;"")</f>
        <v>0</v>
      </c>
      <c r="O220" s="225"/>
      <c r="P220" s="225"/>
      <c r="Q220" s="223"/>
      <c r="R220" s="352" cm="1">
        <f t="array" aca="1" ref="R220" ca="1">INDIRECT("'"&amp;$C220&amp;"'!"&amp;"$"&amp;$D220&amp;$R$1&amp;"")</f>
        <v>0</v>
      </c>
      <c r="S220" s="225"/>
      <c r="T220" s="225"/>
      <c r="U220" s="226"/>
      <c r="V220" s="222"/>
      <c r="W220" s="227" cm="1">
        <f t="array" aca="1" ref="W220" ca="1">INDIRECT("'"&amp;$C220&amp;"'!"&amp;"$"&amp;$D220&amp;$W$1&amp;"")</f>
        <v>0</v>
      </c>
      <c r="X220" s="225"/>
      <c r="Y220" s="223"/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cm="1">
        <f t="array" aca="1" ref="AR220" ca="1">INDIRECT("'"&amp;$C220&amp;"'!"&amp;"$"&amp;$D220&amp;$AR$1&amp;"")</f>
        <v>0</v>
      </c>
      <c r="AS220" s="225"/>
      <c r="AT220" s="223"/>
      <c r="AU220" s="224" cm="1">
        <f t="array" aca="1" ref="AU220" ca="1">INDIRECT("'"&amp;$C220&amp;"'!"&amp;"$"&amp;$D220&amp;$AU$1&amp;"")</f>
        <v>0</v>
      </c>
      <c r="AV220" s="225"/>
      <c r="AW220" s="223"/>
      <c r="AX220" s="222"/>
      <c r="AY220" s="226"/>
      <c r="AZ220" s="225" cm="1">
        <f t="array" aca="1" ref="AZ220" ca="1">INDIRECT("'"&amp;$C220&amp;"'!"&amp;"$"&amp;$D220&amp;$AZ$1&amp;"")</f>
        <v>0</v>
      </c>
      <c r="BA220" s="224"/>
      <c r="BB220" s="225"/>
      <c r="BC220" s="223"/>
      <c r="BD220" s="225" cm="1">
        <f t="array" aca="1" ref="BD220" ca="1">INDIRECT("'"&amp;$C220&amp;"'!"&amp;"$"&amp;$D220&amp;$BD$1&amp;"")</f>
        <v>0</v>
      </c>
      <c r="BE220" s="224"/>
      <c r="BF220" s="225"/>
      <c r="BG220" s="223"/>
      <c r="BH220" s="227"/>
      <c r="BI220" s="223"/>
      <c r="BJ220" s="227" cm="1">
        <f t="array" aca="1" ref="BJ220" ca="1">INDIRECT("'"&amp;$C220&amp;"'!"&amp;"$"&amp;$D220&amp;$BJ$1&amp;"")</f>
        <v>0</v>
      </c>
      <c r="BK220" s="225"/>
      <c r="BL220" s="223"/>
      <c r="BM220" s="407"/>
      <c r="BN220" s="222" cm="1">
        <f t="array" aca="1" ref="BN220" ca="1">INDIRECT("'"&amp;$C220&amp;"'!"&amp;"$"&amp;$D220&amp;$BN$1&amp;"")</f>
        <v>0</v>
      </c>
      <c r="BO220" s="224"/>
      <c r="BP220" s="223"/>
      <c r="BQ220" s="227" cm="1">
        <f t="array" aca="1" ref="BQ220" ca="1">INDIRECT("'"&amp;$C220&amp;"'!"&amp;"$"&amp;$D220&amp;$BQ$1&amp;"")</f>
        <v>0</v>
      </c>
      <c r="BR220" s="225"/>
      <c r="BS220" s="225"/>
      <c r="BT220" s="223"/>
      <c r="BU220" s="228" cm="1">
        <f t="array" aca="1" ref="BU220" ca="1">INDIRECT("'"&amp;$C220&amp;"'!"&amp;"$"&amp;$D220&amp;$BU$1&amp;"")</f>
        <v>0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cm="1">
        <f t="array" aca="1" ref="G221" ca="1">INDIRECT("'"&amp;$C221&amp;"'!"&amp;"$"&amp;$D221&amp;$G$1&amp;"")</f>
        <v>0</v>
      </c>
      <c r="H221" s="232" t="s">
        <v>1</v>
      </c>
      <c r="I221" s="230" t="s">
        <v>1</v>
      </c>
      <c r="J221" s="231" cm="1">
        <f t="array" aca="1" ref="J221" ca="1">INDIRECT("'"&amp;$C221&amp;"'!"&amp;"$"&amp;$D221&amp;$J$1&amp;"")</f>
        <v>0</v>
      </c>
      <c r="K221" s="232"/>
      <c r="L221" s="232"/>
      <c r="M221" s="233"/>
      <c r="N221" s="229" cm="1">
        <f t="array" aca="1" ref="N221" ca="1">INDIRECT("'"&amp;$C221&amp;"'!"&amp;"$"&amp;$D221&amp;$N$1&amp;"")</f>
        <v>0</v>
      </c>
      <c r="O221" s="232"/>
      <c r="P221" s="232"/>
      <c r="Q221" s="230"/>
      <c r="R221" s="353" cm="1">
        <f t="array" aca="1" ref="R221" ca="1">INDIRECT("'"&amp;$C221&amp;"'!"&amp;"$"&amp;$D221&amp;$R$1&amp;"")</f>
        <v>0</v>
      </c>
      <c r="S221" s="232"/>
      <c r="T221" s="232"/>
      <c r="U221" s="233"/>
      <c r="V221" s="229"/>
      <c r="W221" s="234" cm="1">
        <f t="array" aca="1" ref="W221" ca="1">INDIRECT("'"&amp;$C221&amp;"'!"&amp;"$"&amp;$D221&amp;$W$1&amp;"")</f>
        <v>0</v>
      </c>
      <c r="X221" s="232"/>
      <c r="Y221" s="230"/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cm="1">
        <f t="array" aca="1" ref="AR221" ca="1">INDIRECT("'"&amp;$C221&amp;"'!"&amp;"$"&amp;$D221&amp;$AR$1&amp;"")</f>
        <v>0</v>
      </c>
      <c r="AS221" s="232"/>
      <c r="AT221" s="230"/>
      <c r="AU221" s="231" cm="1">
        <f t="array" aca="1" ref="AU221" ca="1">INDIRECT("'"&amp;$C221&amp;"'!"&amp;"$"&amp;$D221&amp;$AU$1&amp;"")</f>
        <v>0</v>
      </c>
      <c r="AV221" s="232"/>
      <c r="AW221" s="230"/>
      <c r="AX221" s="229"/>
      <c r="AY221" s="233"/>
      <c r="AZ221" s="232" cm="1">
        <f t="array" aca="1" ref="AZ221" ca="1">INDIRECT("'"&amp;$C221&amp;"'!"&amp;"$"&amp;$D221&amp;$AZ$1&amp;"")</f>
        <v>0</v>
      </c>
      <c r="BA221" s="231"/>
      <c r="BB221" s="232"/>
      <c r="BC221" s="230"/>
      <c r="BD221" s="232" cm="1">
        <f t="array" aca="1" ref="BD221" ca="1">INDIRECT("'"&amp;$C221&amp;"'!"&amp;"$"&amp;$D221&amp;$BD$1&amp;"")</f>
        <v>0</v>
      </c>
      <c r="BE221" s="231"/>
      <c r="BF221" s="232"/>
      <c r="BG221" s="230"/>
      <c r="BH221" s="234"/>
      <c r="BI221" s="230"/>
      <c r="BJ221" s="234" cm="1">
        <f t="array" aca="1" ref="BJ221" ca="1">INDIRECT("'"&amp;$C221&amp;"'!"&amp;"$"&amp;$D221&amp;$BJ$1&amp;"")</f>
        <v>0</v>
      </c>
      <c r="BK221" s="232"/>
      <c r="BL221" s="230"/>
      <c r="BM221" s="408"/>
      <c r="BN221" s="229" cm="1">
        <f t="array" aca="1" ref="BN221" ca="1">INDIRECT("'"&amp;$C221&amp;"'!"&amp;"$"&amp;$D221&amp;$BN$1&amp;"")</f>
        <v>0</v>
      </c>
      <c r="BO221" s="231"/>
      <c r="BP221" s="230"/>
      <c r="BQ221" s="234" cm="1">
        <f t="array" aca="1" ref="BQ221" ca="1">INDIRECT("'"&amp;$C221&amp;"'!"&amp;"$"&amp;$D221&amp;$BQ$1&amp;"")</f>
        <v>0</v>
      </c>
      <c r="BR221" s="232"/>
      <c r="BS221" s="232"/>
      <c r="BT221" s="230"/>
      <c r="BU221" s="235" cm="1">
        <f t="array" aca="1" ref="BU221" ca="1">INDIRECT("'"&amp;$C221&amp;"'!"&amp;"$"&amp;$D221&amp;$BU$1&amp;"")</f>
        <v>0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cm="1">
        <f t="array" aca="1" ref="G222" ca="1">INDIRECT("'"&amp;$C222&amp;"'!"&amp;"$"&amp;$D222&amp;$G$1&amp;"")</f>
        <v>0</v>
      </c>
      <c r="H222" s="225" t="s">
        <v>1</v>
      </c>
      <c r="I222" s="223" t="s">
        <v>1</v>
      </c>
      <c r="J222" s="224" cm="1">
        <f t="array" aca="1" ref="J222" ca="1">INDIRECT("'"&amp;$C222&amp;"'!"&amp;"$"&amp;$D222&amp;$J$1&amp;"")</f>
        <v>0</v>
      </c>
      <c r="K222" s="225"/>
      <c r="L222" s="225"/>
      <c r="M222" s="226"/>
      <c r="N222" s="222" cm="1">
        <f t="array" aca="1" ref="N222" ca="1">INDIRECT("'"&amp;$C222&amp;"'!"&amp;"$"&amp;$D222&amp;$N$1&amp;"")</f>
        <v>0</v>
      </c>
      <c r="O222" s="225"/>
      <c r="P222" s="225"/>
      <c r="Q222" s="226"/>
      <c r="R222" s="352" cm="1">
        <f t="array" aca="1" ref="R222" ca="1">INDIRECT("'"&amp;$C222&amp;"'!"&amp;"$"&amp;$D222&amp;$R$1&amp;"")</f>
        <v>0</v>
      </c>
      <c r="S222" s="225"/>
      <c r="T222" s="225"/>
      <c r="U222" s="226"/>
      <c r="V222" s="222"/>
      <c r="W222" s="227" cm="1">
        <f t="array" aca="1" ref="W222" ca="1">INDIRECT("'"&amp;$C222&amp;"'!"&amp;"$"&amp;$D222&amp;$W$1&amp;"")</f>
        <v>0</v>
      </c>
      <c r="X222" s="225"/>
      <c r="Y222" s="223"/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cm="1">
        <f t="array" aca="1" ref="AR222" ca="1">INDIRECT("'"&amp;$C222&amp;"'!"&amp;"$"&amp;$D222&amp;$AR$1&amp;"")</f>
        <v>0</v>
      </c>
      <c r="AS222" s="225"/>
      <c r="AT222" s="223"/>
      <c r="AU222" s="224" cm="1">
        <f t="array" aca="1" ref="AU222" ca="1">INDIRECT("'"&amp;$C222&amp;"'!"&amp;"$"&amp;$D222&amp;$AU$1&amp;"")</f>
        <v>0</v>
      </c>
      <c r="AV222" s="225"/>
      <c r="AW222" s="223"/>
      <c r="AX222" s="222"/>
      <c r="AY222" s="226"/>
      <c r="AZ222" s="225" cm="1">
        <f t="array" aca="1" ref="AZ222" ca="1">INDIRECT("'"&amp;$C222&amp;"'!"&amp;"$"&amp;$D222&amp;$AZ$1&amp;"")</f>
        <v>0</v>
      </c>
      <c r="BA222" s="224"/>
      <c r="BB222" s="225"/>
      <c r="BC222" s="223"/>
      <c r="BD222" s="225" cm="1">
        <f t="array" aca="1" ref="BD222" ca="1">INDIRECT("'"&amp;$C222&amp;"'!"&amp;"$"&amp;$D222&amp;$BD$1&amp;"")</f>
        <v>0</v>
      </c>
      <c r="BE222" s="224"/>
      <c r="BF222" s="225"/>
      <c r="BG222" s="223"/>
      <c r="BH222" s="227"/>
      <c r="BI222" s="223"/>
      <c r="BJ222" s="227" cm="1">
        <f t="array" aca="1" ref="BJ222" ca="1">INDIRECT("'"&amp;$C222&amp;"'!"&amp;"$"&amp;$D222&amp;$BJ$1&amp;"")</f>
        <v>0</v>
      </c>
      <c r="BK222" s="225"/>
      <c r="BL222" s="223"/>
      <c r="BM222" s="407"/>
      <c r="BN222" s="222" cm="1">
        <f t="array" aca="1" ref="BN222" ca="1">INDIRECT("'"&amp;$C222&amp;"'!"&amp;"$"&amp;$D222&amp;$BN$1&amp;"")</f>
        <v>0</v>
      </c>
      <c r="BO222" s="224"/>
      <c r="BP222" s="223"/>
      <c r="BQ222" s="227" cm="1">
        <f t="array" aca="1" ref="BQ222" ca="1">INDIRECT("'"&amp;$C222&amp;"'!"&amp;"$"&amp;$D222&amp;$BQ$1&amp;"")</f>
        <v>0</v>
      </c>
      <c r="BR222" s="225"/>
      <c r="BS222" s="225"/>
      <c r="BT222" s="223"/>
      <c r="BU222" s="228" cm="1">
        <f t="array" aca="1" ref="BU222" ca="1">INDIRECT("'"&amp;$C222&amp;"'!"&amp;"$"&amp;$D222&amp;$BU$1&amp;"")</f>
        <v>0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cm="1">
        <f t="array" aca="1" ref="G223" ca="1">INDIRECT("'"&amp;$C223&amp;"'!"&amp;"$"&amp;$D223&amp;$G$1&amp;"")</f>
        <v>0</v>
      </c>
      <c r="H223" s="232" t="s">
        <v>1</v>
      </c>
      <c r="I223" s="230" t="s">
        <v>1</v>
      </c>
      <c r="J223" s="231" cm="1">
        <f t="array" aca="1" ref="J223" ca="1">INDIRECT("'"&amp;$C223&amp;"'!"&amp;"$"&amp;$D223&amp;$J$1&amp;"")</f>
        <v>0</v>
      </c>
      <c r="K223" s="232"/>
      <c r="L223" s="232"/>
      <c r="M223" s="233"/>
      <c r="N223" s="229" cm="1">
        <f t="array" aca="1" ref="N223" ca="1">INDIRECT("'"&amp;$C223&amp;"'!"&amp;"$"&amp;$D223&amp;$N$1&amp;"")</f>
        <v>0</v>
      </c>
      <c r="O223" s="232"/>
      <c r="P223" s="232"/>
      <c r="Q223" s="230"/>
      <c r="R223" s="229" cm="1">
        <f t="array" aca="1" ref="R223" ca="1">INDIRECT("'"&amp;$C223&amp;"'!"&amp;"$"&amp;$D223&amp;$R$1&amp;"")</f>
        <v>0</v>
      </c>
      <c r="S223" s="232"/>
      <c r="T223" s="232"/>
      <c r="U223" s="233"/>
      <c r="V223" s="229"/>
      <c r="W223" s="234" cm="1">
        <f t="array" aca="1" ref="W223" ca="1">INDIRECT("'"&amp;$C223&amp;"'!"&amp;"$"&amp;$D223&amp;$W$1&amp;"")</f>
        <v>0</v>
      </c>
      <c r="X223" s="232"/>
      <c r="Y223" s="230"/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cm="1">
        <f t="array" aca="1" ref="AR223" ca="1">INDIRECT("'"&amp;$C223&amp;"'!"&amp;"$"&amp;$D223&amp;$AR$1&amp;"")</f>
        <v>0</v>
      </c>
      <c r="AS223" s="232"/>
      <c r="AT223" s="230"/>
      <c r="AU223" s="231" cm="1">
        <f t="array" aca="1" ref="AU223" ca="1">INDIRECT("'"&amp;$C223&amp;"'!"&amp;"$"&amp;$D223&amp;$AU$1&amp;"")</f>
        <v>0</v>
      </c>
      <c r="AV223" s="232"/>
      <c r="AW223" s="230"/>
      <c r="AX223" s="229"/>
      <c r="AY223" s="233"/>
      <c r="AZ223" s="232" cm="1">
        <f t="array" aca="1" ref="AZ223" ca="1">INDIRECT("'"&amp;$C223&amp;"'!"&amp;"$"&amp;$D223&amp;$AZ$1&amp;"")</f>
        <v>0</v>
      </c>
      <c r="BA223" s="231"/>
      <c r="BB223" s="232"/>
      <c r="BC223" s="230"/>
      <c r="BD223" s="232" cm="1">
        <f t="array" aca="1" ref="BD223" ca="1">INDIRECT("'"&amp;$C223&amp;"'!"&amp;"$"&amp;$D223&amp;$BD$1&amp;"")</f>
        <v>0</v>
      </c>
      <c r="BE223" s="231"/>
      <c r="BF223" s="232"/>
      <c r="BG223" s="230"/>
      <c r="BH223" s="234"/>
      <c r="BI223" s="230"/>
      <c r="BJ223" s="234" cm="1">
        <f t="array" aca="1" ref="BJ223" ca="1">INDIRECT("'"&amp;$C223&amp;"'!"&amp;"$"&amp;$D223&amp;$BJ$1&amp;"")</f>
        <v>0</v>
      </c>
      <c r="BK223" s="232"/>
      <c r="BL223" s="230"/>
      <c r="BM223" s="408"/>
      <c r="BN223" s="229" cm="1">
        <f t="array" aca="1" ref="BN223" ca="1">INDIRECT("'"&amp;$C223&amp;"'!"&amp;"$"&amp;$D223&amp;$BN$1&amp;"")</f>
        <v>0</v>
      </c>
      <c r="BO223" s="231"/>
      <c r="BP223" s="230"/>
      <c r="BQ223" s="234" cm="1">
        <f t="array" aca="1" ref="BQ223" ca="1">INDIRECT("'"&amp;$C223&amp;"'!"&amp;"$"&amp;$D223&amp;$BQ$1&amp;"")</f>
        <v>0</v>
      </c>
      <c r="BR223" s="232"/>
      <c r="BS223" s="232"/>
      <c r="BT223" s="230"/>
      <c r="BU223" s="235" cm="1">
        <f t="array" aca="1" ref="BU223" ca="1">INDIRECT("'"&amp;$C223&amp;"'!"&amp;"$"&amp;$D223&amp;$BU$1&amp;"")</f>
        <v>0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cm="1">
        <f t="array" aca="1" ref="G224" ca="1">INDIRECT("'"&amp;$C224&amp;"'!"&amp;"$"&amp;$D224&amp;$G$1&amp;"")</f>
        <v>0</v>
      </c>
      <c r="H224" s="225" t="s">
        <v>1</v>
      </c>
      <c r="I224" s="223" t="s">
        <v>1</v>
      </c>
      <c r="J224" s="224" cm="1">
        <f t="array" aca="1" ref="J224" ca="1">INDIRECT("'"&amp;$C224&amp;"'!"&amp;"$"&amp;$D224&amp;$J$1&amp;"")</f>
        <v>0</v>
      </c>
      <c r="K224" s="493"/>
      <c r="L224" s="225"/>
      <c r="M224" s="226"/>
      <c r="N224" s="222" cm="1">
        <f t="array" aca="1" ref="N224" ca="1">INDIRECT("'"&amp;$C224&amp;"'!"&amp;"$"&amp;$D224&amp;$N$1&amp;"")</f>
        <v>0</v>
      </c>
      <c r="O224" s="225"/>
      <c r="P224" s="225"/>
      <c r="Q224" s="223"/>
      <c r="R224" s="352" cm="1">
        <f t="array" aca="1" ref="R224" ca="1">INDIRECT("'"&amp;$C224&amp;"'!"&amp;"$"&amp;$D224&amp;$R$1&amp;"")</f>
        <v>0</v>
      </c>
      <c r="S224" s="225"/>
      <c r="T224" s="225"/>
      <c r="U224" s="226"/>
      <c r="V224" s="222"/>
      <c r="W224" s="227" cm="1">
        <f t="array" aca="1" ref="W224" ca="1">INDIRECT("'"&amp;$C224&amp;"'!"&amp;"$"&amp;$D224&amp;$W$1&amp;"")</f>
        <v>0</v>
      </c>
      <c r="X224" s="225"/>
      <c r="Y224" s="223"/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cm="1">
        <f t="array" aca="1" ref="AR224" ca="1">INDIRECT("'"&amp;$C224&amp;"'!"&amp;"$"&amp;$D224&amp;$AR$1&amp;"")</f>
        <v>0</v>
      </c>
      <c r="AS224" s="225"/>
      <c r="AT224" s="223"/>
      <c r="AU224" s="224" cm="1">
        <f t="array" aca="1" ref="AU224" ca="1">INDIRECT("'"&amp;$C224&amp;"'!"&amp;"$"&amp;$D224&amp;$AU$1&amp;"")</f>
        <v>0</v>
      </c>
      <c r="AV224" s="225"/>
      <c r="AW224" s="223"/>
      <c r="AX224" s="222"/>
      <c r="AY224" s="226"/>
      <c r="AZ224" s="225" cm="1">
        <f t="array" aca="1" ref="AZ224" ca="1">INDIRECT("'"&amp;$C224&amp;"'!"&amp;"$"&amp;$D224&amp;$AZ$1&amp;"")</f>
        <v>0</v>
      </c>
      <c r="BA224" s="224"/>
      <c r="BB224" s="225"/>
      <c r="BC224" s="223"/>
      <c r="BD224" s="225" cm="1">
        <f t="array" aca="1" ref="BD224" ca="1">INDIRECT("'"&amp;$C224&amp;"'!"&amp;"$"&amp;$D224&amp;$BD$1&amp;"")</f>
        <v>0</v>
      </c>
      <c r="BE224" s="224"/>
      <c r="BF224" s="225"/>
      <c r="BG224" s="223"/>
      <c r="BH224" s="227"/>
      <c r="BI224" s="223"/>
      <c r="BJ224" s="227" cm="1">
        <f t="array" aca="1" ref="BJ224" ca="1">INDIRECT("'"&amp;$C224&amp;"'!"&amp;"$"&amp;$D224&amp;$BJ$1&amp;"")</f>
        <v>0</v>
      </c>
      <c r="BK224" s="225"/>
      <c r="BL224" s="223"/>
      <c r="BM224" s="407"/>
      <c r="BN224" s="222" cm="1">
        <f t="array" aca="1" ref="BN224" ca="1">INDIRECT("'"&amp;$C224&amp;"'!"&amp;"$"&amp;$D224&amp;$BN$1&amp;"")</f>
        <v>0</v>
      </c>
      <c r="BO224" s="224"/>
      <c r="BP224" s="223"/>
      <c r="BQ224" s="227" cm="1">
        <f t="array" aca="1" ref="BQ224" ca="1">INDIRECT("'"&amp;$C224&amp;"'!"&amp;"$"&amp;$D224&amp;$BQ$1&amp;"")</f>
        <v>0</v>
      </c>
      <c r="BR224" s="225"/>
      <c r="BS224" s="225"/>
      <c r="BT224" s="223"/>
      <c r="BU224" s="228" cm="1">
        <f t="array" aca="1" ref="BU224" ca="1">INDIRECT("'"&amp;$C224&amp;"'!"&amp;"$"&amp;$D224&amp;$BU$1&amp;"")</f>
        <v>0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cm="1">
        <f t="array" aca="1" ref="G225" ca="1">INDIRECT("'"&amp;$C225&amp;"'!"&amp;"$"&amp;$D225&amp;$G$1&amp;"")</f>
        <v>0</v>
      </c>
      <c r="H225" s="232" t="s">
        <v>1</v>
      </c>
      <c r="I225" s="230" t="s">
        <v>1</v>
      </c>
      <c r="J225" s="231" cm="1">
        <f t="array" aca="1" ref="J225" ca="1">INDIRECT("'"&amp;$C225&amp;"'!"&amp;"$"&amp;$D225&amp;$J$1&amp;"")</f>
        <v>0</v>
      </c>
      <c r="K225" s="232"/>
      <c r="L225" s="232"/>
      <c r="M225" s="233"/>
      <c r="N225" s="229" cm="1">
        <f t="array" aca="1" ref="N225" ca="1">INDIRECT("'"&amp;$C225&amp;"'!"&amp;"$"&amp;$D225&amp;$N$1&amp;"")</f>
        <v>0</v>
      </c>
      <c r="O225" s="232"/>
      <c r="P225" s="232"/>
      <c r="Q225" s="230"/>
      <c r="R225" s="229" cm="1">
        <f t="array" aca="1" ref="R225" ca="1">INDIRECT("'"&amp;$C225&amp;"'!"&amp;"$"&amp;$D225&amp;$R$1&amp;"")</f>
        <v>0</v>
      </c>
      <c r="S225" s="232"/>
      <c r="T225" s="232"/>
      <c r="U225" s="233"/>
      <c r="V225" s="229"/>
      <c r="W225" s="234" cm="1">
        <f t="array" aca="1" ref="W225" ca="1">INDIRECT("'"&amp;$C225&amp;"'!"&amp;"$"&amp;$D225&amp;$W$1&amp;"")</f>
        <v>0</v>
      </c>
      <c r="X225" s="232"/>
      <c r="Y225" s="230"/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cm="1">
        <f t="array" aca="1" ref="AR225" ca="1">INDIRECT("'"&amp;$C225&amp;"'!"&amp;"$"&amp;$D225&amp;$AR$1&amp;"")</f>
        <v>0</v>
      </c>
      <c r="AS225" s="232"/>
      <c r="AT225" s="230"/>
      <c r="AU225" s="231" cm="1">
        <f t="array" aca="1" ref="AU225" ca="1">INDIRECT("'"&amp;$C225&amp;"'!"&amp;"$"&amp;$D225&amp;$AU$1&amp;"")</f>
        <v>0</v>
      </c>
      <c r="AV225" s="232"/>
      <c r="AW225" s="230"/>
      <c r="AX225" s="229"/>
      <c r="AY225" s="233"/>
      <c r="AZ225" s="232" cm="1">
        <f t="array" aca="1" ref="AZ225" ca="1">INDIRECT("'"&amp;$C225&amp;"'!"&amp;"$"&amp;$D225&amp;$AZ$1&amp;"")</f>
        <v>0</v>
      </c>
      <c r="BA225" s="231"/>
      <c r="BB225" s="232"/>
      <c r="BC225" s="230"/>
      <c r="BD225" s="232" cm="1">
        <f t="array" aca="1" ref="BD225" ca="1">INDIRECT("'"&amp;$C225&amp;"'!"&amp;"$"&amp;$D225&amp;$BD$1&amp;"")</f>
        <v>0</v>
      </c>
      <c r="BE225" s="231"/>
      <c r="BF225" s="232"/>
      <c r="BG225" s="230"/>
      <c r="BH225" s="234"/>
      <c r="BI225" s="230"/>
      <c r="BJ225" s="234" cm="1">
        <f t="array" aca="1" ref="BJ225" ca="1">INDIRECT("'"&amp;$C225&amp;"'!"&amp;"$"&amp;$D225&amp;$BJ$1&amp;"")</f>
        <v>0</v>
      </c>
      <c r="BK225" s="232"/>
      <c r="BL225" s="230"/>
      <c r="BM225" s="408"/>
      <c r="BN225" s="229" cm="1">
        <f t="array" aca="1" ref="BN225" ca="1">INDIRECT("'"&amp;$C225&amp;"'!"&amp;"$"&amp;$D225&amp;$BN$1&amp;"")</f>
        <v>0</v>
      </c>
      <c r="BO225" s="231"/>
      <c r="BP225" s="230"/>
      <c r="BQ225" s="234" cm="1">
        <f t="array" aca="1" ref="BQ225" ca="1">INDIRECT("'"&amp;$C225&amp;"'!"&amp;"$"&amp;$D225&amp;$BQ$1&amp;"")</f>
        <v>0</v>
      </c>
      <c r="BR225" s="232"/>
      <c r="BS225" s="232"/>
      <c r="BT225" s="230"/>
      <c r="BU225" s="235" cm="1">
        <f t="array" aca="1" ref="BU225" ca="1">INDIRECT("'"&amp;$C225&amp;"'!"&amp;"$"&amp;$D225&amp;$BU$1&amp;"")</f>
        <v>0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cm="1">
        <f t="array" aca="1" ref="G226" ca="1">INDIRECT("'"&amp;$C226&amp;"'!"&amp;"$"&amp;$D226&amp;$G$1&amp;"")</f>
        <v>0</v>
      </c>
      <c r="H226" s="225" t="s">
        <v>1</v>
      </c>
      <c r="I226" s="223" t="s">
        <v>1</v>
      </c>
      <c r="J226" s="224" cm="1">
        <f t="array" aca="1" ref="J226" ca="1">INDIRECT("'"&amp;$C226&amp;"'!"&amp;"$"&amp;$D226&amp;$J$1&amp;"")</f>
        <v>0</v>
      </c>
      <c r="K226" s="225"/>
      <c r="L226" s="225"/>
      <c r="M226" s="226"/>
      <c r="N226" s="222" cm="1">
        <f t="array" aca="1" ref="N226" ca="1">INDIRECT("'"&amp;$C226&amp;"'!"&amp;"$"&amp;$D226&amp;$N$1&amp;"")</f>
        <v>0</v>
      </c>
      <c r="O226" s="225"/>
      <c r="P226" s="225"/>
      <c r="Q226" s="223"/>
      <c r="R226" s="352" cm="1">
        <f t="array" aca="1" ref="R226" ca="1">INDIRECT("'"&amp;$C226&amp;"'!"&amp;"$"&amp;$D226&amp;$R$1&amp;"")</f>
        <v>0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0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0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0</v>
      </c>
      <c r="BA226" s="224"/>
      <c r="BB226" s="225"/>
      <c r="BC226" s="223"/>
      <c r="BD226" s="225" cm="1">
        <f t="array" aca="1" ref="BD226" ca="1">INDIRECT("'"&amp;$C226&amp;"'!"&amp;"$"&amp;$D226&amp;$BD$1&amp;"")</f>
        <v>0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0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0</v>
      </c>
      <c r="BR226" s="225"/>
      <c r="BS226" s="225"/>
      <c r="BT226" s="223"/>
      <c r="BU226" s="228" cm="1">
        <f t="array" aca="1" ref="BU226" ca="1">INDIRECT("'"&amp;$C226&amp;"'!"&amp;"$"&amp;$D226&amp;$BU$1&amp;"")</f>
        <v>0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/>
      <c r="M227" s="233"/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/>
      <c r="M228" s="240"/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110" priority="9083" operator="equal">
      <formula>"PMS"</formula>
    </cfRule>
    <cfRule type="cellIs" dxfId="1109" priority="9084" operator="equal">
      <formula>"CMS"</formula>
    </cfRule>
  </conditionalFormatting>
  <conditionalFormatting sqref="BM5:BN5">
    <cfRule type="cellIs" dxfId="1108" priority="9081" operator="equal">
      <formula>"PMS"</formula>
    </cfRule>
    <cfRule type="cellIs" dxfId="1107" priority="9082" operator="equal">
      <formula>"CMS"</formula>
    </cfRule>
  </conditionalFormatting>
  <conditionalFormatting sqref="CA5:CB28">
    <cfRule type="cellIs" dxfId="1106" priority="9079" operator="equal">
      <formula>"PMS"</formula>
    </cfRule>
    <cfRule type="cellIs" dxfId="1105" priority="9080" operator="equal">
      <formula>"CMS"</formula>
    </cfRule>
  </conditionalFormatting>
  <conditionalFormatting sqref="BN6:BN27">
    <cfRule type="cellIs" dxfId="1104" priority="9077" operator="equal">
      <formula>"PMS"</formula>
    </cfRule>
    <cfRule type="cellIs" dxfId="1103" priority="9078" operator="equal">
      <formula>"CMS"</formula>
    </cfRule>
  </conditionalFormatting>
  <conditionalFormatting sqref="BN28">
    <cfRule type="cellIs" dxfId="1102" priority="9075" operator="equal">
      <formula>"PMS"</formula>
    </cfRule>
    <cfRule type="cellIs" dxfId="1101" priority="9076" operator="equal">
      <formula>"CMS"</formula>
    </cfRule>
  </conditionalFormatting>
  <conditionalFormatting sqref="BQ6:BQ28">
    <cfRule type="cellIs" dxfId="1100" priority="9073" operator="equal">
      <formula>"PMS"</formula>
    </cfRule>
    <cfRule type="cellIs" dxfId="1099" priority="9074" operator="equal">
      <formula>"CMS"</formula>
    </cfRule>
  </conditionalFormatting>
  <conditionalFormatting sqref="BQ5">
    <cfRule type="cellIs" dxfId="1098" priority="9071" operator="equal">
      <formula>"PMS"</formula>
    </cfRule>
    <cfRule type="cellIs" dxfId="1097" priority="9072" operator="equal">
      <formula>"CMS"</formula>
    </cfRule>
  </conditionalFormatting>
  <conditionalFormatting sqref="BU12:BU28">
    <cfRule type="cellIs" dxfId="1096" priority="9069" operator="equal">
      <formula>"PMS"</formula>
    </cfRule>
    <cfRule type="cellIs" dxfId="1095" priority="9070" operator="equal">
      <formula>"CMS"</formula>
    </cfRule>
  </conditionalFormatting>
  <conditionalFormatting sqref="BY6:BY28">
    <cfRule type="cellIs" dxfId="1094" priority="9065" operator="equal">
      <formula>"PMS"</formula>
    </cfRule>
    <cfRule type="cellIs" dxfId="1093" priority="9066" operator="equal">
      <formula>"CMS"</formula>
    </cfRule>
  </conditionalFormatting>
  <conditionalFormatting sqref="BY5">
    <cfRule type="cellIs" dxfId="1092" priority="9063" operator="equal">
      <formula>"PMS"</formula>
    </cfRule>
    <cfRule type="cellIs" dxfId="1091" priority="9064" operator="equal">
      <formula>"CMS"</formula>
    </cfRule>
  </conditionalFormatting>
  <conditionalFormatting sqref="BU5">
    <cfRule type="cellIs" dxfId="1090" priority="6995" operator="equal">
      <formula>"PMS"</formula>
    </cfRule>
    <cfRule type="cellIs" dxfId="1089" priority="6996" operator="equal">
      <formula>"CMS"</formula>
    </cfRule>
  </conditionalFormatting>
  <conditionalFormatting sqref="BU6">
    <cfRule type="cellIs" dxfId="1088" priority="6993" operator="equal">
      <formula>"PMS"</formula>
    </cfRule>
    <cfRule type="cellIs" dxfId="1087" priority="6994" operator="equal">
      <formula>"CMS"</formula>
    </cfRule>
  </conditionalFormatting>
  <conditionalFormatting sqref="BU7">
    <cfRule type="cellIs" dxfId="1086" priority="6991" operator="equal">
      <formula>"PMS"</formula>
    </cfRule>
    <cfRule type="cellIs" dxfId="1085" priority="6992" operator="equal">
      <formula>"CMS"</formula>
    </cfRule>
  </conditionalFormatting>
  <conditionalFormatting sqref="BU8">
    <cfRule type="cellIs" dxfId="1084" priority="6987" operator="equal">
      <formula>"PMS"</formula>
    </cfRule>
    <cfRule type="cellIs" dxfId="1083" priority="6988" operator="equal">
      <formula>"CMS"</formula>
    </cfRule>
  </conditionalFormatting>
  <conditionalFormatting sqref="BU9">
    <cfRule type="cellIs" dxfId="1082" priority="6985" operator="equal">
      <formula>"PMS"</formula>
    </cfRule>
    <cfRule type="cellIs" dxfId="1081" priority="6986" operator="equal">
      <formula>"CMS"</formula>
    </cfRule>
  </conditionalFormatting>
  <conditionalFormatting sqref="BU10">
    <cfRule type="cellIs" dxfId="1080" priority="6983" operator="equal">
      <formula>"PMS"</formula>
    </cfRule>
    <cfRule type="cellIs" dxfId="1079" priority="6984" operator="equal">
      <formula>"CMS"</formula>
    </cfRule>
  </conditionalFormatting>
  <conditionalFormatting sqref="BU11">
    <cfRule type="cellIs" dxfId="1078" priority="6981" operator="equal">
      <formula>"PMS"</formula>
    </cfRule>
    <cfRule type="cellIs" dxfId="1077" priority="6982" operator="equal">
      <formula>"CMS"</formula>
    </cfRule>
  </conditionalFormatting>
  <conditionalFormatting sqref="BR30:BT53 BV30:BX53 BZ30:BZ53 BK31:BM53 BK30:BL30 BO30:BP53">
    <cfRule type="cellIs" dxfId="1076" priority="1511" operator="equal">
      <formula>"PMS"</formula>
    </cfRule>
    <cfRule type="cellIs" dxfId="1075" priority="1512" operator="equal">
      <formula>"CMS"</formula>
    </cfRule>
  </conditionalFormatting>
  <conditionalFormatting sqref="BM30:BN30">
    <cfRule type="cellIs" dxfId="1074" priority="1509" operator="equal">
      <formula>"PMS"</formula>
    </cfRule>
    <cfRule type="cellIs" dxfId="1073" priority="1510" operator="equal">
      <formula>"CMS"</formula>
    </cfRule>
  </conditionalFormatting>
  <conditionalFormatting sqref="CA30:CB53">
    <cfRule type="cellIs" dxfId="1072" priority="1507" operator="equal">
      <formula>"PMS"</formula>
    </cfRule>
    <cfRule type="cellIs" dxfId="1071" priority="1508" operator="equal">
      <formula>"CMS"</formula>
    </cfRule>
  </conditionalFormatting>
  <conditionalFormatting sqref="BN31:BN52">
    <cfRule type="cellIs" dxfId="1070" priority="1505" operator="equal">
      <formula>"PMS"</formula>
    </cfRule>
    <cfRule type="cellIs" dxfId="1069" priority="1506" operator="equal">
      <formula>"CMS"</formula>
    </cfRule>
  </conditionalFormatting>
  <conditionalFormatting sqref="BN53">
    <cfRule type="cellIs" dxfId="1068" priority="1503" operator="equal">
      <formula>"PMS"</formula>
    </cfRule>
    <cfRule type="cellIs" dxfId="1067" priority="1504" operator="equal">
      <formula>"CMS"</formula>
    </cfRule>
  </conditionalFormatting>
  <conditionalFormatting sqref="BQ31:BQ53">
    <cfRule type="cellIs" dxfId="1066" priority="1501" operator="equal">
      <formula>"PMS"</formula>
    </cfRule>
    <cfRule type="cellIs" dxfId="1065" priority="1502" operator="equal">
      <formula>"CMS"</formula>
    </cfRule>
  </conditionalFormatting>
  <conditionalFormatting sqref="BQ30">
    <cfRule type="cellIs" dxfId="1064" priority="1499" operator="equal">
      <formula>"PMS"</formula>
    </cfRule>
    <cfRule type="cellIs" dxfId="1063" priority="1500" operator="equal">
      <formula>"CMS"</formula>
    </cfRule>
  </conditionalFormatting>
  <conditionalFormatting sqref="BU37:BU53">
    <cfRule type="cellIs" dxfId="1062" priority="1497" operator="equal">
      <formula>"PMS"</formula>
    </cfRule>
    <cfRule type="cellIs" dxfId="1061" priority="1498" operator="equal">
      <formula>"CMS"</formula>
    </cfRule>
  </conditionalFormatting>
  <conditionalFormatting sqref="BY31:BY53">
    <cfRule type="cellIs" dxfId="1060" priority="1495" operator="equal">
      <formula>"PMS"</formula>
    </cfRule>
    <cfRule type="cellIs" dxfId="1059" priority="1496" operator="equal">
      <formula>"CMS"</formula>
    </cfRule>
  </conditionalFormatting>
  <conditionalFormatting sqref="BY30">
    <cfRule type="cellIs" dxfId="1058" priority="1493" operator="equal">
      <formula>"PMS"</formula>
    </cfRule>
    <cfRule type="cellIs" dxfId="1057" priority="1494" operator="equal">
      <formula>"CMS"</formula>
    </cfRule>
  </conditionalFormatting>
  <conditionalFormatting sqref="BU30">
    <cfRule type="cellIs" dxfId="1056" priority="1491" operator="equal">
      <formula>"PMS"</formula>
    </cfRule>
    <cfRule type="cellIs" dxfId="1055" priority="1492" operator="equal">
      <formula>"CMS"</formula>
    </cfRule>
  </conditionalFormatting>
  <conditionalFormatting sqref="BU31">
    <cfRule type="cellIs" dxfId="1054" priority="1489" operator="equal">
      <formula>"PMS"</formula>
    </cfRule>
    <cfRule type="cellIs" dxfId="1053" priority="1490" operator="equal">
      <formula>"CMS"</formula>
    </cfRule>
  </conditionalFormatting>
  <conditionalFormatting sqref="BU32">
    <cfRule type="cellIs" dxfId="1052" priority="1487" operator="equal">
      <formula>"PMS"</formula>
    </cfRule>
    <cfRule type="cellIs" dxfId="1051" priority="1488" operator="equal">
      <formula>"CMS"</formula>
    </cfRule>
  </conditionalFormatting>
  <conditionalFormatting sqref="BU33">
    <cfRule type="cellIs" dxfId="1050" priority="1485" operator="equal">
      <formula>"PMS"</formula>
    </cfRule>
    <cfRule type="cellIs" dxfId="1049" priority="1486" operator="equal">
      <formula>"CMS"</formula>
    </cfRule>
  </conditionalFormatting>
  <conditionalFormatting sqref="BU34">
    <cfRule type="cellIs" dxfId="1048" priority="1483" operator="equal">
      <formula>"PMS"</formula>
    </cfRule>
    <cfRule type="cellIs" dxfId="1047" priority="1484" operator="equal">
      <formula>"CMS"</formula>
    </cfRule>
  </conditionalFormatting>
  <conditionalFormatting sqref="BU35">
    <cfRule type="cellIs" dxfId="1046" priority="1481" operator="equal">
      <formula>"PMS"</formula>
    </cfRule>
    <cfRule type="cellIs" dxfId="1045" priority="1482" operator="equal">
      <formula>"CMS"</formula>
    </cfRule>
  </conditionalFormatting>
  <conditionalFormatting sqref="BU36">
    <cfRule type="cellIs" dxfId="1044" priority="1479" operator="equal">
      <formula>"PMS"</formula>
    </cfRule>
    <cfRule type="cellIs" dxfId="1043" priority="1480" operator="equal">
      <formula>"CMS"</formula>
    </cfRule>
  </conditionalFormatting>
  <conditionalFormatting sqref="E55:BJ78">
    <cfRule type="cellIs" dxfId="1042" priority="1001" operator="equal">
      <formula>"PMS"</formula>
    </cfRule>
    <cfRule type="cellIs" dxfId="1041" priority="1002" operator="equal">
      <formula>"CMS"</formula>
    </cfRule>
  </conditionalFormatting>
  <conditionalFormatting sqref="BR55:BT78 BV55:BX78 BZ55:BZ78 BK56:BM78 BK55:BL55 BO55:BP78">
    <cfRule type="cellIs" dxfId="1040" priority="999" operator="equal">
      <formula>"PMS"</formula>
    </cfRule>
    <cfRule type="cellIs" dxfId="1039" priority="1000" operator="equal">
      <formula>"CMS"</formula>
    </cfRule>
  </conditionalFormatting>
  <conditionalFormatting sqref="BM55:BN55">
    <cfRule type="cellIs" dxfId="1038" priority="997" operator="equal">
      <formula>"PMS"</formula>
    </cfRule>
    <cfRule type="cellIs" dxfId="1037" priority="998" operator="equal">
      <formula>"CMS"</formula>
    </cfRule>
  </conditionalFormatting>
  <conditionalFormatting sqref="CA55:CB78">
    <cfRule type="cellIs" dxfId="1036" priority="995" operator="equal">
      <formula>"PMS"</formula>
    </cfRule>
    <cfRule type="cellIs" dxfId="1035" priority="996" operator="equal">
      <formula>"CMS"</formula>
    </cfRule>
  </conditionalFormatting>
  <conditionalFormatting sqref="BN56:BN77">
    <cfRule type="cellIs" dxfId="1034" priority="993" operator="equal">
      <formula>"PMS"</formula>
    </cfRule>
    <cfRule type="cellIs" dxfId="1033" priority="994" operator="equal">
      <formula>"CMS"</formula>
    </cfRule>
  </conditionalFormatting>
  <conditionalFormatting sqref="BN78">
    <cfRule type="cellIs" dxfId="1032" priority="991" operator="equal">
      <formula>"PMS"</formula>
    </cfRule>
    <cfRule type="cellIs" dxfId="1031" priority="992" operator="equal">
      <formula>"CMS"</formula>
    </cfRule>
  </conditionalFormatting>
  <conditionalFormatting sqref="BQ56:BQ78">
    <cfRule type="cellIs" dxfId="1030" priority="989" operator="equal">
      <formula>"PMS"</formula>
    </cfRule>
    <cfRule type="cellIs" dxfId="1029" priority="990" operator="equal">
      <formula>"CMS"</formula>
    </cfRule>
  </conditionalFormatting>
  <conditionalFormatting sqref="BQ55">
    <cfRule type="cellIs" dxfId="1028" priority="987" operator="equal">
      <formula>"PMS"</formula>
    </cfRule>
    <cfRule type="cellIs" dxfId="1027" priority="988" operator="equal">
      <formula>"CMS"</formula>
    </cfRule>
  </conditionalFormatting>
  <conditionalFormatting sqref="BU62:BU78">
    <cfRule type="cellIs" dxfId="1026" priority="985" operator="equal">
      <formula>"PMS"</formula>
    </cfRule>
    <cfRule type="cellIs" dxfId="1025" priority="986" operator="equal">
      <formula>"CMS"</formula>
    </cfRule>
  </conditionalFormatting>
  <conditionalFormatting sqref="BY56:BY78">
    <cfRule type="cellIs" dxfId="1024" priority="983" operator="equal">
      <formula>"PMS"</formula>
    </cfRule>
    <cfRule type="cellIs" dxfId="1023" priority="984" operator="equal">
      <formula>"CMS"</formula>
    </cfRule>
  </conditionalFormatting>
  <conditionalFormatting sqref="BY55">
    <cfRule type="cellIs" dxfId="1022" priority="981" operator="equal">
      <formula>"PMS"</formula>
    </cfRule>
    <cfRule type="cellIs" dxfId="1021" priority="982" operator="equal">
      <formula>"CMS"</formula>
    </cfRule>
  </conditionalFormatting>
  <conditionalFormatting sqref="BU55">
    <cfRule type="cellIs" dxfId="1020" priority="979" operator="equal">
      <formula>"PMS"</formula>
    </cfRule>
    <cfRule type="cellIs" dxfId="1019" priority="980" operator="equal">
      <formula>"CMS"</formula>
    </cfRule>
  </conditionalFormatting>
  <conditionalFormatting sqref="BU56">
    <cfRule type="cellIs" dxfId="1018" priority="977" operator="equal">
      <formula>"PMS"</formula>
    </cfRule>
    <cfRule type="cellIs" dxfId="1017" priority="978" operator="equal">
      <formula>"CMS"</formula>
    </cfRule>
  </conditionalFormatting>
  <conditionalFormatting sqref="BU57">
    <cfRule type="cellIs" dxfId="1016" priority="975" operator="equal">
      <formula>"PMS"</formula>
    </cfRule>
    <cfRule type="cellIs" dxfId="1015" priority="976" operator="equal">
      <formula>"CMS"</formula>
    </cfRule>
  </conditionalFormatting>
  <conditionalFormatting sqref="BU58">
    <cfRule type="cellIs" dxfId="1014" priority="973" operator="equal">
      <formula>"PMS"</formula>
    </cfRule>
    <cfRule type="cellIs" dxfId="1013" priority="974" operator="equal">
      <formula>"CMS"</formula>
    </cfRule>
  </conditionalFormatting>
  <conditionalFormatting sqref="BU59">
    <cfRule type="cellIs" dxfId="1012" priority="971" operator="equal">
      <formula>"PMS"</formula>
    </cfRule>
    <cfRule type="cellIs" dxfId="1011" priority="972" operator="equal">
      <formula>"CMS"</formula>
    </cfRule>
  </conditionalFormatting>
  <conditionalFormatting sqref="BU60">
    <cfRule type="cellIs" dxfId="1010" priority="969" operator="equal">
      <formula>"PMS"</formula>
    </cfRule>
    <cfRule type="cellIs" dxfId="1009" priority="970" operator="equal">
      <formula>"CMS"</formula>
    </cfRule>
  </conditionalFormatting>
  <conditionalFormatting sqref="BU61">
    <cfRule type="cellIs" dxfId="1008" priority="967" operator="equal">
      <formula>"PMS"</formula>
    </cfRule>
    <cfRule type="cellIs" dxfId="1007" priority="968" operator="equal">
      <formula>"CMS"</formula>
    </cfRule>
  </conditionalFormatting>
  <conditionalFormatting sqref="E80:BJ100 E101:AU103 AX101:BJ103">
    <cfRule type="cellIs" dxfId="1006" priority="965" operator="equal">
      <formula>"PMS"</formula>
    </cfRule>
    <cfRule type="cellIs" dxfId="1005" priority="966" operator="equal">
      <formula>"CMS"</formula>
    </cfRule>
  </conditionalFormatting>
  <conditionalFormatting sqref="BR80:BT103 BV80:BX103 BZ80:BZ103 BK81:BM103 BK80:BL80 BO80:BP103">
    <cfRule type="cellIs" dxfId="1004" priority="963" operator="equal">
      <formula>"PMS"</formula>
    </cfRule>
    <cfRule type="cellIs" dxfId="1003" priority="964" operator="equal">
      <formula>"CMS"</formula>
    </cfRule>
  </conditionalFormatting>
  <conditionalFormatting sqref="BM80:BN80">
    <cfRule type="cellIs" dxfId="1002" priority="961" operator="equal">
      <formula>"PMS"</formula>
    </cfRule>
    <cfRule type="cellIs" dxfId="1001" priority="962" operator="equal">
      <formula>"CMS"</formula>
    </cfRule>
  </conditionalFormatting>
  <conditionalFormatting sqref="CA80:CB103">
    <cfRule type="cellIs" dxfId="1000" priority="959" operator="equal">
      <formula>"PMS"</formula>
    </cfRule>
    <cfRule type="cellIs" dxfId="999" priority="960" operator="equal">
      <formula>"CMS"</formula>
    </cfRule>
  </conditionalFormatting>
  <conditionalFormatting sqref="BN81:BN102">
    <cfRule type="cellIs" dxfId="998" priority="957" operator="equal">
      <formula>"PMS"</formula>
    </cfRule>
    <cfRule type="cellIs" dxfId="997" priority="958" operator="equal">
      <formula>"CMS"</formula>
    </cfRule>
  </conditionalFormatting>
  <conditionalFormatting sqref="BN103">
    <cfRule type="cellIs" dxfId="996" priority="955" operator="equal">
      <formula>"PMS"</formula>
    </cfRule>
    <cfRule type="cellIs" dxfId="995" priority="956" operator="equal">
      <formula>"CMS"</formula>
    </cfRule>
  </conditionalFormatting>
  <conditionalFormatting sqref="BQ81:BQ103">
    <cfRule type="cellIs" dxfId="994" priority="953" operator="equal">
      <formula>"PMS"</formula>
    </cfRule>
    <cfRule type="cellIs" dxfId="993" priority="954" operator="equal">
      <formula>"CMS"</formula>
    </cfRule>
  </conditionalFormatting>
  <conditionalFormatting sqref="BQ80">
    <cfRule type="cellIs" dxfId="992" priority="951" operator="equal">
      <formula>"PMS"</formula>
    </cfRule>
    <cfRule type="cellIs" dxfId="991" priority="952" operator="equal">
      <formula>"CMS"</formula>
    </cfRule>
  </conditionalFormatting>
  <conditionalFormatting sqref="BU87:BU103">
    <cfRule type="cellIs" dxfId="990" priority="949" operator="equal">
      <formula>"PMS"</formula>
    </cfRule>
    <cfRule type="cellIs" dxfId="989" priority="950" operator="equal">
      <formula>"CMS"</formula>
    </cfRule>
  </conditionalFormatting>
  <conditionalFormatting sqref="BY81:BY103">
    <cfRule type="cellIs" dxfId="988" priority="947" operator="equal">
      <formula>"PMS"</formula>
    </cfRule>
    <cfRule type="cellIs" dxfId="987" priority="948" operator="equal">
      <formula>"CMS"</formula>
    </cfRule>
  </conditionalFormatting>
  <conditionalFormatting sqref="BY80">
    <cfRule type="cellIs" dxfId="986" priority="945" operator="equal">
      <formula>"PMS"</formula>
    </cfRule>
    <cfRule type="cellIs" dxfId="985" priority="946" operator="equal">
      <formula>"CMS"</formula>
    </cfRule>
  </conditionalFormatting>
  <conditionalFormatting sqref="BU80">
    <cfRule type="cellIs" dxfId="984" priority="943" operator="equal">
      <formula>"PMS"</formula>
    </cfRule>
    <cfRule type="cellIs" dxfId="983" priority="944" operator="equal">
      <formula>"CMS"</formula>
    </cfRule>
  </conditionalFormatting>
  <conditionalFormatting sqref="BU81">
    <cfRule type="cellIs" dxfId="982" priority="941" operator="equal">
      <formula>"PMS"</formula>
    </cfRule>
    <cfRule type="cellIs" dxfId="981" priority="942" operator="equal">
      <formula>"CMS"</formula>
    </cfRule>
  </conditionalFormatting>
  <conditionalFormatting sqref="BU82">
    <cfRule type="cellIs" dxfId="980" priority="939" operator="equal">
      <formula>"PMS"</formula>
    </cfRule>
    <cfRule type="cellIs" dxfId="979" priority="940" operator="equal">
      <formula>"CMS"</formula>
    </cfRule>
  </conditionalFormatting>
  <conditionalFormatting sqref="BU83">
    <cfRule type="cellIs" dxfId="978" priority="937" operator="equal">
      <formula>"PMS"</formula>
    </cfRule>
    <cfRule type="cellIs" dxfId="977" priority="938" operator="equal">
      <formula>"CMS"</formula>
    </cfRule>
  </conditionalFormatting>
  <conditionalFormatting sqref="BU84">
    <cfRule type="cellIs" dxfId="976" priority="935" operator="equal">
      <formula>"PMS"</formula>
    </cfRule>
    <cfRule type="cellIs" dxfId="975" priority="936" operator="equal">
      <formula>"CMS"</formula>
    </cfRule>
  </conditionalFormatting>
  <conditionalFormatting sqref="BU85">
    <cfRule type="cellIs" dxfId="974" priority="933" operator="equal">
      <formula>"PMS"</formula>
    </cfRule>
    <cfRule type="cellIs" dxfId="973" priority="934" operator="equal">
      <formula>"CMS"</formula>
    </cfRule>
  </conditionalFormatting>
  <conditionalFormatting sqref="BU86">
    <cfRule type="cellIs" dxfId="972" priority="931" operator="equal">
      <formula>"PMS"</formula>
    </cfRule>
    <cfRule type="cellIs" dxfId="971" priority="932" operator="equal">
      <formula>"CMS"</formula>
    </cfRule>
  </conditionalFormatting>
  <conditionalFormatting sqref="E105:BJ128">
    <cfRule type="cellIs" dxfId="970" priority="929" operator="equal">
      <formula>"PMS"</formula>
    </cfRule>
    <cfRule type="cellIs" dxfId="969" priority="930" operator="equal">
      <formula>"CMS"</formula>
    </cfRule>
  </conditionalFormatting>
  <conditionalFormatting sqref="BR105:BT128 BV105:BX128 BZ105:BZ128 BK106:BM128 BK105:BL105 BO105:BP128">
    <cfRule type="cellIs" dxfId="968" priority="927" operator="equal">
      <formula>"PMS"</formula>
    </cfRule>
    <cfRule type="cellIs" dxfId="967" priority="928" operator="equal">
      <formula>"CMS"</formula>
    </cfRule>
  </conditionalFormatting>
  <conditionalFormatting sqref="BM105:BN105">
    <cfRule type="cellIs" dxfId="966" priority="925" operator="equal">
      <formula>"PMS"</formula>
    </cfRule>
    <cfRule type="cellIs" dxfId="965" priority="926" operator="equal">
      <formula>"CMS"</formula>
    </cfRule>
  </conditionalFormatting>
  <conditionalFormatting sqref="CA105:CB128">
    <cfRule type="cellIs" dxfId="964" priority="923" operator="equal">
      <formula>"PMS"</formula>
    </cfRule>
    <cfRule type="cellIs" dxfId="963" priority="924" operator="equal">
      <formula>"CMS"</formula>
    </cfRule>
  </conditionalFormatting>
  <conditionalFormatting sqref="BN106:BN127">
    <cfRule type="cellIs" dxfId="962" priority="921" operator="equal">
      <formula>"PMS"</formula>
    </cfRule>
    <cfRule type="cellIs" dxfId="961" priority="922" operator="equal">
      <formula>"CMS"</formula>
    </cfRule>
  </conditionalFormatting>
  <conditionalFormatting sqref="BN128">
    <cfRule type="cellIs" dxfId="960" priority="919" operator="equal">
      <formula>"PMS"</formula>
    </cfRule>
    <cfRule type="cellIs" dxfId="959" priority="920" operator="equal">
      <formula>"CMS"</formula>
    </cfRule>
  </conditionalFormatting>
  <conditionalFormatting sqref="BQ106:BQ128">
    <cfRule type="cellIs" dxfId="958" priority="917" operator="equal">
      <formula>"PMS"</formula>
    </cfRule>
    <cfRule type="cellIs" dxfId="957" priority="918" operator="equal">
      <formula>"CMS"</formula>
    </cfRule>
  </conditionalFormatting>
  <conditionalFormatting sqref="BQ105">
    <cfRule type="cellIs" dxfId="956" priority="915" operator="equal">
      <formula>"PMS"</formula>
    </cfRule>
    <cfRule type="cellIs" dxfId="955" priority="916" operator="equal">
      <formula>"CMS"</formula>
    </cfRule>
  </conditionalFormatting>
  <conditionalFormatting sqref="BU112:BU128">
    <cfRule type="cellIs" dxfId="954" priority="913" operator="equal">
      <formula>"PMS"</formula>
    </cfRule>
    <cfRule type="cellIs" dxfId="953" priority="914" operator="equal">
      <formula>"CMS"</formula>
    </cfRule>
  </conditionalFormatting>
  <conditionalFormatting sqref="BY106:BY128">
    <cfRule type="cellIs" dxfId="952" priority="911" operator="equal">
      <formula>"PMS"</formula>
    </cfRule>
    <cfRule type="cellIs" dxfId="951" priority="912" operator="equal">
      <formula>"CMS"</formula>
    </cfRule>
  </conditionalFormatting>
  <conditionalFormatting sqref="BY105">
    <cfRule type="cellIs" dxfId="950" priority="909" operator="equal">
      <formula>"PMS"</formula>
    </cfRule>
    <cfRule type="cellIs" dxfId="949" priority="910" operator="equal">
      <formula>"CMS"</formula>
    </cfRule>
  </conditionalFormatting>
  <conditionalFormatting sqref="BU105">
    <cfRule type="cellIs" dxfId="948" priority="907" operator="equal">
      <formula>"PMS"</formula>
    </cfRule>
    <cfRule type="cellIs" dxfId="947" priority="908" operator="equal">
      <formula>"CMS"</formula>
    </cfRule>
  </conditionalFormatting>
  <conditionalFormatting sqref="BU106">
    <cfRule type="cellIs" dxfId="946" priority="905" operator="equal">
      <formula>"PMS"</formula>
    </cfRule>
    <cfRule type="cellIs" dxfId="945" priority="906" operator="equal">
      <formula>"CMS"</formula>
    </cfRule>
  </conditionalFormatting>
  <conditionalFormatting sqref="BU107">
    <cfRule type="cellIs" dxfId="944" priority="903" operator="equal">
      <formula>"PMS"</formula>
    </cfRule>
    <cfRule type="cellIs" dxfId="943" priority="904" operator="equal">
      <formula>"CMS"</formula>
    </cfRule>
  </conditionalFormatting>
  <conditionalFormatting sqref="BU108">
    <cfRule type="cellIs" dxfId="942" priority="901" operator="equal">
      <formula>"PMS"</formula>
    </cfRule>
    <cfRule type="cellIs" dxfId="941" priority="902" operator="equal">
      <formula>"CMS"</formula>
    </cfRule>
  </conditionalFormatting>
  <conditionalFormatting sqref="BU109">
    <cfRule type="cellIs" dxfId="940" priority="899" operator="equal">
      <formula>"PMS"</formula>
    </cfRule>
    <cfRule type="cellIs" dxfId="939" priority="900" operator="equal">
      <formula>"CMS"</formula>
    </cfRule>
  </conditionalFormatting>
  <conditionalFormatting sqref="BU110">
    <cfRule type="cellIs" dxfId="938" priority="897" operator="equal">
      <formula>"PMS"</formula>
    </cfRule>
    <cfRule type="cellIs" dxfId="937" priority="898" operator="equal">
      <formula>"CMS"</formula>
    </cfRule>
  </conditionalFormatting>
  <conditionalFormatting sqref="BU111">
    <cfRule type="cellIs" dxfId="936" priority="895" operator="equal">
      <formula>"PMS"</formula>
    </cfRule>
    <cfRule type="cellIs" dxfId="935" priority="896" operator="equal">
      <formula>"CMS"</formula>
    </cfRule>
  </conditionalFormatting>
  <conditionalFormatting sqref="E130:K153 BD130:BJ130 N130:BA130 N131:BJ153">
    <cfRule type="cellIs" dxfId="934" priority="893" operator="equal">
      <formula>"PMS"</formula>
    </cfRule>
    <cfRule type="cellIs" dxfId="933" priority="894" operator="equal">
      <formula>"CMS"</formula>
    </cfRule>
  </conditionalFormatting>
  <conditionalFormatting sqref="BR130:BT153 BV130:BX153 BZ130:BZ153 BK131:BM153 BK130:BL130 BO130:BP153">
    <cfRule type="cellIs" dxfId="932" priority="891" operator="equal">
      <formula>"PMS"</formula>
    </cfRule>
    <cfRule type="cellIs" dxfId="931" priority="892" operator="equal">
      <formula>"CMS"</formula>
    </cfRule>
  </conditionalFormatting>
  <conditionalFormatting sqref="BM130:BN130">
    <cfRule type="cellIs" dxfId="930" priority="889" operator="equal">
      <formula>"PMS"</formula>
    </cfRule>
    <cfRule type="cellIs" dxfId="929" priority="890" operator="equal">
      <formula>"CMS"</formula>
    </cfRule>
  </conditionalFormatting>
  <conditionalFormatting sqref="CA130:CB153">
    <cfRule type="cellIs" dxfId="928" priority="887" operator="equal">
      <formula>"PMS"</formula>
    </cfRule>
    <cfRule type="cellIs" dxfId="927" priority="888" operator="equal">
      <formula>"CMS"</formula>
    </cfRule>
  </conditionalFormatting>
  <conditionalFormatting sqref="BN131:BN152">
    <cfRule type="cellIs" dxfId="926" priority="885" operator="equal">
      <formula>"PMS"</formula>
    </cfRule>
    <cfRule type="cellIs" dxfId="925" priority="886" operator="equal">
      <formula>"CMS"</formula>
    </cfRule>
  </conditionalFormatting>
  <conditionalFormatting sqref="BN153">
    <cfRule type="cellIs" dxfId="924" priority="883" operator="equal">
      <formula>"PMS"</formula>
    </cfRule>
    <cfRule type="cellIs" dxfId="923" priority="884" operator="equal">
      <formula>"CMS"</formula>
    </cfRule>
  </conditionalFormatting>
  <conditionalFormatting sqref="BQ131:BQ153">
    <cfRule type="cellIs" dxfId="922" priority="881" operator="equal">
      <formula>"PMS"</formula>
    </cfRule>
    <cfRule type="cellIs" dxfId="921" priority="882" operator="equal">
      <formula>"CMS"</formula>
    </cfRule>
  </conditionalFormatting>
  <conditionalFormatting sqref="BQ130">
    <cfRule type="cellIs" dxfId="920" priority="879" operator="equal">
      <formula>"PMS"</formula>
    </cfRule>
    <cfRule type="cellIs" dxfId="919" priority="880" operator="equal">
      <formula>"CMS"</formula>
    </cfRule>
  </conditionalFormatting>
  <conditionalFormatting sqref="BU137:BU153">
    <cfRule type="cellIs" dxfId="918" priority="877" operator="equal">
      <formula>"PMS"</formula>
    </cfRule>
    <cfRule type="cellIs" dxfId="917" priority="878" operator="equal">
      <formula>"CMS"</formula>
    </cfRule>
  </conditionalFormatting>
  <conditionalFormatting sqref="BY131:BY153">
    <cfRule type="cellIs" dxfId="916" priority="875" operator="equal">
      <formula>"PMS"</formula>
    </cfRule>
    <cfRule type="cellIs" dxfId="915" priority="876" operator="equal">
      <formula>"CMS"</formula>
    </cfRule>
  </conditionalFormatting>
  <conditionalFormatting sqref="BY130">
    <cfRule type="cellIs" dxfId="914" priority="873" operator="equal">
      <formula>"PMS"</formula>
    </cfRule>
    <cfRule type="cellIs" dxfId="913" priority="874" operator="equal">
      <formula>"CMS"</formula>
    </cfRule>
  </conditionalFormatting>
  <conditionalFormatting sqref="BU130">
    <cfRule type="cellIs" dxfId="912" priority="871" operator="equal">
      <formula>"PMS"</formula>
    </cfRule>
    <cfRule type="cellIs" dxfId="911" priority="872" operator="equal">
      <formula>"CMS"</formula>
    </cfRule>
  </conditionalFormatting>
  <conditionalFormatting sqref="BU131">
    <cfRule type="cellIs" dxfId="910" priority="869" operator="equal">
      <formula>"PMS"</formula>
    </cfRule>
    <cfRule type="cellIs" dxfId="909" priority="870" operator="equal">
      <formula>"CMS"</formula>
    </cfRule>
  </conditionalFormatting>
  <conditionalFormatting sqref="BU132">
    <cfRule type="cellIs" dxfId="908" priority="867" operator="equal">
      <formula>"PMS"</formula>
    </cfRule>
    <cfRule type="cellIs" dxfId="907" priority="868" operator="equal">
      <formula>"CMS"</formula>
    </cfRule>
  </conditionalFormatting>
  <conditionalFormatting sqref="BU133">
    <cfRule type="cellIs" dxfId="906" priority="865" operator="equal">
      <formula>"PMS"</formula>
    </cfRule>
    <cfRule type="cellIs" dxfId="905" priority="866" operator="equal">
      <formula>"CMS"</formula>
    </cfRule>
  </conditionalFormatting>
  <conditionalFormatting sqref="BU134">
    <cfRule type="cellIs" dxfId="904" priority="863" operator="equal">
      <formula>"PMS"</formula>
    </cfRule>
    <cfRule type="cellIs" dxfId="903" priority="864" operator="equal">
      <formula>"CMS"</formula>
    </cfRule>
  </conditionalFormatting>
  <conditionalFormatting sqref="BU135">
    <cfRule type="cellIs" dxfId="902" priority="861" operator="equal">
      <formula>"PMS"</formula>
    </cfRule>
    <cfRule type="cellIs" dxfId="901" priority="862" operator="equal">
      <formula>"CMS"</formula>
    </cfRule>
  </conditionalFormatting>
  <conditionalFormatting sqref="BU136">
    <cfRule type="cellIs" dxfId="900" priority="859" operator="equal">
      <formula>"PMS"</formula>
    </cfRule>
    <cfRule type="cellIs" dxfId="899" priority="860" operator="equal">
      <formula>"CMS"</formula>
    </cfRule>
  </conditionalFormatting>
  <conditionalFormatting sqref="E155:BJ178">
    <cfRule type="cellIs" dxfId="898" priority="857" operator="equal">
      <formula>"PMS"</formula>
    </cfRule>
    <cfRule type="cellIs" dxfId="897" priority="858" operator="equal">
      <formula>"CMS"</formula>
    </cfRule>
  </conditionalFormatting>
  <conditionalFormatting sqref="BR155:BT178 BV155:BX178 BZ155:BZ178 BK156:BM178 BK155:BL155 BO155:BP178">
    <cfRule type="cellIs" dxfId="896" priority="855" operator="equal">
      <formula>"PMS"</formula>
    </cfRule>
    <cfRule type="cellIs" dxfId="895" priority="856" operator="equal">
      <formula>"CMS"</formula>
    </cfRule>
  </conditionalFormatting>
  <conditionalFormatting sqref="BM155:BN155">
    <cfRule type="cellIs" dxfId="894" priority="853" operator="equal">
      <formula>"PMS"</formula>
    </cfRule>
    <cfRule type="cellIs" dxfId="893" priority="854" operator="equal">
      <formula>"CMS"</formula>
    </cfRule>
  </conditionalFormatting>
  <conditionalFormatting sqref="CA155:CB178">
    <cfRule type="cellIs" dxfId="892" priority="851" operator="equal">
      <formula>"PMS"</formula>
    </cfRule>
    <cfRule type="cellIs" dxfId="891" priority="852" operator="equal">
      <formula>"CMS"</formula>
    </cfRule>
  </conditionalFormatting>
  <conditionalFormatting sqref="BN156:BN177">
    <cfRule type="cellIs" dxfId="890" priority="849" operator="equal">
      <formula>"PMS"</formula>
    </cfRule>
    <cfRule type="cellIs" dxfId="889" priority="850" operator="equal">
      <formula>"CMS"</formula>
    </cfRule>
  </conditionalFormatting>
  <conditionalFormatting sqref="BN178">
    <cfRule type="cellIs" dxfId="888" priority="847" operator="equal">
      <formula>"PMS"</formula>
    </cfRule>
    <cfRule type="cellIs" dxfId="887" priority="848" operator="equal">
      <formula>"CMS"</formula>
    </cfRule>
  </conditionalFormatting>
  <conditionalFormatting sqref="BQ156:BQ178">
    <cfRule type="cellIs" dxfId="886" priority="845" operator="equal">
      <formula>"PMS"</formula>
    </cfRule>
    <cfRule type="cellIs" dxfId="885" priority="846" operator="equal">
      <formula>"CMS"</formula>
    </cfRule>
  </conditionalFormatting>
  <conditionalFormatting sqref="BQ155">
    <cfRule type="cellIs" dxfId="884" priority="843" operator="equal">
      <formula>"PMS"</formula>
    </cfRule>
    <cfRule type="cellIs" dxfId="883" priority="844" operator="equal">
      <formula>"CMS"</formula>
    </cfRule>
  </conditionalFormatting>
  <conditionalFormatting sqref="BU162:BU178">
    <cfRule type="cellIs" dxfId="882" priority="841" operator="equal">
      <formula>"PMS"</formula>
    </cfRule>
    <cfRule type="cellIs" dxfId="881" priority="842" operator="equal">
      <formula>"CMS"</formula>
    </cfRule>
  </conditionalFormatting>
  <conditionalFormatting sqref="BY156:BY178">
    <cfRule type="cellIs" dxfId="880" priority="839" operator="equal">
      <formula>"PMS"</formula>
    </cfRule>
    <cfRule type="cellIs" dxfId="879" priority="840" operator="equal">
      <formula>"CMS"</formula>
    </cfRule>
  </conditionalFormatting>
  <conditionalFormatting sqref="BY155">
    <cfRule type="cellIs" dxfId="878" priority="837" operator="equal">
      <formula>"PMS"</formula>
    </cfRule>
    <cfRule type="cellIs" dxfId="877" priority="838" operator="equal">
      <formula>"CMS"</formula>
    </cfRule>
  </conditionalFormatting>
  <conditionalFormatting sqref="BU155">
    <cfRule type="cellIs" dxfId="876" priority="835" operator="equal">
      <formula>"PMS"</formula>
    </cfRule>
    <cfRule type="cellIs" dxfId="875" priority="836" operator="equal">
      <formula>"CMS"</formula>
    </cfRule>
  </conditionalFormatting>
  <conditionalFormatting sqref="BU156">
    <cfRule type="cellIs" dxfId="874" priority="833" operator="equal">
      <formula>"PMS"</formula>
    </cfRule>
    <cfRule type="cellIs" dxfId="873" priority="834" operator="equal">
      <formula>"CMS"</formula>
    </cfRule>
  </conditionalFormatting>
  <conditionalFormatting sqref="BU157">
    <cfRule type="cellIs" dxfId="872" priority="831" operator="equal">
      <formula>"PMS"</formula>
    </cfRule>
    <cfRule type="cellIs" dxfId="871" priority="832" operator="equal">
      <formula>"CMS"</formula>
    </cfRule>
  </conditionalFormatting>
  <conditionalFormatting sqref="BU158">
    <cfRule type="cellIs" dxfId="870" priority="829" operator="equal">
      <formula>"PMS"</formula>
    </cfRule>
    <cfRule type="cellIs" dxfId="869" priority="830" operator="equal">
      <formula>"CMS"</formula>
    </cfRule>
  </conditionalFormatting>
  <conditionalFormatting sqref="BU159">
    <cfRule type="cellIs" dxfId="868" priority="827" operator="equal">
      <formula>"PMS"</formula>
    </cfRule>
    <cfRule type="cellIs" dxfId="867" priority="828" operator="equal">
      <formula>"CMS"</formula>
    </cfRule>
  </conditionalFormatting>
  <conditionalFormatting sqref="BU160">
    <cfRule type="cellIs" dxfId="866" priority="825" operator="equal">
      <formula>"PMS"</formula>
    </cfRule>
    <cfRule type="cellIs" dxfId="865" priority="826" operator="equal">
      <formula>"CMS"</formula>
    </cfRule>
  </conditionalFormatting>
  <conditionalFormatting sqref="BU161">
    <cfRule type="cellIs" dxfId="864" priority="823" operator="equal">
      <formula>"PMS"</formula>
    </cfRule>
    <cfRule type="cellIs" dxfId="863" priority="824" operator="equal">
      <formula>"CMS"</formula>
    </cfRule>
  </conditionalFormatting>
  <conditionalFormatting sqref="E180:BJ203 E205:BJ228">
    <cfRule type="cellIs" dxfId="36" priority="821" operator="equal">
      <formula>"PMS"</formula>
    </cfRule>
    <cfRule type="cellIs" dxfId="35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62" priority="819" operator="equal">
      <formula>"PMS"</formula>
    </cfRule>
    <cfRule type="cellIs" dxfId="861" priority="820" operator="equal">
      <formula>"CMS"</formula>
    </cfRule>
  </conditionalFormatting>
  <conditionalFormatting sqref="BM180:BN180">
    <cfRule type="cellIs" dxfId="860" priority="817" operator="equal">
      <formula>"PMS"</formula>
    </cfRule>
    <cfRule type="cellIs" dxfId="859" priority="818" operator="equal">
      <formula>"CMS"</formula>
    </cfRule>
  </conditionalFormatting>
  <conditionalFormatting sqref="CA180:CB203 CA205:CB228">
    <cfRule type="cellIs" dxfId="858" priority="815" operator="equal">
      <formula>"PMS"</formula>
    </cfRule>
    <cfRule type="cellIs" dxfId="857" priority="816" operator="equal">
      <formula>"CMS"</formula>
    </cfRule>
  </conditionalFormatting>
  <conditionalFormatting sqref="BN181:BN202">
    <cfRule type="cellIs" dxfId="856" priority="813" operator="equal">
      <formula>"PMS"</formula>
    </cfRule>
    <cfRule type="cellIs" dxfId="855" priority="814" operator="equal">
      <formula>"CMS"</formula>
    </cfRule>
  </conditionalFormatting>
  <conditionalFormatting sqref="BN203 BN228">
    <cfRule type="cellIs" dxfId="854" priority="811" operator="equal">
      <formula>"PMS"</formula>
    </cfRule>
    <cfRule type="cellIs" dxfId="853" priority="812" operator="equal">
      <formula>"CMS"</formula>
    </cfRule>
  </conditionalFormatting>
  <conditionalFormatting sqref="BQ181:BQ203 BQ206:BQ228">
    <cfRule type="cellIs" dxfId="852" priority="809" operator="equal">
      <formula>"PMS"</formula>
    </cfRule>
    <cfRule type="cellIs" dxfId="851" priority="810" operator="equal">
      <formula>"CMS"</formula>
    </cfRule>
  </conditionalFormatting>
  <conditionalFormatting sqref="BQ180">
    <cfRule type="cellIs" dxfId="850" priority="807" operator="equal">
      <formula>"PMS"</formula>
    </cfRule>
    <cfRule type="cellIs" dxfId="849" priority="808" operator="equal">
      <formula>"CMS"</formula>
    </cfRule>
  </conditionalFormatting>
  <conditionalFormatting sqref="BU187:BU203 BU212:BU228">
    <cfRule type="cellIs" dxfId="848" priority="805" operator="equal">
      <formula>"PMS"</formula>
    </cfRule>
    <cfRule type="cellIs" dxfId="847" priority="806" operator="equal">
      <formula>"CMS"</formula>
    </cfRule>
  </conditionalFormatting>
  <conditionalFormatting sqref="BY181:BY203 BY206:BY228">
    <cfRule type="cellIs" dxfId="846" priority="803" operator="equal">
      <formula>"PMS"</formula>
    </cfRule>
    <cfRule type="cellIs" dxfId="845" priority="804" operator="equal">
      <formula>"CMS"</formula>
    </cfRule>
  </conditionalFormatting>
  <conditionalFormatting sqref="BY180">
    <cfRule type="cellIs" dxfId="844" priority="801" operator="equal">
      <formula>"PMS"</formula>
    </cfRule>
    <cfRule type="cellIs" dxfId="843" priority="802" operator="equal">
      <formula>"CMS"</formula>
    </cfRule>
  </conditionalFormatting>
  <conditionalFormatting sqref="BU180">
    <cfRule type="cellIs" dxfId="842" priority="799" operator="equal">
      <formula>"PMS"</formula>
    </cfRule>
    <cfRule type="cellIs" dxfId="841" priority="800" operator="equal">
      <formula>"CMS"</formula>
    </cfRule>
  </conditionalFormatting>
  <conditionalFormatting sqref="BU181">
    <cfRule type="cellIs" dxfId="840" priority="797" operator="equal">
      <formula>"PMS"</formula>
    </cfRule>
    <cfRule type="cellIs" dxfId="839" priority="798" operator="equal">
      <formula>"CMS"</formula>
    </cfRule>
  </conditionalFormatting>
  <conditionalFormatting sqref="BU182">
    <cfRule type="cellIs" dxfId="838" priority="795" operator="equal">
      <formula>"PMS"</formula>
    </cfRule>
    <cfRule type="cellIs" dxfId="837" priority="796" operator="equal">
      <formula>"CMS"</formula>
    </cfRule>
  </conditionalFormatting>
  <conditionalFormatting sqref="BU183">
    <cfRule type="cellIs" dxfId="836" priority="793" operator="equal">
      <formula>"PMS"</formula>
    </cfRule>
    <cfRule type="cellIs" dxfId="835" priority="794" operator="equal">
      <formula>"CMS"</formula>
    </cfRule>
  </conditionalFormatting>
  <conditionalFormatting sqref="BU184">
    <cfRule type="cellIs" dxfId="834" priority="791" operator="equal">
      <formula>"PMS"</formula>
    </cfRule>
    <cfRule type="cellIs" dxfId="833" priority="792" operator="equal">
      <formula>"CMS"</formula>
    </cfRule>
  </conditionalFormatting>
  <conditionalFormatting sqref="BU185">
    <cfRule type="cellIs" dxfId="832" priority="789" operator="equal">
      <formula>"PMS"</formula>
    </cfRule>
    <cfRule type="cellIs" dxfId="831" priority="790" operator="equal">
      <formula>"CMS"</formula>
    </cfRule>
  </conditionalFormatting>
  <conditionalFormatting sqref="BU186">
    <cfRule type="cellIs" dxfId="830" priority="787" operator="equal">
      <formula>"PMS"</formula>
    </cfRule>
    <cfRule type="cellIs" dxfId="829" priority="788" operator="equal">
      <formula>"CMS"</formula>
    </cfRule>
  </conditionalFormatting>
  <conditionalFormatting sqref="BM205:BN205">
    <cfRule type="cellIs" dxfId="828" priority="785" operator="equal">
      <formula>"PMS"</formula>
    </cfRule>
    <cfRule type="cellIs" dxfId="827" priority="786" operator="equal">
      <formula>"CMS"</formula>
    </cfRule>
  </conditionalFormatting>
  <conditionalFormatting sqref="BN206:BN227">
    <cfRule type="cellIs" dxfId="826" priority="783" operator="equal">
      <formula>"PMS"</formula>
    </cfRule>
    <cfRule type="cellIs" dxfId="825" priority="784" operator="equal">
      <formula>"CMS"</formula>
    </cfRule>
  </conditionalFormatting>
  <conditionalFormatting sqref="BQ205">
    <cfRule type="cellIs" dxfId="824" priority="781" operator="equal">
      <formula>"PMS"</formula>
    </cfRule>
    <cfRule type="cellIs" dxfId="823" priority="782" operator="equal">
      <formula>"CMS"</formula>
    </cfRule>
  </conditionalFormatting>
  <conditionalFormatting sqref="BY205">
    <cfRule type="cellIs" dxfId="822" priority="779" operator="equal">
      <formula>"PMS"</formula>
    </cfRule>
    <cfRule type="cellIs" dxfId="821" priority="780" operator="equal">
      <formula>"CMS"</formula>
    </cfRule>
  </conditionalFormatting>
  <conditionalFormatting sqref="BU205">
    <cfRule type="cellIs" dxfId="820" priority="777" operator="equal">
      <formula>"PMS"</formula>
    </cfRule>
    <cfRule type="cellIs" dxfId="819" priority="778" operator="equal">
      <formula>"CMS"</formula>
    </cfRule>
  </conditionalFormatting>
  <conditionalFormatting sqref="BU206">
    <cfRule type="cellIs" dxfId="818" priority="775" operator="equal">
      <formula>"PMS"</formula>
    </cfRule>
    <cfRule type="cellIs" dxfId="817" priority="776" operator="equal">
      <formula>"CMS"</formula>
    </cfRule>
  </conditionalFormatting>
  <conditionalFormatting sqref="BU207">
    <cfRule type="cellIs" dxfId="816" priority="773" operator="equal">
      <formula>"PMS"</formula>
    </cfRule>
    <cfRule type="cellIs" dxfId="815" priority="774" operator="equal">
      <formula>"CMS"</formula>
    </cfRule>
  </conditionalFormatting>
  <conditionalFormatting sqref="BU208">
    <cfRule type="cellIs" dxfId="814" priority="771" operator="equal">
      <formula>"PMS"</formula>
    </cfRule>
    <cfRule type="cellIs" dxfId="813" priority="772" operator="equal">
      <formula>"CMS"</formula>
    </cfRule>
  </conditionalFormatting>
  <conditionalFormatting sqref="BU209">
    <cfRule type="cellIs" dxfId="812" priority="769" operator="equal">
      <formula>"PMS"</formula>
    </cfRule>
    <cfRule type="cellIs" dxfId="811" priority="770" operator="equal">
      <formula>"CMS"</formula>
    </cfRule>
  </conditionalFormatting>
  <conditionalFormatting sqref="BU210">
    <cfRule type="cellIs" dxfId="810" priority="767" operator="equal">
      <formula>"PMS"</formula>
    </cfRule>
    <cfRule type="cellIs" dxfId="809" priority="768" operator="equal">
      <formula>"CMS"</formula>
    </cfRule>
  </conditionalFormatting>
  <conditionalFormatting sqref="BU211">
    <cfRule type="cellIs" dxfId="808" priority="765" operator="equal">
      <formula>"PMS"</formula>
    </cfRule>
    <cfRule type="cellIs" dxfId="807" priority="766" operator="equal">
      <formula>"CMS"</formula>
    </cfRule>
  </conditionalFormatting>
  <conditionalFormatting sqref="E230:BJ253">
    <cfRule type="cellIs" dxfId="806" priority="763" operator="equal">
      <formula>"PMS"</formula>
    </cfRule>
    <cfRule type="cellIs" dxfId="805" priority="764" operator="equal">
      <formula>"CMS"</formula>
    </cfRule>
  </conditionalFormatting>
  <conditionalFormatting sqref="BR230:BT253 BV230:BX253 BZ230:BZ253 BK231:BM253 BK230:BL230 BO230:BP253">
    <cfRule type="cellIs" dxfId="804" priority="761" operator="equal">
      <formula>"PMS"</formula>
    </cfRule>
    <cfRule type="cellIs" dxfId="803" priority="762" operator="equal">
      <formula>"CMS"</formula>
    </cfRule>
  </conditionalFormatting>
  <conditionalFormatting sqref="CA230:CB253">
    <cfRule type="cellIs" dxfId="802" priority="759" operator="equal">
      <formula>"PMS"</formula>
    </cfRule>
    <cfRule type="cellIs" dxfId="801" priority="760" operator="equal">
      <formula>"CMS"</formula>
    </cfRule>
  </conditionalFormatting>
  <conditionalFormatting sqref="BN253">
    <cfRule type="cellIs" dxfId="800" priority="757" operator="equal">
      <formula>"PMS"</formula>
    </cfRule>
    <cfRule type="cellIs" dxfId="799" priority="758" operator="equal">
      <formula>"CMS"</formula>
    </cfRule>
  </conditionalFormatting>
  <conditionalFormatting sqref="BQ231:BQ253">
    <cfRule type="cellIs" dxfId="798" priority="755" operator="equal">
      <formula>"PMS"</formula>
    </cfRule>
    <cfRule type="cellIs" dxfId="797" priority="756" operator="equal">
      <formula>"CMS"</formula>
    </cfRule>
  </conditionalFormatting>
  <conditionalFormatting sqref="BU237:BU253">
    <cfRule type="cellIs" dxfId="796" priority="753" operator="equal">
      <formula>"PMS"</formula>
    </cfRule>
    <cfRule type="cellIs" dxfId="795" priority="754" operator="equal">
      <formula>"CMS"</formula>
    </cfRule>
  </conditionalFormatting>
  <conditionalFormatting sqref="BY231:BY253">
    <cfRule type="cellIs" dxfId="794" priority="751" operator="equal">
      <formula>"PMS"</formula>
    </cfRule>
    <cfRule type="cellIs" dxfId="793" priority="752" operator="equal">
      <formula>"CMS"</formula>
    </cfRule>
  </conditionalFormatting>
  <conditionalFormatting sqref="BM230:BN230">
    <cfRule type="cellIs" dxfId="792" priority="749" operator="equal">
      <formula>"PMS"</formula>
    </cfRule>
    <cfRule type="cellIs" dxfId="791" priority="750" operator="equal">
      <formula>"CMS"</formula>
    </cfRule>
  </conditionalFormatting>
  <conditionalFormatting sqref="BN231:BN252">
    <cfRule type="cellIs" dxfId="790" priority="747" operator="equal">
      <formula>"PMS"</formula>
    </cfRule>
    <cfRule type="cellIs" dxfId="789" priority="748" operator="equal">
      <formula>"CMS"</formula>
    </cfRule>
  </conditionalFormatting>
  <conditionalFormatting sqref="BQ230">
    <cfRule type="cellIs" dxfId="788" priority="745" operator="equal">
      <formula>"PMS"</formula>
    </cfRule>
    <cfRule type="cellIs" dxfId="787" priority="746" operator="equal">
      <formula>"CMS"</formula>
    </cfRule>
  </conditionalFormatting>
  <conditionalFormatting sqref="BY230">
    <cfRule type="cellIs" dxfId="786" priority="743" operator="equal">
      <formula>"PMS"</formula>
    </cfRule>
    <cfRule type="cellIs" dxfId="785" priority="744" operator="equal">
      <formula>"CMS"</formula>
    </cfRule>
  </conditionalFormatting>
  <conditionalFormatting sqref="BU230">
    <cfRule type="cellIs" dxfId="784" priority="741" operator="equal">
      <formula>"PMS"</formula>
    </cfRule>
    <cfRule type="cellIs" dxfId="783" priority="742" operator="equal">
      <formula>"CMS"</formula>
    </cfRule>
  </conditionalFormatting>
  <conditionalFormatting sqref="BU231">
    <cfRule type="cellIs" dxfId="782" priority="739" operator="equal">
      <formula>"PMS"</formula>
    </cfRule>
    <cfRule type="cellIs" dxfId="781" priority="740" operator="equal">
      <formula>"CMS"</formula>
    </cfRule>
  </conditionalFormatting>
  <conditionalFormatting sqref="BU232">
    <cfRule type="cellIs" dxfId="780" priority="737" operator="equal">
      <formula>"PMS"</formula>
    </cfRule>
    <cfRule type="cellIs" dxfId="779" priority="738" operator="equal">
      <formula>"CMS"</formula>
    </cfRule>
  </conditionalFormatting>
  <conditionalFormatting sqref="BU233">
    <cfRule type="cellIs" dxfId="778" priority="735" operator="equal">
      <formula>"PMS"</formula>
    </cfRule>
    <cfRule type="cellIs" dxfId="777" priority="736" operator="equal">
      <formula>"CMS"</formula>
    </cfRule>
  </conditionalFormatting>
  <conditionalFormatting sqref="BU234">
    <cfRule type="cellIs" dxfId="776" priority="733" operator="equal">
      <formula>"PMS"</formula>
    </cfRule>
    <cfRule type="cellIs" dxfId="775" priority="734" operator="equal">
      <formula>"CMS"</formula>
    </cfRule>
  </conditionalFormatting>
  <conditionalFormatting sqref="BU235">
    <cfRule type="cellIs" dxfId="774" priority="731" operator="equal">
      <formula>"PMS"</formula>
    </cfRule>
    <cfRule type="cellIs" dxfId="773" priority="732" operator="equal">
      <formula>"CMS"</formula>
    </cfRule>
  </conditionalFormatting>
  <conditionalFormatting sqref="BU236">
    <cfRule type="cellIs" dxfId="772" priority="729" operator="equal">
      <formula>"PMS"</formula>
    </cfRule>
    <cfRule type="cellIs" dxfId="771" priority="730" operator="equal">
      <formula>"CMS"</formula>
    </cfRule>
  </conditionalFormatting>
  <conditionalFormatting sqref="E255:BJ278">
    <cfRule type="cellIs" dxfId="770" priority="727" operator="equal">
      <formula>"PMS"</formula>
    </cfRule>
    <cfRule type="cellIs" dxfId="769" priority="728" operator="equal">
      <formula>"CMS"</formula>
    </cfRule>
  </conditionalFormatting>
  <conditionalFormatting sqref="BR255:BT278 BV255:BX278 BZ255:BZ278 BK256:BM278 BK255:BL255 BO255:BP278">
    <cfRule type="cellIs" dxfId="768" priority="725" operator="equal">
      <formula>"PMS"</formula>
    </cfRule>
    <cfRule type="cellIs" dxfId="767" priority="726" operator="equal">
      <formula>"CMS"</formula>
    </cfRule>
  </conditionalFormatting>
  <conditionalFormatting sqref="CA255:CB278">
    <cfRule type="cellIs" dxfId="766" priority="723" operator="equal">
      <formula>"PMS"</formula>
    </cfRule>
    <cfRule type="cellIs" dxfId="765" priority="724" operator="equal">
      <formula>"CMS"</formula>
    </cfRule>
  </conditionalFormatting>
  <conditionalFormatting sqref="BN278">
    <cfRule type="cellIs" dxfId="764" priority="721" operator="equal">
      <formula>"PMS"</formula>
    </cfRule>
    <cfRule type="cellIs" dxfId="763" priority="722" operator="equal">
      <formula>"CMS"</formula>
    </cfRule>
  </conditionalFormatting>
  <conditionalFormatting sqref="BQ256:BQ278">
    <cfRule type="cellIs" dxfId="762" priority="719" operator="equal">
      <formula>"PMS"</formula>
    </cfRule>
    <cfRule type="cellIs" dxfId="761" priority="720" operator="equal">
      <formula>"CMS"</formula>
    </cfRule>
  </conditionalFormatting>
  <conditionalFormatting sqref="BU262:BU278">
    <cfRule type="cellIs" dxfId="760" priority="717" operator="equal">
      <formula>"PMS"</formula>
    </cfRule>
    <cfRule type="cellIs" dxfId="759" priority="718" operator="equal">
      <formula>"CMS"</formula>
    </cfRule>
  </conditionalFormatting>
  <conditionalFormatting sqref="BY256:BY278">
    <cfRule type="cellIs" dxfId="758" priority="715" operator="equal">
      <formula>"PMS"</formula>
    </cfRule>
    <cfRule type="cellIs" dxfId="757" priority="716" operator="equal">
      <formula>"CMS"</formula>
    </cfRule>
  </conditionalFormatting>
  <conditionalFormatting sqref="BM255:BN255">
    <cfRule type="cellIs" dxfId="756" priority="713" operator="equal">
      <formula>"PMS"</formula>
    </cfRule>
    <cfRule type="cellIs" dxfId="755" priority="714" operator="equal">
      <formula>"CMS"</formula>
    </cfRule>
  </conditionalFormatting>
  <conditionalFormatting sqref="BN256:BN277">
    <cfRule type="cellIs" dxfId="754" priority="711" operator="equal">
      <formula>"PMS"</formula>
    </cfRule>
    <cfRule type="cellIs" dxfId="753" priority="712" operator="equal">
      <formula>"CMS"</formula>
    </cfRule>
  </conditionalFormatting>
  <conditionalFormatting sqref="BQ255">
    <cfRule type="cellIs" dxfId="752" priority="709" operator="equal">
      <formula>"PMS"</formula>
    </cfRule>
    <cfRule type="cellIs" dxfId="751" priority="710" operator="equal">
      <formula>"CMS"</formula>
    </cfRule>
  </conditionalFormatting>
  <conditionalFormatting sqref="BY255">
    <cfRule type="cellIs" dxfId="750" priority="707" operator="equal">
      <formula>"PMS"</formula>
    </cfRule>
    <cfRule type="cellIs" dxfId="749" priority="708" operator="equal">
      <formula>"CMS"</formula>
    </cfRule>
  </conditionalFormatting>
  <conditionalFormatting sqref="BU255">
    <cfRule type="cellIs" dxfId="748" priority="705" operator="equal">
      <formula>"PMS"</formula>
    </cfRule>
    <cfRule type="cellIs" dxfId="747" priority="706" operator="equal">
      <formula>"CMS"</formula>
    </cfRule>
  </conditionalFormatting>
  <conditionalFormatting sqref="BU256">
    <cfRule type="cellIs" dxfId="746" priority="703" operator="equal">
      <formula>"PMS"</formula>
    </cfRule>
    <cfRule type="cellIs" dxfId="745" priority="704" operator="equal">
      <formula>"CMS"</formula>
    </cfRule>
  </conditionalFormatting>
  <conditionalFormatting sqref="BU257">
    <cfRule type="cellIs" dxfId="744" priority="701" operator="equal">
      <formula>"PMS"</formula>
    </cfRule>
    <cfRule type="cellIs" dxfId="743" priority="702" operator="equal">
      <formula>"CMS"</formula>
    </cfRule>
  </conditionalFormatting>
  <conditionalFormatting sqref="BU258">
    <cfRule type="cellIs" dxfId="742" priority="699" operator="equal">
      <formula>"PMS"</formula>
    </cfRule>
    <cfRule type="cellIs" dxfId="741" priority="700" operator="equal">
      <formula>"CMS"</formula>
    </cfRule>
  </conditionalFormatting>
  <conditionalFormatting sqref="BU259">
    <cfRule type="cellIs" dxfId="740" priority="697" operator="equal">
      <formula>"PMS"</formula>
    </cfRule>
    <cfRule type="cellIs" dxfId="739" priority="698" operator="equal">
      <formula>"CMS"</formula>
    </cfRule>
  </conditionalFormatting>
  <conditionalFormatting sqref="BU260">
    <cfRule type="cellIs" dxfId="738" priority="695" operator="equal">
      <formula>"PMS"</formula>
    </cfRule>
    <cfRule type="cellIs" dxfId="737" priority="696" operator="equal">
      <formula>"CMS"</formula>
    </cfRule>
  </conditionalFormatting>
  <conditionalFormatting sqref="BU261">
    <cfRule type="cellIs" dxfId="736" priority="693" operator="equal">
      <formula>"PMS"</formula>
    </cfRule>
    <cfRule type="cellIs" dxfId="735" priority="694" operator="equal">
      <formula>"CMS"</formula>
    </cfRule>
  </conditionalFormatting>
  <conditionalFormatting sqref="E280:BJ303">
    <cfRule type="cellIs" dxfId="734" priority="691" operator="equal">
      <formula>"PMS"</formula>
    </cfRule>
    <cfRule type="cellIs" dxfId="733" priority="692" operator="equal">
      <formula>"CMS"</formula>
    </cfRule>
  </conditionalFormatting>
  <conditionalFormatting sqref="BR280:BT303 BV280:BX303 BZ280:BZ303 BK281:BM303 BK280:BL280 BO280:BP303">
    <cfRule type="cellIs" dxfId="732" priority="689" operator="equal">
      <formula>"PMS"</formula>
    </cfRule>
    <cfRule type="cellIs" dxfId="731" priority="690" operator="equal">
      <formula>"CMS"</formula>
    </cfRule>
  </conditionalFormatting>
  <conditionalFormatting sqref="CA280:CB303">
    <cfRule type="cellIs" dxfId="730" priority="687" operator="equal">
      <formula>"PMS"</formula>
    </cfRule>
    <cfRule type="cellIs" dxfId="729" priority="688" operator="equal">
      <formula>"CMS"</formula>
    </cfRule>
  </conditionalFormatting>
  <conditionalFormatting sqref="BN303">
    <cfRule type="cellIs" dxfId="728" priority="685" operator="equal">
      <formula>"PMS"</formula>
    </cfRule>
    <cfRule type="cellIs" dxfId="727" priority="686" operator="equal">
      <formula>"CMS"</formula>
    </cfRule>
  </conditionalFormatting>
  <conditionalFormatting sqref="BQ281:BQ303">
    <cfRule type="cellIs" dxfId="726" priority="683" operator="equal">
      <formula>"PMS"</formula>
    </cfRule>
    <cfRule type="cellIs" dxfId="725" priority="684" operator="equal">
      <formula>"CMS"</formula>
    </cfRule>
  </conditionalFormatting>
  <conditionalFormatting sqref="BU287:BU303">
    <cfRule type="cellIs" dxfId="724" priority="681" operator="equal">
      <formula>"PMS"</formula>
    </cfRule>
    <cfRule type="cellIs" dxfId="723" priority="682" operator="equal">
      <formula>"CMS"</formula>
    </cfRule>
  </conditionalFormatting>
  <conditionalFormatting sqref="BY281:BY303">
    <cfRule type="cellIs" dxfId="722" priority="679" operator="equal">
      <formula>"PMS"</formula>
    </cfRule>
    <cfRule type="cellIs" dxfId="721" priority="680" operator="equal">
      <formula>"CMS"</formula>
    </cfRule>
  </conditionalFormatting>
  <conditionalFormatting sqref="BM280:BN280">
    <cfRule type="cellIs" dxfId="720" priority="677" operator="equal">
      <formula>"PMS"</formula>
    </cfRule>
    <cfRule type="cellIs" dxfId="719" priority="678" operator="equal">
      <formula>"CMS"</formula>
    </cfRule>
  </conditionalFormatting>
  <conditionalFormatting sqref="BN281:BN302">
    <cfRule type="cellIs" dxfId="718" priority="675" operator="equal">
      <formula>"PMS"</formula>
    </cfRule>
    <cfRule type="cellIs" dxfId="717" priority="676" operator="equal">
      <formula>"CMS"</formula>
    </cfRule>
  </conditionalFormatting>
  <conditionalFormatting sqref="BQ280">
    <cfRule type="cellIs" dxfId="716" priority="673" operator="equal">
      <formula>"PMS"</formula>
    </cfRule>
    <cfRule type="cellIs" dxfId="715" priority="674" operator="equal">
      <formula>"CMS"</formula>
    </cfRule>
  </conditionalFormatting>
  <conditionalFormatting sqref="BY280">
    <cfRule type="cellIs" dxfId="714" priority="671" operator="equal">
      <formula>"PMS"</formula>
    </cfRule>
    <cfRule type="cellIs" dxfId="713" priority="672" operator="equal">
      <formula>"CMS"</formula>
    </cfRule>
  </conditionalFormatting>
  <conditionalFormatting sqref="BU280">
    <cfRule type="cellIs" dxfId="712" priority="669" operator="equal">
      <formula>"PMS"</formula>
    </cfRule>
    <cfRule type="cellIs" dxfId="711" priority="670" operator="equal">
      <formula>"CMS"</formula>
    </cfRule>
  </conditionalFormatting>
  <conditionalFormatting sqref="BU281">
    <cfRule type="cellIs" dxfId="710" priority="667" operator="equal">
      <formula>"PMS"</formula>
    </cfRule>
    <cfRule type="cellIs" dxfId="709" priority="668" operator="equal">
      <formula>"CMS"</formula>
    </cfRule>
  </conditionalFormatting>
  <conditionalFormatting sqref="BU282">
    <cfRule type="cellIs" dxfId="708" priority="665" operator="equal">
      <formula>"PMS"</formula>
    </cfRule>
    <cfRule type="cellIs" dxfId="707" priority="666" operator="equal">
      <formula>"CMS"</formula>
    </cfRule>
  </conditionalFormatting>
  <conditionalFormatting sqref="BU283">
    <cfRule type="cellIs" dxfId="706" priority="663" operator="equal">
      <formula>"PMS"</formula>
    </cfRule>
    <cfRule type="cellIs" dxfId="705" priority="664" operator="equal">
      <formula>"CMS"</formula>
    </cfRule>
  </conditionalFormatting>
  <conditionalFormatting sqref="BU284">
    <cfRule type="cellIs" dxfId="704" priority="661" operator="equal">
      <formula>"PMS"</formula>
    </cfRule>
    <cfRule type="cellIs" dxfId="703" priority="662" operator="equal">
      <formula>"CMS"</formula>
    </cfRule>
  </conditionalFormatting>
  <conditionalFormatting sqref="BU285">
    <cfRule type="cellIs" dxfId="702" priority="659" operator="equal">
      <formula>"PMS"</formula>
    </cfRule>
    <cfRule type="cellIs" dxfId="701" priority="660" operator="equal">
      <formula>"CMS"</formula>
    </cfRule>
  </conditionalFormatting>
  <conditionalFormatting sqref="BU286">
    <cfRule type="cellIs" dxfId="700" priority="657" operator="equal">
      <formula>"PMS"</formula>
    </cfRule>
    <cfRule type="cellIs" dxfId="699" priority="658" operator="equal">
      <formula>"CMS"</formula>
    </cfRule>
  </conditionalFormatting>
  <conditionalFormatting sqref="E305:BJ328">
    <cfRule type="cellIs" dxfId="698" priority="655" operator="equal">
      <formula>"PMS"</formula>
    </cfRule>
    <cfRule type="cellIs" dxfId="697" priority="656" operator="equal">
      <formula>"CMS"</formula>
    </cfRule>
  </conditionalFormatting>
  <conditionalFormatting sqref="BR305:BT328 BV305:BX328 BZ305:BZ328 BK306:BM328 BK305:BL305 BO305:BP328">
    <cfRule type="cellIs" dxfId="696" priority="653" operator="equal">
      <formula>"PMS"</formula>
    </cfRule>
    <cfRule type="cellIs" dxfId="695" priority="654" operator="equal">
      <formula>"CMS"</formula>
    </cfRule>
  </conditionalFormatting>
  <conditionalFormatting sqref="CA305:CB328">
    <cfRule type="cellIs" dxfId="694" priority="651" operator="equal">
      <formula>"PMS"</formula>
    </cfRule>
    <cfRule type="cellIs" dxfId="693" priority="652" operator="equal">
      <formula>"CMS"</formula>
    </cfRule>
  </conditionalFormatting>
  <conditionalFormatting sqref="BN328">
    <cfRule type="cellIs" dxfId="692" priority="649" operator="equal">
      <formula>"PMS"</formula>
    </cfRule>
    <cfRule type="cellIs" dxfId="691" priority="650" operator="equal">
      <formula>"CMS"</formula>
    </cfRule>
  </conditionalFormatting>
  <conditionalFormatting sqref="BQ306:BQ328">
    <cfRule type="cellIs" dxfId="690" priority="647" operator="equal">
      <formula>"PMS"</formula>
    </cfRule>
    <cfRule type="cellIs" dxfId="689" priority="648" operator="equal">
      <formula>"CMS"</formula>
    </cfRule>
  </conditionalFormatting>
  <conditionalFormatting sqref="BU312:BU328">
    <cfRule type="cellIs" dxfId="688" priority="645" operator="equal">
      <formula>"PMS"</formula>
    </cfRule>
    <cfRule type="cellIs" dxfId="687" priority="646" operator="equal">
      <formula>"CMS"</formula>
    </cfRule>
  </conditionalFormatting>
  <conditionalFormatting sqref="BY306:BY328">
    <cfRule type="cellIs" dxfId="686" priority="643" operator="equal">
      <formula>"PMS"</formula>
    </cfRule>
    <cfRule type="cellIs" dxfId="685" priority="644" operator="equal">
      <formula>"CMS"</formula>
    </cfRule>
  </conditionalFormatting>
  <conditionalFormatting sqref="BM305:BN305">
    <cfRule type="cellIs" dxfId="684" priority="641" operator="equal">
      <formula>"PMS"</formula>
    </cfRule>
    <cfRule type="cellIs" dxfId="683" priority="642" operator="equal">
      <formula>"CMS"</formula>
    </cfRule>
  </conditionalFormatting>
  <conditionalFormatting sqref="BN306:BN327">
    <cfRule type="cellIs" dxfId="682" priority="639" operator="equal">
      <formula>"PMS"</formula>
    </cfRule>
    <cfRule type="cellIs" dxfId="681" priority="640" operator="equal">
      <formula>"CMS"</formula>
    </cfRule>
  </conditionalFormatting>
  <conditionalFormatting sqref="BQ305">
    <cfRule type="cellIs" dxfId="680" priority="637" operator="equal">
      <formula>"PMS"</formula>
    </cfRule>
    <cfRule type="cellIs" dxfId="679" priority="638" operator="equal">
      <formula>"CMS"</formula>
    </cfRule>
  </conditionalFormatting>
  <conditionalFormatting sqref="BY305">
    <cfRule type="cellIs" dxfId="678" priority="635" operator="equal">
      <formula>"PMS"</formula>
    </cfRule>
    <cfRule type="cellIs" dxfId="677" priority="636" operator="equal">
      <formula>"CMS"</formula>
    </cfRule>
  </conditionalFormatting>
  <conditionalFormatting sqref="BU305">
    <cfRule type="cellIs" dxfId="676" priority="633" operator="equal">
      <formula>"PMS"</formula>
    </cfRule>
    <cfRule type="cellIs" dxfId="675" priority="634" operator="equal">
      <formula>"CMS"</formula>
    </cfRule>
  </conditionalFormatting>
  <conditionalFormatting sqref="BU306">
    <cfRule type="cellIs" dxfId="674" priority="631" operator="equal">
      <formula>"PMS"</formula>
    </cfRule>
    <cfRule type="cellIs" dxfId="673" priority="632" operator="equal">
      <formula>"CMS"</formula>
    </cfRule>
  </conditionalFormatting>
  <conditionalFormatting sqref="BU307">
    <cfRule type="cellIs" dxfId="672" priority="629" operator="equal">
      <formula>"PMS"</formula>
    </cfRule>
    <cfRule type="cellIs" dxfId="671" priority="630" operator="equal">
      <formula>"CMS"</formula>
    </cfRule>
  </conditionalFormatting>
  <conditionalFormatting sqref="BU308">
    <cfRule type="cellIs" dxfId="670" priority="627" operator="equal">
      <formula>"PMS"</formula>
    </cfRule>
    <cfRule type="cellIs" dxfId="669" priority="628" operator="equal">
      <formula>"CMS"</formula>
    </cfRule>
  </conditionalFormatting>
  <conditionalFormatting sqref="BU309">
    <cfRule type="cellIs" dxfId="668" priority="625" operator="equal">
      <formula>"PMS"</formula>
    </cfRule>
    <cfRule type="cellIs" dxfId="667" priority="626" operator="equal">
      <formula>"CMS"</formula>
    </cfRule>
  </conditionalFormatting>
  <conditionalFormatting sqref="BU310">
    <cfRule type="cellIs" dxfId="666" priority="623" operator="equal">
      <formula>"PMS"</formula>
    </cfRule>
    <cfRule type="cellIs" dxfId="665" priority="624" operator="equal">
      <formula>"CMS"</formula>
    </cfRule>
  </conditionalFormatting>
  <conditionalFormatting sqref="BU311">
    <cfRule type="cellIs" dxfId="664" priority="621" operator="equal">
      <formula>"PMS"</formula>
    </cfRule>
    <cfRule type="cellIs" dxfId="663" priority="622" operator="equal">
      <formula>"CMS"</formula>
    </cfRule>
  </conditionalFormatting>
  <conditionalFormatting sqref="E330:BJ353">
    <cfRule type="cellIs" dxfId="662" priority="619" operator="equal">
      <formula>"PMS"</formula>
    </cfRule>
    <cfRule type="cellIs" dxfId="661" priority="620" operator="equal">
      <formula>"CMS"</formula>
    </cfRule>
  </conditionalFormatting>
  <conditionalFormatting sqref="BR330:BT353 BV330:BX353 BZ330:BZ353 BK331:BM353 BK330:BL330 BO330:BP353">
    <cfRule type="cellIs" dxfId="660" priority="617" operator="equal">
      <formula>"PMS"</formula>
    </cfRule>
    <cfRule type="cellIs" dxfId="659" priority="618" operator="equal">
      <formula>"CMS"</formula>
    </cfRule>
  </conditionalFormatting>
  <conditionalFormatting sqref="CA330:CB353">
    <cfRule type="cellIs" dxfId="658" priority="615" operator="equal">
      <formula>"PMS"</formula>
    </cfRule>
    <cfRule type="cellIs" dxfId="657" priority="616" operator="equal">
      <formula>"CMS"</formula>
    </cfRule>
  </conditionalFormatting>
  <conditionalFormatting sqref="BN353">
    <cfRule type="cellIs" dxfId="656" priority="613" operator="equal">
      <formula>"PMS"</formula>
    </cfRule>
    <cfRule type="cellIs" dxfId="655" priority="614" operator="equal">
      <formula>"CMS"</formula>
    </cfRule>
  </conditionalFormatting>
  <conditionalFormatting sqref="BQ331:BQ353">
    <cfRule type="cellIs" dxfId="654" priority="611" operator="equal">
      <formula>"PMS"</formula>
    </cfRule>
    <cfRule type="cellIs" dxfId="653" priority="612" operator="equal">
      <formula>"CMS"</formula>
    </cfRule>
  </conditionalFormatting>
  <conditionalFormatting sqref="BU337:BU353">
    <cfRule type="cellIs" dxfId="652" priority="609" operator="equal">
      <formula>"PMS"</formula>
    </cfRule>
    <cfRule type="cellIs" dxfId="651" priority="610" operator="equal">
      <formula>"CMS"</formula>
    </cfRule>
  </conditionalFormatting>
  <conditionalFormatting sqref="BY331:BY353">
    <cfRule type="cellIs" dxfId="650" priority="607" operator="equal">
      <formula>"PMS"</formula>
    </cfRule>
    <cfRule type="cellIs" dxfId="649" priority="608" operator="equal">
      <formula>"CMS"</formula>
    </cfRule>
  </conditionalFormatting>
  <conditionalFormatting sqref="BM330:BN330">
    <cfRule type="cellIs" dxfId="648" priority="605" operator="equal">
      <formula>"PMS"</formula>
    </cfRule>
    <cfRule type="cellIs" dxfId="647" priority="606" operator="equal">
      <formula>"CMS"</formula>
    </cfRule>
  </conditionalFormatting>
  <conditionalFormatting sqref="BN331:BN352">
    <cfRule type="cellIs" dxfId="646" priority="603" operator="equal">
      <formula>"PMS"</formula>
    </cfRule>
    <cfRule type="cellIs" dxfId="645" priority="604" operator="equal">
      <formula>"CMS"</formula>
    </cfRule>
  </conditionalFormatting>
  <conditionalFormatting sqref="BQ330">
    <cfRule type="cellIs" dxfId="644" priority="601" operator="equal">
      <formula>"PMS"</formula>
    </cfRule>
    <cfRule type="cellIs" dxfId="643" priority="602" operator="equal">
      <formula>"CMS"</formula>
    </cfRule>
  </conditionalFormatting>
  <conditionalFormatting sqref="BY330">
    <cfRule type="cellIs" dxfId="642" priority="599" operator="equal">
      <formula>"PMS"</formula>
    </cfRule>
    <cfRule type="cellIs" dxfId="641" priority="600" operator="equal">
      <formula>"CMS"</formula>
    </cfRule>
  </conditionalFormatting>
  <conditionalFormatting sqref="BU330">
    <cfRule type="cellIs" dxfId="640" priority="597" operator="equal">
      <formula>"PMS"</formula>
    </cfRule>
    <cfRule type="cellIs" dxfId="639" priority="598" operator="equal">
      <formula>"CMS"</formula>
    </cfRule>
  </conditionalFormatting>
  <conditionalFormatting sqref="BU331">
    <cfRule type="cellIs" dxfId="638" priority="595" operator="equal">
      <formula>"PMS"</formula>
    </cfRule>
    <cfRule type="cellIs" dxfId="637" priority="596" operator="equal">
      <formula>"CMS"</formula>
    </cfRule>
  </conditionalFormatting>
  <conditionalFormatting sqref="BU332">
    <cfRule type="cellIs" dxfId="636" priority="593" operator="equal">
      <formula>"PMS"</formula>
    </cfRule>
    <cfRule type="cellIs" dxfId="635" priority="594" operator="equal">
      <formula>"CMS"</formula>
    </cfRule>
  </conditionalFormatting>
  <conditionalFormatting sqref="BU333">
    <cfRule type="cellIs" dxfId="634" priority="591" operator="equal">
      <formula>"PMS"</formula>
    </cfRule>
    <cfRule type="cellIs" dxfId="633" priority="592" operator="equal">
      <formula>"CMS"</formula>
    </cfRule>
  </conditionalFormatting>
  <conditionalFormatting sqref="BU334">
    <cfRule type="cellIs" dxfId="632" priority="589" operator="equal">
      <formula>"PMS"</formula>
    </cfRule>
    <cfRule type="cellIs" dxfId="631" priority="590" operator="equal">
      <formula>"CMS"</formula>
    </cfRule>
  </conditionalFormatting>
  <conditionalFormatting sqref="BU335">
    <cfRule type="cellIs" dxfId="630" priority="587" operator="equal">
      <formula>"PMS"</formula>
    </cfRule>
    <cfRule type="cellIs" dxfId="629" priority="588" operator="equal">
      <formula>"CMS"</formula>
    </cfRule>
  </conditionalFormatting>
  <conditionalFormatting sqref="BU336">
    <cfRule type="cellIs" dxfId="628" priority="585" operator="equal">
      <formula>"PMS"</formula>
    </cfRule>
    <cfRule type="cellIs" dxfId="627" priority="586" operator="equal">
      <formula>"CMS"</formula>
    </cfRule>
  </conditionalFormatting>
  <conditionalFormatting sqref="E355:BJ378">
    <cfRule type="cellIs" dxfId="626" priority="583" operator="equal">
      <formula>"PMS"</formula>
    </cfRule>
    <cfRule type="cellIs" dxfId="625" priority="584" operator="equal">
      <formula>"CMS"</formula>
    </cfRule>
  </conditionalFormatting>
  <conditionalFormatting sqref="BR355:BT378 BV355:BX378 BZ355:BZ378 BK356:BM378 BK355:BL355 BO355:BP378">
    <cfRule type="cellIs" dxfId="624" priority="581" operator="equal">
      <formula>"PMS"</formula>
    </cfRule>
    <cfRule type="cellIs" dxfId="623" priority="582" operator="equal">
      <formula>"CMS"</formula>
    </cfRule>
  </conditionalFormatting>
  <conditionalFormatting sqref="CA355:CB378">
    <cfRule type="cellIs" dxfId="622" priority="579" operator="equal">
      <formula>"PMS"</formula>
    </cfRule>
    <cfRule type="cellIs" dxfId="621" priority="580" operator="equal">
      <formula>"CMS"</formula>
    </cfRule>
  </conditionalFormatting>
  <conditionalFormatting sqref="BN378">
    <cfRule type="cellIs" dxfId="620" priority="577" operator="equal">
      <formula>"PMS"</formula>
    </cfRule>
    <cfRule type="cellIs" dxfId="619" priority="578" operator="equal">
      <formula>"CMS"</formula>
    </cfRule>
  </conditionalFormatting>
  <conditionalFormatting sqref="BQ356:BQ378">
    <cfRule type="cellIs" dxfId="618" priority="575" operator="equal">
      <formula>"PMS"</formula>
    </cfRule>
    <cfRule type="cellIs" dxfId="617" priority="576" operator="equal">
      <formula>"CMS"</formula>
    </cfRule>
  </conditionalFormatting>
  <conditionalFormatting sqref="BU362:BU378">
    <cfRule type="cellIs" dxfId="616" priority="573" operator="equal">
      <formula>"PMS"</formula>
    </cfRule>
    <cfRule type="cellIs" dxfId="615" priority="574" operator="equal">
      <formula>"CMS"</formula>
    </cfRule>
  </conditionalFormatting>
  <conditionalFormatting sqref="BY356:BY378">
    <cfRule type="cellIs" dxfId="614" priority="571" operator="equal">
      <formula>"PMS"</formula>
    </cfRule>
    <cfRule type="cellIs" dxfId="613" priority="572" operator="equal">
      <formula>"CMS"</formula>
    </cfRule>
  </conditionalFormatting>
  <conditionalFormatting sqref="BM355:BN355">
    <cfRule type="cellIs" dxfId="612" priority="569" operator="equal">
      <formula>"PMS"</formula>
    </cfRule>
    <cfRule type="cellIs" dxfId="611" priority="570" operator="equal">
      <formula>"CMS"</formula>
    </cfRule>
  </conditionalFormatting>
  <conditionalFormatting sqref="BN356:BN377">
    <cfRule type="cellIs" dxfId="610" priority="567" operator="equal">
      <formula>"PMS"</formula>
    </cfRule>
    <cfRule type="cellIs" dxfId="609" priority="568" operator="equal">
      <formula>"CMS"</formula>
    </cfRule>
  </conditionalFormatting>
  <conditionalFormatting sqref="BQ355">
    <cfRule type="cellIs" dxfId="608" priority="565" operator="equal">
      <formula>"PMS"</formula>
    </cfRule>
    <cfRule type="cellIs" dxfId="607" priority="566" operator="equal">
      <formula>"CMS"</formula>
    </cfRule>
  </conditionalFormatting>
  <conditionalFormatting sqref="BY355">
    <cfRule type="cellIs" dxfId="606" priority="563" operator="equal">
      <formula>"PMS"</formula>
    </cfRule>
    <cfRule type="cellIs" dxfId="605" priority="564" operator="equal">
      <formula>"CMS"</formula>
    </cfRule>
  </conditionalFormatting>
  <conditionalFormatting sqref="BU355">
    <cfRule type="cellIs" dxfId="604" priority="561" operator="equal">
      <formula>"PMS"</formula>
    </cfRule>
    <cfRule type="cellIs" dxfId="603" priority="562" operator="equal">
      <formula>"CMS"</formula>
    </cfRule>
  </conditionalFormatting>
  <conditionalFormatting sqref="BU356">
    <cfRule type="cellIs" dxfId="602" priority="559" operator="equal">
      <formula>"PMS"</formula>
    </cfRule>
    <cfRule type="cellIs" dxfId="601" priority="560" operator="equal">
      <formula>"CMS"</formula>
    </cfRule>
  </conditionalFormatting>
  <conditionalFormatting sqref="BU357">
    <cfRule type="cellIs" dxfId="600" priority="557" operator="equal">
      <formula>"PMS"</formula>
    </cfRule>
    <cfRule type="cellIs" dxfId="599" priority="558" operator="equal">
      <formula>"CMS"</formula>
    </cfRule>
  </conditionalFormatting>
  <conditionalFormatting sqref="BU358">
    <cfRule type="cellIs" dxfId="598" priority="555" operator="equal">
      <formula>"PMS"</formula>
    </cfRule>
    <cfRule type="cellIs" dxfId="597" priority="556" operator="equal">
      <formula>"CMS"</formula>
    </cfRule>
  </conditionalFormatting>
  <conditionalFormatting sqref="BU359">
    <cfRule type="cellIs" dxfId="596" priority="553" operator="equal">
      <formula>"PMS"</formula>
    </cfRule>
    <cfRule type="cellIs" dxfId="595" priority="554" operator="equal">
      <formula>"CMS"</formula>
    </cfRule>
  </conditionalFormatting>
  <conditionalFormatting sqref="BU360">
    <cfRule type="cellIs" dxfId="594" priority="551" operator="equal">
      <formula>"PMS"</formula>
    </cfRule>
    <cfRule type="cellIs" dxfId="593" priority="552" operator="equal">
      <formula>"CMS"</formula>
    </cfRule>
  </conditionalFormatting>
  <conditionalFormatting sqref="BU361">
    <cfRule type="cellIs" dxfId="592" priority="549" operator="equal">
      <formula>"PMS"</formula>
    </cfRule>
    <cfRule type="cellIs" dxfId="591" priority="550" operator="equal">
      <formula>"CMS"</formula>
    </cfRule>
  </conditionalFormatting>
  <conditionalFormatting sqref="E380:BJ403">
    <cfRule type="cellIs" dxfId="590" priority="547" operator="equal">
      <formula>"PMS"</formula>
    </cfRule>
    <cfRule type="cellIs" dxfId="589" priority="548" operator="equal">
      <formula>"CMS"</formula>
    </cfRule>
  </conditionalFormatting>
  <conditionalFormatting sqref="BR380:BT403 BV380:BX403 BZ380:BZ403 BK381:BM403 BK380:BL380 BO380:BP403">
    <cfRule type="cellIs" dxfId="588" priority="545" operator="equal">
      <formula>"PMS"</formula>
    </cfRule>
    <cfRule type="cellIs" dxfId="587" priority="546" operator="equal">
      <formula>"CMS"</formula>
    </cfRule>
  </conditionalFormatting>
  <conditionalFormatting sqref="CA380:CB403">
    <cfRule type="cellIs" dxfId="586" priority="543" operator="equal">
      <formula>"PMS"</formula>
    </cfRule>
    <cfRule type="cellIs" dxfId="585" priority="544" operator="equal">
      <formula>"CMS"</formula>
    </cfRule>
  </conditionalFormatting>
  <conditionalFormatting sqref="BN403">
    <cfRule type="cellIs" dxfId="584" priority="541" operator="equal">
      <formula>"PMS"</formula>
    </cfRule>
    <cfRule type="cellIs" dxfId="583" priority="542" operator="equal">
      <formula>"CMS"</formula>
    </cfRule>
  </conditionalFormatting>
  <conditionalFormatting sqref="BQ381:BQ403">
    <cfRule type="cellIs" dxfId="582" priority="539" operator="equal">
      <formula>"PMS"</formula>
    </cfRule>
    <cfRule type="cellIs" dxfId="581" priority="540" operator="equal">
      <formula>"CMS"</formula>
    </cfRule>
  </conditionalFormatting>
  <conditionalFormatting sqref="BU387:BU403">
    <cfRule type="cellIs" dxfId="580" priority="537" operator="equal">
      <formula>"PMS"</formula>
    </cfRule>
    <cfRule type="cellIs" dxfId="579" priority="538" operator="equal">
      <formula>"CMS"</formula>
    </cfRule>
  </conditionalFormatting>
  <conditionalFormatting sqref="BY381:BY403">
    <cfRule type="cellIs" dxfId="578" priority="535" operator="equal">
      <formula>"PMS"</formula>
    </cfRule>
    <cfRule type="cellIs" dxfId="577" priority="536" operator="equal">
      <formula>"CMS"</formula>
    </cfRule>
  </conditionalFormatting>
  <conditionalFormatting sqref="BM380:BN380">
    <cfRule type="cellIs" dxfId="576" priority="533" operator="equal">
      <formula>"PMS"</formula>
    </cfRule>
    <cfRule type="cellIs" dxfId="575" priority="534" operator="equal">
      <formula>"CMS"</formula>
    </cfRule>
  </conditionalFormatting>
  <conditionalFormatting sqref="BN381:BN402">
    <cfRule type="cellIs" dxfId="574" priority="531" operator="equal">
      <formula>"PMS"</formula>
    </cfRule>
    <cfRule type="cellIs" dxfId="573" priority="532" operator="equal">
      <formula>"CMS"</formula>
    </cfRule>
  </conditionalFormatting>
  <conditionalFormatting sqref="BQ380">
    <cfRule type="cellIs" dxfId="572" priority="529" operator="equal">
      <formula>"PMS"</formula>
    </cfRule>
    <cfRule type="cellIs" dxfId="571" priority="530" operator="equal">
      <formula>"CMS"</formula>
    </cfRule>
  </conditionalFormatting>
  <conditionalFormatting sqref="BY380">
    <cfRule type="cellIs" dxfId="570" priority="527" operator="equal">
      <formula>"PMS"</formula>
    </cfRule>
    <cfRule type="cellIs" dxfId="569" priority="528" operator="equal">
      <formula>"CMS"</formula>
    </cfRule>
  </conditionalFormatting>
  <conditionalFormatting sqref="BU380">
    <cfRule type="cellIs" dxfId="568" priority="525" operator="equal">
      <formula>"PMS"</formula>
    </cfRule>
    <cfRule type="cellIs" dxfId="567" priority="526" operator="equal">
      <formula>"CMS"</formula>
    </cfRule>
  </conditionalFormatting>
  <conditionalFormatting sqref="BU381">
    <cfRule type="cellIs" dxfId="566" priority="523" operator="equal">
      <formula>"PMS"</formula>
    </cfRule>
    <cfRule type="cellIs" dxfId="565" priority="524" operator="equal">
      <formula>"CMS"</formula>
    </cfRule>
  </conditionalFormatting>
  <conditionalFormatting sqref="BU382">
    <cfRule type="cellIs" dxfId="564" priority="521" operator="equal">
      <formula>"PMS"</formula>
    </cfRule>
    <cfRule type="cellIs" dxfId="563" priority="522" operator="equal">
      <formula>"CMS"</formula>
    </cfRule>
  </conditionalFormatting>
  <conditionalFormatting sqref="BU383">
    <cfRule type="cellIs" dxfId="562" priority="519" operator="equal">
      <formula>"PMS"</formula>
    </cfRule>
    <cfRule type="cellIs" dxfId="561" priority="520" operator="equal">
      <formula>"CMS"</formula>
    </cfRule>
  </conditionalFormatting>
  <conditionalFormatting sqref="BU384">
    <cfRule type="cellIs" dxfId="560" priority="517" operator="equal">
      <formula>"PMS"</formula>
    </cfRule>
    <cfRule type="cellIs" dxfId="559" priority="518" operator="equal">
      <formula>"CMS"</formula>
    </cfRule>
  </conditionalFormatting>
  <conditionalFormatting sqref="BU385">
    <cfRule type="cellIs" dxfId="558" priority="515" operator="equal">
      <formula>"PMS"</formula>
    </cfRule>
    <cfRule type="cellIs" dxfId="557" priority="516" operator="equal">
      <formula>"CMS"</formula>
    </cfRule>
  </conditionalFormatting>
  <conditionalFormatting sqref="BU386">
    <cfRule type="cellIs" dxfId="556" priority="513" operator="equal">
      <formula>"PMS"</formula>
    </cfRule>
    <cfRule type="cellIs" dxfId="555" priority="514" operator="equal">
      <formula>"CMS"</formula>
    </cfRule>
  </conditionalFormatting>
  <conditionalFormatting sqref="E405:BJ428">
    <cfRule type="cellIs" dxfId="554" priority="511" operator="equal">
      <formula>"PMS"</formula>
    </cfRule>
    <cfRule type="cellIs" dxfId="553" priority="512" operator="equal">
      <formula>"CMS"</formula>
    </cfRule>
  </conditionalFormatting>
  <conditionalFormatting sqref="BR405:BT428 BV405:BX428 BZ405:BZ428 BK406:BM428 BK405:BL405 BO405:BP428">
    <cfRule type="cellIs" dxfId="552" priority="509" operator="equal">
      <formula>"PMS"</formula>
    </cfRule>
    <cfRule type="cellIs" dxfId="551" priority="510" operator="equal">
      <formula>"CMS"</formula>
    </cfRule>
  </conditionalFormatting>
  <conditionalFormatting sqref="CA405:CB428">
    <cfRule type="cellIs" dxfId="550" priority="507" operator="equal">
      <formula>"PMS"</formula>
    </cfRule>
    <cfRule type="cellIs" dxfId="549" priority="508" operator="equal">
      <formula>"CMS"</formula>
    </cfRule>
  </conditionalFormatting>
  <conditionalFormatting sqref="BN428">
    <cfRule type="cellIs" dxfId="548" priority="505" operator="equal">
      <formula>"PMS"</formula>
    </cfRule>
    <cfRule type="cellIs" dxfId="547" priority="506" operator="equal">
      <formula>"CMS"</formula>
    </cfRule>
  </conditionalFormatting>
  <conditionalFormatting sqref="BQ406:BQ428">
    <cfRule type="cellIs" dxfId="546" priority="503" operator="equal">
      <formula>"PMS"</formula>
    </cfRule>
    <cfRule type="cellIs" dxfId="545" priority="504" operator="equal">
      <formula>"CMS"</formula>
    </cfRule>
  </conditionalFormatting>
  <conditionalFormatting sqref="BU412:BU428">
    <cfRule type="cellIs" dxfId="544" priority="501" operator="equal">
      <formula>"PMS"</formula>
    </cfRule>
    <cfRule type="cellIs" dxfId="543" priority="502" operator="equal">
      <formula>"CMS"</formula>
    </cfRule>
  </conditionalFormatting>
  <conditionalFormatting sqref="BY406:BY428">
    <cfRule type="cellIs" dxfId="542" priority="499" operator="equal">
      <formula>"PMS"</formula>
    </cfRule>
    <cfRule type="cellIs" dxfId="541" priority="500" operator="equal">
      <formula>"CMS"</formula>
    </cfRule>
  </conditionalFormatting>
  <conditionalFormatting sqref="BM405:BN405">
    <cfRule type="cellIs" dxfId="540" priority="497" operator="equal">
      <formula>"PMS"</formula>
    </cfRule>
    <cfRule type="cellIs" dxfId="539" priority="498" operator="equal">
      <formula>"CMS"</formula>
    </cfRule>
  </conditionalFormatting>
  <conditionalFormatting sqref="BN406:BN427">
    <cfRule type="cellIs" dxfId="538" priority="495" operator="equal">
      <formula>"PMS"</formula>
    </cfRule>
    <cfRule type="cellIs" dxfId="537" priority="496" operator="equal">
      <formula>"CMS"</formula>
    </cfRule>
  </conditionalFormatting>
  <conditionalFormatting sqref="BQ405">
    <cfRule type="cellIs" dxfId="536" priority="493" operator="equal">
      <formula>"PMS"</formula>
    </cfRule>
    <cfRule type="cellIs" dxfId="535" priority="494" operator="equal">
      <formula>"CMS"</formula>
    </cfRule>
  </conditionalFormatting>
  <conditionalFormatting sqref="BY405">
    <cfRule type="cellIs" dxfId="534" priority="491" operator="equal">
      <formula>"PMS"</formula>
    </cfRule>
    <cfRule type="cellIs" dxfId="533" priority="492" operator="equal">
      <formula>"CMS"</formula>
    </cfRule>
  </conditionalFormatting>
  <conditionalFormatting sqref="BU405">
    <cfRule type="cellIs" dxfId="532" priority="489" operator="equal">
      <formula>"PMS"</formula>
    </cfRule>
    <cfRule type="cellIs" dxfId="531" priority="490" operator="equal">
      <formula>"CMS"</formula>
    </cfRule>
  </conditionalFormatting>
  <conditionalFormatting sqref="BU406">
    <cfRule type="cellIs" dxfId="530" priority="487" operator="equal">
      <formula>"PMS"</formula>
    </cfRule>
    <cfRule type="cellIs" dxfId="529" priority="488" operator="equal">
      <formula>"CMS"</formula>
    </cfRule>
  </conditionalFormatting>
  <conditionalFormatting sqref="BU407">
    <cfRule type="cellIs" dxfId="528" priority="485" operator="equal">
      <formula>"PMS"</formula>
    </cfRule>
    <cfRule type="cellIs" dxfId="527" priority="486" operator="equal">
      <formula>"CMS"</formula>
    </cfRule>
  </conditionalFormatting>
  <conditionalFormatting sqref="BU408">
    <cfRule type="cellIs" dxfId="526" priority="483" operator="equal">
      <formula>"PMS"</formula>
    </cfRule>
    <cfRule type="cellIs" dxfId="525" priority="484" operator="equal">
      <formula>"CMS"</formula>
    </cfRule>
  </conditionalFormatting>
  <conditionalFormatting sqref="BU409">
    <cfRule type="cellIs" dxfId="524" priority="481" operator="equal">
      <formula>"PMS"</formula>
    </cfRule>
    <cfRule type="cellIs" dxfId="523" priority="482" operator="equal">
      <formula>"CMS"</formula>
    </cfRule>
  </conditionalFormatting>
  <conditionalFormatting sqref="BU410">
    <cfRule type="cellIs" dxfId="522" priority="479" operator="equal">
      <formula>"PMS"</formula>
    </cfRule>
    <cfRule type="cellIs" dxfId="521" priority="480" operator="equal">
      <formula>"CMS"</formula>
    </cfRule>
  </conditionalFormatting>
  <conditionalFormatting sqref="BU411">
    <cfRule type="cellIs" dxfId="520" priority="477" operator="equal">
      <formula>"PMS"</formula>
    </cfRule>
    <cfRule type="cellIs" dxfId="519" priority="478" operator="equal">
      <formula>"CMS"</formula>
    </cfRule>
  </conditionalFormatting>
  <conditionalFormatting sqref="E430:BJ453">
    <cfRule type="cellIs" dxfId="518" priority="475" operator="equal">
      <formula>"PMS"</formula>
    </cfRule>
    <cfRule type="cellIs" dxfId="517" priority="476" operator="equal">
      <formula>"CMS"</formula>
    </cfRule>
  </conditionalFormatting>
  <conditionalFormatting sqref="BR430:BT453 BV430:BX453 BZ430:BZ453 BK431:BM453 BK430:BL430 BO430:BP453">
    <cfRule type="cellIs" dxfId="516" priority="473" operator="equal">
      <formula>"PMS"</formula>
    </cfRule>
    <cfRule type="cellIs" dxfId="515" priority="474" operator="equal">
      <formula>"CMS"</formula>
    </cfRule>
  </conditionalFormatting>
  <conditionalFormatting sqref="CA430:CB453">
    <cfRule type="cellIs" dxfId="514" priority="471" operator="equal">
      <formula>"PMS"</formula>
    </cfRule>
    <cfRule type="cellIs" dxfId="513" priority="472" operator="equal">
      <formula>"CMS"</formula>
    </cfRule>
  </conditionalFormatting>
  <conditionalFormatting sqref="BN453">
    <cfRule type="cellIs" dxfId="512" priority="469" operator="equal">
      <formula>"PMS"</formula>
    </cfRule>
    <cfRule type="cellIs" dxfId="511" priority="470" operator="equal">
      <formula>"CMS"</formula>
    </cfRule>
  </conditionalFormatting>
  <conditionalFormatting sqref="BQ431:BQ453">
    <cfRule type="cellIs" dxfId="510" priority="467" operator="equal">
      <formula>"PMS"</formula>
    </cfRule>
    <cfRule type="cellIs" dxfId="509" priority="468" operator="equal">
      <formula>"CMS"</formula>
    </cfRule>
  </conditionalFormatting>
  <conditionalFormatting sqref="BU437:BU453">
    <cfRule type="cellIs" dxfId="508" priority="465" operator="equal">
      <formula>"PMS"</formula>
    </cfRule>
    <cfRule type="cellIs" dxfId="507" priority="466" operator="equal">
      <formula>"CMS"</formula>
    </cfRule>
  </conditionalFormatting>
  <conditionalFormatting sqref="BY431:BY453">
    <cfRule type="cellIs" dxfId="506" priority="463" operator="equal">
      <formula>"PMS"</formula>
    </cfRule>
    <cfRule type="cellIs" dxfId="505" priority="464" operator="equal">
      <formula>"CMS"</formula>
    </cfRule>
  </conditionalFormatting>
  <conditionalFormatting sqref="BM430:BN430">
    <cfRule type="cellIs" dxfId="504" priority="461" operator="equal">
      <formula>"PMS"</formula>
    </cfRule>
    <cfRule type="cellIs" dxfId="503" priority="462" operator="equal">
      <formula>"CMS"</formula>
    </cfRule>
  </conditionalFormatting>
  <conditionalFormatting sqref="BN431:BN452">
    <cfRule type="cellIs" dxfId="502" priority="459" operator="equal">
      <formula>"PMS"</formula>
    </cfRule>
    <cfRule type="cellIs" dxfId="501" priority="460" operator="equal">
      <formula>"CMS"</formula>
    </cfRule>
  </conditionalFormatting>
  <conditionalFormatting sqref="BQ430">
    <cfRule type="cellIs" dxfId="500" priority="457" operator="equal">
      <formula>"PMS"</formula>
    </cfRule>
    <cfRule type="cellIs" dxfId="499" priority="458" operator="equal">
      <formula>"CMS"</formula>
    </cfRule>
  </conditionalFormatting>
  <conditionalFormatting sqref="BY430">
    <cfRule type="cellIs" dxfId="498" priority="455" operator="equal">
      <formula>"PMS"</formula>
    </cfRule>
    <cfRule type="cellIs" dxfId="497" priority="456" operator="equal">
      <formula>"CMS"</formula>
    </cfRule>
  </conditionalFormatting>
  <conditionalFormatting sqref="BU430">
    <cfRule type="cellIs" dxfId="496" priority="453" operator="equal">
      <formula>"PMS"</formula>
    </cfRule>
    <cfRule type="cellIs" dxfId="495" priority="454" operator="equal">
      <formula>"CMS"</formula>
    </cfRule>
  </conditionalFormatting>
  <conditionalFormatting sqref="BU431">
    <cfRule type="cellIs" dxfId="494" priority="451" operator="equal">
      <formula>"PMS"</formula>
    </cfRule>
    <cfRule type="cellIs" dxfId="493" priority="452" operator="equal">
      <formula>"CMS"</formula>
    </cfRule>
  </conditionalFormatting>
  <conditionalFormatting sqref="BU432">
    <cfRule type="cellIs" dxfId="492" priority="449" operator="equal">
      <formula>"PMS"</formula>
    </cfRule>
    <cfRule type="cellIs" dxfId="491" priority="450" operator="equal">
      <formula>"CMS"</formula>
    </cfRule>
  </conditionalFormatting>
  <conditionalFormatting sqref="BU433">
    <cfRule type="cellIs" dxfId="490" priority="447" operator="equal">
      <formula>"PMS"</formula>
    </cfRule>
    <cfRule type="cellIs" dxfId="489" priority="448" operator="equal">
      <formula>"CMS"</formula>
    </cfRule>
  </conditionalFormatting>
  <conditionalFormatting sqref="BU434">
    <cfRule type="cellIs" dxfId="488" priority="445" operator="equal">
      <formula>"PMS"</formula>
    </cfRule>
    <cfRule type="cellIs" dxfId="487" priority="446" operator="equal">
      <formula>"CMS"</formula>
    </cfRule>
  </conditionalFormatting>
  <conditionalFormatting sqref="BU435">
    <cfRule type="cellIs" dxfId="486" priority="443" operator="equal">
      <formula>"PMS"</formula>
    </cfRule>
    <cfRule type="cellIs" dxfId="485" priority="444" operator="equal">
      <formula>"CMS"</formula>
    </cfRule>
  </conditionalFormatting>
  <conditionalFormatting sqref="BU436">
    <cfRule type="cellIs" dxfId="484" priority="441" operator="equal">
      <formula>"PMS"</formula>
    </cfRule>
    <cfRule type="cellIs" dxfId="483" priority="442" operator="equal">
      <formula>"CMS"</formula>
    </cfRule>
  </conditionalFormatting>
  <conditionalFormatting sqref="E455:BJ478">
    <cfRule type="cellIs" dxfId="482" priority="439" operator="equal">
      <formula>"PMS"</formula>
    </cfRule>
    <cfRule type="cellIs" dxfId="481" priority="440" operator="equal">
      <formula>"CMS"</formula>
    </cfRule>
  </conditionalFormatting>
  <conditionalFormatting sqref="BR455:BT478 BV455:BX478 BZ455:BZ478 BK456:BM478 BK455:BL455 BO455:BP478">
    <cfRule type="cellIs" dxfId="480" priority="437" operator="equal">
      <formula>"PMS"</formula>
    </cfRule>
    <cfRule type="cellIs" dxfId="479" priority="438" operator="equal">
      <formula>"CMS"</formula>
    </cfRule>
  </conditionalFormatting>
  <conditionalFormatting sqref="CA455:CB478">
    <cfRule type="cellIs" dxfId="478" priority="435" operator="equal">
      <formula>"PMS"</formula>
    </cfRule>
    <cfRule type="cellIs" dxfId="477" priority="436" operator="equal">
      <formula>"CMS"</formula>
    </cfRule>
  </conditionalFormatting>
  <conditionalFormatting sqref="BN478">
    <cfRule type="cellIs" dxfId="476" priority="433" operator="equal">
      <formula>"PMS"</formula>
    </cfRule>
    <cfRule type="cellIs" dxfId="475" priority="434" operator="equal">
      <formula>"CMS"</formula>
    </cfRule>
  </conditionalFormatting>
  <conditionalFormatting sqref="BQ456:BQ478">
    <cfRule type="cellIs" dxfId="474" priority="431" operator="equal">
      <formula>"PMS"</formula>
    </cfRule>
    <cfRule type="cellIs" dxfId="473" priority="432" operator="equal">
      <formula>"CMS"</formula>
    </cfRule>
  </conditionalFormatting>
  <conditionalFormatting sqref="BU462:BU478">
    <cfRule type="cellIs" dxfId="472" priority="429" operator="equal">
      <formula>"PMS"</formula>
    </cfRule>
    <cfRule type="cellIs" dxfId="471" priority="430" operator="equal">
      <formula>"CMS"</formula>
    </cfRule>
  </conditionalFormatting>
  <conditionalFormatting sqref="BY456:BY478">
    <cfRule type="cellIs" dxfId="470" priority="427" operator="equal">
      <formula>"PMS"</formula>
    </cfRule>
    <cfRule type="cellIs" dxfId="469" priority="428" operator="equal">
      <formula>"CMS"</formula>
    </cfRule>
  </conditionalFormatting>
  <conditionalFormatting sqref="BM455:BN455">
    <cfRule type="cellIs" dxfId="468" priority="425" operator="equal">
      <formula>"PMS"</formula>
    </cfRule>
    <cfRule type="cellIs" dxfId="467" priority="426" operator="equal">
      <formula>"CMS"</formula>
    </cfRule>
  </conditionalFormatting>
  <conditionalFormatting sqref="BN456:BN477">
    <cfRule type="cellIs" dxfId="466" priority="423" operator="equal">
      <formula>"PMS"</formula>
    </cfRule>
    <cfRule type="cellIs" dxfId="465" priority="424" operator="equal">
      <formula>"CMS"</formula>
    </cfRule>
  </conditionalFormatting>
  <conditionalFormatting sqref="BQ455">
    <cfRule type="cellIs" dxfId="464" priority="421" operator="equal">
      <formula>"PMS"</formula>
    </cfRule>
    <cfRule type="cellIs" dxfId="463" priority="422" operator="equal">
      <formula>"CMS"</formula>
    </cfRule>
  </conditionalFormatting>
  <conditionalFormatting sqref="BY455">
    <cfRule type="cellIs" dxfId="462" priority="419" operator="equal">
      <formula>"PMS"</formula>
    </cfRule>
    <cfRule type="cellIs" dxfId="461" priority="420" operator="equal">
      <formula>"CMS"</formula>
    </cfRule>
  </conditionalFormatting>
  <conditionalFormatting sqref="BU455">
    <cfRule type="cellIs" dxfId="460" priority="417" operator="equal">
      <formula>"PMS"</formula>
    </cfRule>
    <cfRule type="cellIs" dxfId="459" priority="418" operator="equal">
      <formula>"CMS"</formula>
    </cfRule>
  </conditionalFormatting>
  <conditionalFormatting sqref="BU456">
    <cfRule type="cellIs" dxfId="458" priority="415" operator="equal">
      <formula>"PMS"</formula>
    </cfRule>
    <cfRule type="cellIs" dxfId="457" priority="416" operator="equal">
      <formula>"CMS"</formula>
    </cfRule>
  </conditionalFormatting>
  <conditionalFormatting sqref="BU457">
    <cfRule type="cellIs" dxfId="456" priority="413" operator="equal">
      <formula>"PMS"</formula>
    </cfRule>
    <cfRule type="cellIs" dxfId="455" priority="414" operator="equal">
      <formula>"CMS"</formula>
    </cfRule>
  </conditionalFormatting>
  <conditionalFormatting sqref="BU458">
    <cfRule type="cellIs" dxfId="454" priority="411" operator="equal">
      <formula>"PMS"</formula>
    </cfRule>
    <cfRule type="cellIs" dxfId="453" priority="412" operator="equal">
      <formula>"CMS"</formula>
    </cfRule>
  </conditionalFormatting>
  <conditionalFormatting sqref="BU459">
    <cfRule type="cellIs" dxfId="452" priority="409" operator="equal">
      <formula>"PMS"</formula>
    </cfRule>
    <cfRule type="cellIs" dxfId="451" priority="410" operator="equal">
      <formula>"CMS"</formula>
    </cfRule>
  </conditionalFormatting>
  <conditionalFormatting sqref="BU460">
    <cfRule type="cellIs" dxfId="450" priority="407" operator="equal">
      <formula>"PMS"</formula>
    </cfRule>
    <cfRule type="cellIs" dxfId="449" priority="408" operator="equal">
      <formula>"CMS"</formula>
    </cfRule>
  </conditionalFormatting>
  <conditionalFormatting sqref="BU461">
    <cfRule type="cellIs" dxfId="448" priority="405" operator="equal">
      <formula>"PMS"</formula>
    </cfRule>
    <cfRule type="cellIs" dxfId="447" priority="406" operator="equal">
      <formula>"CMS"</formula>
    </cfRule>
  </conditionalFormatting>
  <conditionalFormatting sqref="E480:BJ503">
    <cfRule type="cellIs" dxfId="446" priority="403" operator="equal">
      <formula>"PMS"</formula>
    </cfRule>
    <cfRule type="cellIs" dxfId="445" priority="404" operator="equal">
      <formula>"CMS"</formula>
    </cfRule>
  </conditionalFormatting>
  <conditionalFormatting sqref="BR480:BT503 BV480:BX503 BZ480:BZ503 BK481:BM503 BK480:BL480 BO480:BP503">
    <cfRule type="cellIs" dxfId="444" priority="401" operator="equal">
      <formula>"PMS"</formula>
    </cfRule>
    <cfRule type="cellIs" dxfId="443" priority="402" operator="equal">
      <formula>"CMS"</formula>
    </cfRule>
  </conditionalFormatting>
  <conditionalFormatting sqref="CA480:CB503">
    <cfRule type="cellIs" dxfId="442" priority="399" operator="equal">
      <formula>"PMS"</formula>
    </cfRule>
    <cfRule type="cellIs" dxfId="441" priority="400" operator="equal">
      <formula>"CMS"</formula>
    </cfRule>
  </conditionalFormatting>
  <conditionalFormatting sqref="BN503">
    <cfRule type="cellIs" dxfId="440" priority="397" operator="equal">
      <formula>"PMS"</formula>
    </cfRule>
    <cfRule type="cellIs" dxfId="439" priority="398" operator="equal">
      <formula>"CMS"</formula>
    </cfRule>
  </conditionalFormatting>
  <conditionalFormatting sqref="BQ481:BQ503">
    <cfRule type="cellIs" dxfId="438" priority="395" operator="equal">
      <formula>"PMS"</formula>
    </cfRule>
    <cfRule type="cellIs" dxfId="437" priority="396" operator="equal">
      <formula>"CMS"</formula>
    </cfRule>
  </conditionalFormatting>
  <conditionalFormatting sqref="BU487:BU503">
    <cfRule type="cellIs" dxfId="436" priority="393" operator="equal">
      <formula>"PMS"</formula>
    </cfRule>
    <cfRule type="cellIs" dxfId="435" priority="394" operator="equal">
      <formula>"CMS"</formula>
    </cfRule>
  </conditionalFormatting>
  <conditionalFormatting sqref="BY481:BY503">
    <cfRule type="cellIs" dxfId="434" priority="391" operator="equal">
      <formula>"PMS"</formula>
    </cfRule>
    <cfRule type="cellIs" dxfId="433" priority="392" operator="equal">
      <formula>"CMS"</formula>
    </cfRule>
  </conditionalFormatting>
  <conditionalFormatting sqref="BM480:BN480">
    <cfRule type="cellIs" dxfId="432" priority="389" operator="equal">
      <formula>"PMS"</formula>
    </cfRule>
    <cfRule type="cellIs" dxfId="431" priority="390" operator="equal">
      <formula>"CMS"</formula>
    </cfRule>
  </conditionalFormatting>
  <conditionalFormatting sqref="BN481:BN502">
    <cfRule type="cellIs" dxfId="430" priority="387" operator="equal">
      <formula>"PMS"</formula>
    </cfRule>
    <cfRule type="cellIs" dxfId="429" priority="388" operator="equal">
      <formula>"CMS"</formula>
    </cfRule>
  </conditionalFormatting>
  <conditionalFormatting sqref="BQ480">
    <cfRule type="cellIs" dxfId="428" priority="385" operator="equal">
      <formula>"PMS"</formula>
    </cfRule>
    <cfRule type="cellIs" dxfId="427" priority="386" operator="equal">
      <formula>"CMS"</formula>
    </cfRule>
  </conditionalFormatting>
  <conditionalFormatting sqref="BY480">
    <cfRule type="cellIs" dxfId="426" priority="383" operator="equal">
      <formula>"PMS"</formula>
    </cfRule>
    <cfRule type="cellIs" dxfId="425" priority="384" operator="equal">
      <formula>"CMS"</formula>
    </cfRule>
  </conditionalFormatting>
  <conditionalFormatting sqref="BU480">
    <cfRule type="cellIs" dxfId="424" priority="381" operator="equal">
      <formula>"PMS"</formula>
    </cfRule>
    <cfRule type="cellIs" dxfId="423" priority="382" operator="equal">
      <formula>"CMS"</formula>
    </cfRule>
  </conditionalFormatting>
  <conditionalFormatting sqref="BU481">
    <cfRule type="cellIs" dxfId="422" priority="379" operator="equal">
      <formula>"PMS"</formula>
    </cfRule>
    <cfRule type="cellIs" dxfId="421" priority="380" operator="equal">
      <formula>"CMS"</formula>
    </cfRule>
  </conditionalFormatting>
  <conditionalFormatting sqref="BU482">
    <cfRule type="cellIs" dxfId="420" priority="377" operator="equal">
      <formula>"PMS"</formula>
    </cfRule>
    <cfRule type="cellIs" dxfId="419" priority="378" operator="equal">
      <formula>"CMS"</formula>
    </cfRule>
  </conditionalFormatting>
  <conditionalFormatting sqref="BU483">
    <cfRule type="cellIs" dxfId="418" priority="375" operator="equal">
      <formula>"PMS"</formula>
    </cfRule>
    <cfRule type="cellIs" dxfId="417" priority="376" operator="equal">
      <formula>"CMS"</formula>
    </cfRule>
  </conditionalFormatting>
  <conditionalFormatting sqref="BU484">
    <cfRule type="cellIs" dxfId="416" priority="373" operator="equal">
      <formula>"PMS"</formula>
    </cfRule>
    <cfRule type="cellIs" dxfId="415" priority="374" operator="equal">
      <formula>"CMS"</formula>
    </cfRule>
  </conditionalFormatting>
  <conditionalFormatting sqref="BU485">
    <cfRule type="cellIs" dxfId="414" priority="371" operator="equal">
      <formula>"PMS"</formula>
    </cfRule>
    <cfRule type="cellIs" dxfId="413" priority="372" operator="equal">
      <formula>"CMS"</formula>
    </cfRule>
  </conditionalFormatting>
  <conditionalFormatting sqref="BU486">
    <cfRule type="cellIs" dxfId="412" priority="369" operator="equal">
      <formula>"PMS"</formula>
    </cfRule>
    <cfRule type="cellIs" dxfId="411" priority="370" operator="equal">
      <formula>"CMS"</formula>
    </cfRule>
  </conditionalFormatting>
  <conditionalFormatting sqref="E505:BJ528">
    <cfRule type="cellIs" dxfId="410" priority="367" operator="equal">
      <formula>"PMS"</formula>
    </cfRule>
    <cfRule type="cellIs" dxfId="409" priority="368" operator="equal">
      <formula>"CMS"</formula>
    </cfRule>
  </conditionalFormatting>
  <conditionalFormatting sqref="BR505:BT528 BV505:BX528 BZ505:BZ528 BK506:BM528 BK505:BL505 BO505:BP528">
    <cfRule type="cellIs" dxfId="408" priority="365" operator="equal">
      <formula>"PMS"</formula>
    </cfRule>
    <cfRule type="cellIs" dxfId="407" priority="366" operator="equal">
      <formula>"CMS"</formula>
    </cfRule>
  </conditionalFormatting>
  <conditionalFormatting sqref="CA505:CB528">
    <cfRule type="cellIs" dxfId="406" priority="363" operator="equal">
      <formula>"PMS"</formula>
    </cfRule>
    <cfRule type="cellIs" dxfId="405" priority="364" operator="equal">
      <formula>"CMS"</formula>
    </cfRule>
  </conditionalFormatting>
  <conditionalFormatting sqref="BN528">
    <cfRule type="cellIs" dxfId="404" priority="361" operator="equal">
      <formula>"PMS"</formula>
    </cfRule>
    <cfRule type="cellIs" dxfId="403" priority="362" operator="equal">
      <formula>"CMS"</formula>
    </cfRule>
  </conditionalFormatting>
  <conditionalFormatting sqref="BQ506:BQ528">
    <cfRule type="cellIs" dxfId="402" priority="359" operator="equal">
      <formula>"PMS"</formula>
    </cfRule>
    <cfRule type="cellIs" dxfId="401" priority="360" operator="equal">
      <formula>"CMS"</formula>
    </cfRule>
  </conditionalFormatting>
  <conditionalFormatting sqref="BU512:BU528">
    <cfRule type="cellIs" dxfId="400" priority="357" operator="equal">
      <formula>"PMS"</formula>
    </cfRule>
    <cfRule type="cellIs" dxfId="399" priority="358" operator="equal">
      <formula>"CMS"</formula>
    </cfRule>
  </conditionalFormatting>
  <conditionalFormatting sqref="BY506:BY528">
    <cfRule type="cellIs" dxfId="398" priority="355" operator="equal">
      <formula>"PMS"</formula>
    </cfRule>
    <cfRule type="cellIs" dxfId="397" priority="356" operator="equal">
      <formula>"CMS"</formula>
    </cfRule>
  </conditionalFormatting>
  <conditionalFormatting sqref="BM505:BN505">
    <cfRule type="cellIs" dxfId="396" priority="353" operator="equal">
      <formula>"PMS"</formula>
    </cfRule>
    <cfRule type="cellIs" dxfId="395" priority="354" operator="equal">
      <formula>"CMS"</formula>
    </cfRule>
  </conditionalFormatting>
  <conditionalFormatting sqref="BN506:BN527">
    <cfRule type="cellIs" dxfId="394" priority="351" operator="equal">
      <formula>"PMS"</formula>
    </cfRule>
    <cfRule type="cellIs" dxfId="393" priority="352" operator="equal">
      <formula>"CMS"</formula>
    </cfRule>
  </conditionalFormatting>
  <conditionalFormatting sqref="BQ505">
    <cfRule type="cellIs" dxfId="392" priority="349" operator="equal">
      <formula>"PMS"</formula>
    </cfRule>
    <cfRule type="cellIs" dxfId="391" priority="350" operator="equal">
      <formula>"CMS"</formula>
    </cfRule>
  </conditionalFormatting>
  <conditionalFormatting sqref="BY505">
    <cfRule type="cellIs" dxfId="390" priority="347" operator="equal">
      <formula>"PMS"</formula>
    </cfRule>
    <cfRule type="cellIs" dxfId="389" priority="348" operator="equal">
      <formula>"CMS"</formula>
    </cfRule>
  </conditionalFormatting>
  <conditionalFormatting sqref="BU505">
    <cfRule type="cellIs" dxfId="388" priority="345" operator="equal">
      <formula>"PMS"</formula>
    </cfRule>
    <cfRule type="cellIs" dxfId="387" priority="346" operator="equal">
      <formula>"CMS"</formula>
    </cfRule>
  </conditionalFormatting>
  <conditionalFormatting sqref="BU506">
    <cfRule type="cellIs" dxfId="386" priority="343" operator="equal">
      <formula>"PMS"</formula>
    </cfRule>
    <cfRule type="cellIs" dxfId="385" priority="344" operator="equal">
      <formula>"CMS"</formula>
    </cfRule>
  </conditionalFormatting>
  <conditionalFormatting sqref="BU507">
    <cfRule type="cellIs" dxfId="384" priority="341" operator="equal">
      <formula>"PMS"</formula>
    </cfRule>
    <cfRule type="cellIs" dxfId="383" priority="342" operator="equal">
      <formula>"CMS"</formula>
    </cfRule>
  </conditionalFormatting>
  <conditionalFormatting sqref="BU508">
    <cfRule type="cellIs" dxfId="382" priority="339" operator="equal">
      <formula>"PMS"</formula>
    </cfRule>
    <cfRule type="cellIs" dxfId="381" priority="340" operator="equal">
      <formula>"CMS"</formula>
    </cfRule>
  </conditionalFormatting>
  <conditionalFormatting sqref="BU509">
    <cfRule type="cellIs" dxfId="380" priority="337" operator="equal">
      <formula>"PMS"</formula>
    </cfRule>
    <cfRule type="cellIs" dxfId="379" priority="338" operator="equal">
      <formula>"CMS"</formula>
    </cfRule>
  </conditionalFormatting>
  <conditionalFormatting sqref="BU510">
    <cfRule type="cellIs" dxfId="378" priority="335" operator="equal">
      <formula>"PMS"</formula>
    </cfRule>
    <cfRule type="cellIs" dxfId="377" priority="336" operator="equal">
      <formula>"CMS"</formula>
    </cfRule>
  </conditionalFormatting>
  <conditionalFormatting sqref="BU511">
    <cfRule type="cellIs" dxfId="376" priority="333" operator="equal">
      <formula>"PMS"</formula>
    </cfRule>
    <cfRule type="cellIs" dxfId="375" priority="334" operator="equal">
      <formula>"CMS"</formula>
    </cfRule>
  </conditionalFormatting>
  <conditionalFormatting sqref="E530:BJ553">
    <cfRule type="cellIs" dxfId="374" priority="331" operator="equal">
      <formula>"PMS"</formula>
    </cfRule>
    <cfRule type="cellIs" dxfId="373" priority="332" operator="equal">
      <formula>"CMS"</formula>
    </cfRule>
  </conditionalFormatting>
  <conditionalFormatting sqref="BR530:BT553 BV530:BX553 BZ530:BZ553 BK531:BM553 BK530:BL530 BO530:BP553">
    <cfRule type="cellIs" dxfId="372" priority="329" operator="equal">
      <formula>"PMS"</formula>
    </cfRule>
    <cfRule type="cellIs" dxfId="371" priority="330" operator="equal">
      <formula>"CMS"</formula>
    </cfRule>
  </conditionalFormatting>
  <conditionalFormatting sqref="CA530:CB553">
    <cfRule type="cellIs" dxfId="370" priority="327" operator="equal">
      <formula>"PMS"</formula>
    </cfRule>
    <cfRule type="cellIs" dxfId="369" priority="328" operator="equal">
      <formula>"CMS"</formula>
    </cfRule>
  </conditionalFormatting>
  <conditionalFormatting sqref="BN553">
    <cfRule type="cellIs" dxfId="368" priority="325" operator="equal">
      <formula>"PMS"</formula>
    </cfRule>
    <cfRule type="cellIs" dxfId="367" priority="326" operator="equal">
      <formula>"CMS"</formula>
    </cfRule>
  </conditionalFormatting>
  <conditionalFormatting sqref="BQ531:BQ553">
    <cfRule type="cellIs" dxfId="366" priority="323" operator="equal">
      <formula>"PMS"</formula>
    </cfRule>
    <cfRule type="cellIs" dxfId="365" priority="324" operator="equal">
      <formula>"CMS"</formula>
    </cfRule>
  </conditionalFormatting>
  <conditionalFormatting sqref="BU537:BU553">
    <cfRule type="cellIs" dxfId="364" priority="321" operator="equal">
      <formula>"PMS"</formula>
    </cfRule>
    <cfRule type="cellIs" dxfId="363" priority="322" operator="equal">
      <formula>"CMS"</formula>
    </cfRule>
  </conditionalFormatting>
  <conditionalFormatting sqref="BY531:BY553">
    <cfRule type="cellIs" dxfId="362" priority="319" operator="equal">
      <formula>"PMS"</formula>
    </cfRule>
    <cfRule type="cellIs" dxfId="361" priority="320" operator="equal">
      <formula>"CMS"</formula>
    </cfRule>
  </conditionalFormatting>
  <conditionalFormatting sqref="BM530:BN530">
    <cfRule type="cellIs" dxfId="360" priority="317" operator="equal">
      <formula>"PMS"</formula>
    </cfRule>
    <cfRule type="cellIs" dxfId="359" priority="318" operator="equal">
      <formula>"CMS"</formula>
    </cfRule>
  </conditionalFormatting>
  <conditionalFormatting sqref="BN531:BN552">
    <cfRule type="cellIs" dxfId="358" priority="315" operator="equal">
      <formula>"PMS"</formula>
    </cfRule>
    <cfRule type="cellIs" dxfId="357" priority="316" operator="equal">
      <formula>"CMS"</formula>
    </cfRule>
  </conditionalFormatting>
  <conditionalFormatting sqref="BQ530">
    <cfRule type="cellIs" dxfId="356" priority="313" operator="equal">
      <formula>"PMS"</formula>
    </cfRule>
    <cfRule type="cellIs" dxfId="355" priority="314" operator="equal">
      <formula>"CMS"</formula>
    </cfRule>
  </conditionalFormatting>
  <conditionalFormatting sqref="BY530">
    <cfRule type="cellIs" dxfId="354" priority="311" operator="equal">
      <formula>"PMS"</formula>
    </cfRule>
    <cfRule type="cellIs" dxfId="353" priority="312" operator="equal">
      <formula>"CMS"</formula>
    </cfRule>
  </conditionalFormatting>
  <conditionalFormatting sqref="BU530">
    <cfRule type="cellIs" dxfId="352" priority="309" operator="equal">
      <formula>"PMS"</formula>
    </cfRule>
    <cfRule type="cellIs" dxfId="351" priority="310" operator="equal">
      <formula>"CMS"</formula>
    </cfRule>
  </conditionalFormatting>
  <conditionalFormatting sqref="BU531">
    <cfRule type="cellIs" dxfId="350" priority="307" operator="equal">
      <formula>"PMS"</formula>
    </cfRule>
    <cfRule type="cellIs" dxfId="349" priority="308" operator="equal">
      <formula>"CMS"</formula>
    </cfRule>
  </conditionalFormatting>
  <conditionalFormatting sqref="BU532">
    <cfRule type="cellIs" dxfId="348" priority="305" operator="equal">
      <formula>"PMS"</formula>
    </cfRule>
    <cfRule type="cellIs" dxfId="347" priority="306" operator="equal">
      <formula>"CMS"</formula>
    </cfRule>
  </conditionalFormatting>
  <conditionalFormatting sqref="BU533">
    <cfRule type="cellIs" dxfId="346" priority="303" operator="equal">
      <formula>"PMS"</formula>
    </cfRule>
    <cfRule type="cellIs" dxfId="345" priority="304" operator="equal">
      <formula>"CMS"</formula>
    </cfRule>
  </conditionalFormatting>
  <conditionalFormatting sqref="BU534">
    <cfRule type="cellIs" dxfId="344" priority="301" operator="equal">
      <formula>"PMS"</formula>
    </cfRule>
    <cfRule type="cellIs" dxfId="343" priority="302" operator="equal">
      <formula>"CMS"</formula>
    </cfRule>
  </conditionalFormatting>
  <conditionalFormatting sqref="BU535">
    <cfRule type="cellIs" dxfId="342" priority="299" operator="equal">
      <formula>"PMS"</formula>
    </cfRule>
    <cfRule type="cellIs" dxfId="341" priority="300" operator="equal">
      <formula>"CMS"</formula>
    </cfRule>
  </conditionalFormatting>
  <conditionalFormatting sqref="BU536">
    <cfRule type="cellIs" dxfId="340" priority="297" operator="equal">
      <formula>"PMS"</formula>
    </cfRule>
    <cfRule type="cellIs" dxfId="339" priority="298" operator="equal">
      <formula>"CMS"</formula>
    </cfRule>
  </conditionalFormatting>
  <conditionalFormatting sqref="E555:BJ578">
    <cfRule type="cellIs" dxfId="338" priority="295" operator="equal">
      <formula>"PMS"</formula>
    </cfRule>
    <cfRule type="cellIs" dxfId="337" priority="296" operator="equal">
      <formula>"CMS"</formula>
    </cfRule>
  </conditionalFormatting>
  <conditionalFormatting sqref="BR555:BT578 BV555:BX578 BZ555:BZ578 BK556:BM578 BK555:BL555 BO555:BP578">
    <cfRule type="cellIs" dxfId="336" priority="293" operator="equal">
      <formula>"PMS"</formula>
    </cfRule>
    <cfRule type="cellIs" dxfId="335" priority="294" operator="equal">
      <formula>"CMS"</formula>
    </cfRule>
  </conditionalFormatting>
  <conditionalFormatting sqref="CA555:CB578">
    <cfRule type="cellIs" dxfId="334" priority="291" operator="equal">
      <formula>"PMS"</formula>
    </cfRule>
    <cfRule type="cellIs" dxfId="333" priority="292" operator="equal">
      <formula>"CMS"</formula>
    </cfRule>
  </conditionalFormatting>
  <conditionalFormatting sqref="BN578">
    <cfRule type="cellIs" dxfId="332" priority="289" operator="equal">
      <formula>"PMS"</formula>
    </cfRule>
    <cfRule type="cellIs" dxfId="331" priority="290" operator="equal">
      <formula>"CMS"</formula>
    </cfRule>
  </conditionalFormatting>
  <conditionalFormatting sqref="BQ556:BQ578">
    <cfRule type="cellIs" dxfId="330" priority="287" operator="equal">
      <formula>"PMS"</formula>
    </cfRule>
    <cfRule type="cellIs" dxfId="329" priority="288" operator="equal">
      <formula>"CMS"</formula>
    </cfRule>
  </conditionalFormatting>
  <conditionalFormatting sqref="BU562:BU578">
    <cfRule type="cellIs" dxfId="328" priority="285" operator="equal">
      <formula>"PMS"</formula>
    </cfRule>
    <cfRule type="cellIs" dxfId="327" priority="286" operator="equal">
      <formula>"CMS"</formula>
    </cfRule>
  </conditionalFormatting>
  <conditionalFormatting sqref="BY556:BY578">
    <cfRule type="cellIs" dxfId="326" priority="283" operator="equal">
      <formula>"PMS"</formula>
    </cfRule>
    <cfRule type="cellIs" dxfId="325" priority="284" operator="equal">
      <formula>"CMS"</formula>
    </cfRule>
  </conditionalFormatting>
  <conditionalFormatting sqref="BM555:BN555">
    <cfRule type="cellIs" dxfId="324" priority="281" operator="equal">
      <formula>"PMS"</formula>
    </cfRule>
    <cfRule type="cellIs" dxfId="323" priority="282" operator="equal">
      <formula>"CMS"</formula>
    </cfRule>
  </conditionalFormatting>
  <conditionalFormatting sqref="BN556:BN577">
    <cfRule type="cellIs" dxfId="322" priority="279" operator="equal">
      <formula>"PMS"</formula>
    </cfRule>
    <cfRule type="cellIs" dxfId="321" priority="280" operator="equal">
      <formula>"CMS"</formula>
    </cfRule>
  </conditionalFormatting>
  <conditionalFormatting sqref="BQ555">
    <cfRule type="cellIs" dxfId="320" priority="277" operator="equal">
      <formula>"PMS"</formula>
    </cfRule>
    <cfRule type="cellIs" dxfId="319" priority="278" operator="equal">
      <formula>"CMS"</formula>
    </cfRule>
  </conditionalFormatting>
  <conditionalFormatting sqref="BY555">
    <cfRule type="cellIs" dxfId="318" priority="275" operator="equal">
      <formula>"PMS"</formula>
    </cfRule>
    <cfRule type="cellIs" dxfId="317" priority="276" operator="equal">
      <formula>"CMS"</formula>
    </cfRule>
  </conditionalFormatting>
  <conditionalFormatting sqref="BU555">
    <cfRule type="cellIs" dxfId="316" priority="273" operator="equal">
      <formula>"PMS"</formula>
    </cfRule>
    <cfRule type="cellIs" dxfId="315" priority="274" operator="equal">
      <formula>"CMS"</formula>
    </cfRule>
  </conditionalFormatting>
  <conditionalFormatting sqref="BU556">
    <cfRule type="cellIs" dxfId="314" priority="271" operator="equal">
      <formula>"PMS"</formula>
    </cfRule>
    <cfRule type="cellIs" dxfId="313" priority="272" operator="equal">
      <formula>"CMS"</formula>
    </cfRule>
  </conditionalFormatting>
  <conditionalFormatting sqref="BU557">
    <cfRule type="cellIs" dxfId="312" priority="269" operator="equal">
      <formula>"PMS"</formula>
    </cfRule>
    <cfRule type="cellIs" dxfId="311" priority="270" operator="equal">
      <formula>"CMS"</formula>
    </cfRule>
  </conditionalFormatting>
  <conditionalFormatting sqref="BU558">
    <cfRule type="cellIs" dxfId="310" priority="267" operator="equal">
      <formula>"PMS"</formula>
    </cfRule>
    <cfRule type="cellIs" dxfId="309" priority="268" operator="equal">
      <formula>"CMS"</formula>
    </cfRule>
  </conditionalFormatting>
  <conditionalFormatting sqref="BU559">
    <cfRule type="cellIs" dxfId="308" priority="265" operator="equal">
      <formula>"PMS"</formula>
    </cfRule>
    <cfRule type="cellIs" dxfId="307" priority="266" operator="equal">
      <formula>"CMS"</formula>
    </cfRule>
  </conditionalFormatting>
  <conditionalFormatting sqref="BU560">
    <cfRule type="cellIs" dxfId="306" priority="263" operator="equal">
      <formula>"PMS"</formula>
    </cfRule>
    <cfRule type="cellIs" dxfId="305" priority="264" operator="equal">
      <formula>"CMS"</formula>
    </cfRule>
  </conditionalFormatting>
  <conditionalFormatting sqref="BU561">
    <cfRule type="cellIs" dxfId="304" priority="261" operator="equal">
      <formula>"PMS"</formula>
    </cfRule>
    <cfRule type="cellIs" dxfId="303" priority="262" operator="equal">
      <formula>"CMS"</formula>
    </cfRule>
  </conditionalFormatting>
  <conditionalFormatting sqref="E580:BJ603">
    <cfRule type="cellIs" dxfId="302" priority="259" operator="equal">
      <formula>"PMS"</formula>
    </cfRule>
    <cfRule type="cellIs" dxfId="301" priority="260" operator="equal">
      <formula>"CMS"</formula>
    </cfRule>
  </conditionalFormatting>
  <conditionalFormatting sqref="BR580:BT603 BV580:BX603 BZ580:BZ603 BK581:BM603 BK580:BL580 BO580:BP603">
    <cfRule type="cellIs" dxfId="300" priority="257" operator="equal">
      <formula>"PMS"</formula>
    </cfRule>
    <cfRule type="cellIs" dxfId="299" priority="258" operator="equal">
      <formula>"CMS"</formula>
    </cfRule>
  </conditionalFormatting>
  <conditionalFormatting sqref="CA580:CB603">
    <cfRule type="cellIs" dxfId="298" priority="255" operator="equal">
      <formula>"PMS"</formula>
    </cfRule>
    <cfRule type="cellIs" dxfId="297" priority="256" operator="equal">
      <formula>"CMS"</formula>
    </cfRule>
  </conditionalFormatting>
  <conditionalFormatting sqref="BN603">
    <cfRule type="cellIs" dxfId="296" priority="253" operator="equal">
      <formula>"PMS"</formula>
    </cfRule>
    <cfRule type="cellIs" dxfId="295" priority="254" operator="equal">
      <formula>"CMS"</formula>
    </cfRule>
  </conditionalFormatting>
  <conditionalFormatting sqref="BQ581:BQ603">
    <cfRule type="cellIs" dxfId="294" priority="251" operator="equal">
      <formula>"PMS"</formula>
    </cfRule>
    <cfRule type="cellIs" dxfId="293" priority="252" operator="equal">
      <formula>"CMS"</formula>
    </cfRule>
  </conditionalFormatting>
  <conditionalFormatting sqref="BU587:BU603">
    <cfRule type="cellIs" dxfId="292" priority="249" operator="equal">
      <formula>"PMS"</formula>
    </cfRule>
    <cfRule type="cellIs" dxfId="291" priority="250" operator="equal">
      <formula>"CMS"</formula>
    </cfRule>
  </conditionalFormatting>
  <conditionalFormatting sqref="BY581:BY603">
    <cfRule type="cellIs" dxfId="290" priority="247" operator="equal">
      <formula>"PMS"</formula>
    </cfRule>
    <cfRule type="cellIs" dxfId="289" priority="248" operator="equal">
      <formula>"CMS"</formula>
    </cfRule>
  </conditionalFormatting>
  <conditionalFormatting sqref="BM580:BN580">
    <cfRule type="cellIs" dxfId="288" priority="245" operator="equal">
      <formula>"PMS"</formula>
    </cfRule>
    <cfRule type="cellIs" dxfId="287" priority="246" operator="equal">
      <formula>"CMS"</formula>
    </cfRule>
  </conditionalFormatting>
  <conditionalFormatting sqref="BN581:BN602">
    <cfRule type="cellIs" dxfId="286" priority="243" operator="equal">
      <formula>"PMS"</formula>
    </cfRule>
    <cfRule type="cellIs" dxfId="285" priority="244" operator="equal">
      <formula>"CMS"</formula>
    </cfRule>
  </conditionalFormatting>
  <conditionalFormatting sqref="BQ580">
    <cfRule type="cellIs" dxfId="284" priority="241" operator="equal">
      <formula>"PMS"</formula>
    </cfRule>
    <cfRule type="cellIs" dxfId="283" priority="242" operator="equal">
      <formula>"CMS"</formula>
    </cfRule>
  </conditionalFormatting>
  <conditionalFormatting sqref="BY580">
    <cfRule type="cellIs" dxfId="282" priority="239" operator="equal">
      <formula>"PMS"</formula>
    </cfRule>
    <cfRule type="cellIs" dxfId="281" priority="240" operator="equal">
      <formula>"CMS"</formula>
    </cfRule>
  </conditionalFormatting>
  <conditionalFormatting sqref="BU580">
    <cfRule type="cellIs" dxfId="280" priority="237" operator="equal">
      <formula>"PMS"</formula>
    </cfRule>
    <cfRule type="cellIs" dxfId="279" priority="238" operator="equal">
      <formula>"CMS"</formula>
    </cfRule>
  </conditionalFormatting>
  <conditionalFormatting sqref="BU581">
    <cfRule type="cellIs" dxfId="278" priority="235" operator="equal">
      <formula>"PMS"</formula>
    </cfRule>
    <cfRule type="cellIs" dxfId="277" priority="236" operator="equal">
      <formula>"CMS"</formula>
    </cfRule>
  </conditionalFormatting>
  <conditionalFormatting sqref="BU582">
    <cfRule type="cellIs" dxfId="276" priority="233" operator="equal">
      <formula>"PMS"</formula>
    </cfRule>
    <cfRule type="cellIs" dxfId="275" priority="234" operator="equal">
      <formula>"CMS"</formula>
    </cfRule>
  </conditionalFormatting>
  <conditionalFormatting sqref="BU583">
    <cfRule type="cellIs" dxfId="274" priority="231" operator="equal">
      <formula>"PMS"</formula>
    </cfRule>
    <cfRule type="cellIs" dxfId="273" priority="232" operator="equal">
      <formula>"CMS"</formula>
    </cfRule>
  </conditionalFormatting>
  <conditionalFormatting sqref="BU584">
    <cfRule type="cellIs" dxfId="272" priority="229" operator="equal">
      <formula>"PMS"</formula>
    </cfRule>
    <cfRule type="cellIs" dxfId="271" priority="230" operator="equal">
      <formula>"CMS"</formula>
    </cfRule>
  </conditionalFormatting>
  <conditionalFormatting sqref="BU585">
    <cfRule type="cellIs" dxfId="270" priority="227" operator="equal">
      <formula>"PMS"</formula>
    </cfRule>
    <cfRule type="cellIs" dxfId="269" priority="228" operator="equal">
      <formula>"CMS"</formula>
    </cfRule>
  </conditionalFormatting>
  <conditionalFormatting sqref="BU586">
    <cfRule type="cellIs" dxfId="268" priority="225" operator="equal">
      <formula>"PMS"</formula>
    </cfRule>
    <cfRule type="cellIs" dxfId="267" priority="226" operator="equal">
      <formula>"CMS"</formula>
    </cfRule>
  </conditionalFormatting>
  <conditionalFormatting sqref="E605:BJ628">
    <cfRule type="cellIs" dxfId="266" priority="223" operator="equal">
      <formula>"PMS"</formula>
    </cfRule>
    <cfRule type="cellIs" dxfId="265" priority="224" operator="equal">
      <formula>"CMS"</formula>
    </cfRule>
  </conditionalFormatting>
  <conditionalFormatting sqref="BR605:BT628 BV605:BX628 BZ605:BZ628 BK606:BM628 BK605:BL605 BO605:BP628">
    <cfRule type="cellIs" dxfId="264" priority="221" operator="equal">
      <formula>"PMS"</formula>
    </cfRule>
    <cfRule type="cellIs" dxfId="263" priority="222" operator="equal">
      <formula>"CMS"</formula>
    </cfRule>
  </conditionalFormatting>
  <conditionalFormatting sqref="CA605:CB628">
    <cfRule type="cellIs" dxfId="262" priority="219" operator="equal">
      <formula>"PMS"</formula>
    </cfRule>
    <cfRule type="cellIs" dxfId="261" priority="220" operator="equal">
      <formula>"CMS"</formula>
    </cfRule>
  </conditionalFormatting>
  <conditionalFormatting sqref="BN628">
    <cfRule type="cellIs" dxfId="260" priority="217" operator="equal">
      <formula>"PMS"</formula>
    </cfRule>
    <cfRule type="cellIs" dxfId="259" priority="218" operator="equal">
      <formula>"CMS"</formula>
    </cfRule>
  </conditionalFormatting>
  <conditionalFormatting sqref="BQ606:BQ628">
    <cfRule type="cellIs" dxfId="258" priority="215" operator="equal">
      <formula>"PMS"</formula>
    </cfRule>
    <cfRule type="cellIs" dxfId="257" priority="216" operator="equal">
      <formula>"CMS"</formula>
    </cfRule>
  </conditionalFormatting>
  <conditionalFormatting sqref="BU612:BU628">
    <cfRule type="cellIs" dxfId="256" priority="213" operator="equal">
      <formula>"PMS"</formula>
    </cfRule>
    <cfRule type="cellIs" dxfId="255" priority="214" operator="equal">
      <formula>"CMS"</formula>
    </cfRule>
  </conditionalFormatting>
  <conditionalFormatting sqref="BY606:BY628">
    <cfRule type="cellIs" dxfId="254" priority="211" operator="equal">
      <formula>"PMS"</formula>
    </cfRule>
    <cfRule type="cellIs" dxfId="253" priority="212" operator="equal">
      <formula>"CMS"</formula>
    </cfRule>
  </conditionalFormatting>
  <conditionalFormatting sqref="BM605:BN605">
    <cfRule type="cellIs" dxfId="252" priority="209" operator="equal">
      <formula>"PMS"</formula>
    </cfRule>
    <cfRule type="cellIs" dxfId="251" priority="210" operator="equal">
      <formula>"CMS"</formula>
    </cfRule>
  </conditionalFormatting>
  <conditionalFormatting sqref="BN606:BN627">
    <cfRule type="cellIs" dxfId="250" priority="207" operator="equal">
      <formula>"PMS"</formula>
    </cfRule>
    <cfRule type="cellIs" dxfId="249" priority="208" operator="equal">
      <formula>"CMS"</formula>
    </cfRule>
  </conditionalFormatting>
  <conditionalFormatting sqref="BQ605">
    <cfRule type="cellIs" dxfId="248" priority="205" operator="equal">
      <formula>"PMS"</formula>
    </cfRule>
    <cfRule type="cellIs" dxfId="247" priority="206" operator="equal">
      <formula>"CMS"</formula>
    </cfRule>
  </conditionalFormatting>
  <conditionalFormatting sqref="BY605">
    <cfRule type="cellIs" dxfId="246" priority="203" operator="equal">
      <formula>"PMS"</formula>
    </cfRule>
    <cfRule type="cellIs" dxfId="245" priority="204" operator="equal">
      <formula>"CMS"</formula>
    </cfRule>
  </conditionalFormatting>
  <conditionalFormatting sqref="BU605">
    <cfRule type="cellIs" dxfId="244" priority="201" operator="equal">
      <formula>"PMS"</formula>
    </cfRule>
    <cfRule type="cellIs" dxfId="243" priority="202" operator="equal">
      <formula>"CMS"</formula>
    </cfRule>
  </conditionalFormatting>
  <conditionalFormatting sqref="BU606">
    <cfRule type="cellIs" dxfId="242" priority="199" operator="equal">
      <formula>"PMS"</formula>
    </cfRule>
    <cfRule type="cellIs" dxfId="241" priority="200" operator="equal">
      <formula>"CMS"</formula>
    </cfRule>
  </conditionalFormatting>
  <conditionalFormatting sqref="BU607">
    <cfRule type="cellIs" dxfId="240" priority="197" operator="equal">
      <formula>"PMS"</formula>
    </cfRule>
    <cfRule type="cellIs" dxfId="239" priority="198" operator="equal">
      <formula>"CMS"</formula>
    </cfRule>
  </conditionalFormatting>
  <conditionalFormatting sqref="BU608">
    <cfRule type="cellIs" dxfId="238" priority="195" operator="equal">
      <formula>"PMS"</formula>
    </cfRule>
    <cfRule type="cellIs" dxfId="237" priority="196" operator="equal">
      <formula>"CMS"</formula>
    </cfRule>
  </conditionalFormatting>
  <conditionalFormatting sqref="BU609">
    <cfRule type="cellIs" dxfId="236" priority="193" operator="equal">
      <formula>"PMS"</formula>
    </cfRule>
    <cfRule type="cellIs" dxfId="235" priority="194" operator="equal">
      <formula>"CMS"</formula>
    </cfRule>
  </conditionalFormatting>
  <conditionalFormatting sqref="BU610">
    <cfRule type="cellIs" dxfId="234" priority="191" operator="equal">
      <formula>"PMS"</formula>
    </cfRule>
    <cfRule type="cellIs" dxfId="233" priority="192" operator="equal">
      <formula>"CMS"</formula>
    </cfRule>
  </conditionalFormatting>
  <conditionalFormatting sqref="BU611">
    <cfRule type="cellIs" dxfId="232" priority="189" operator="equal">
      <formula>"PMS"</formula>
    </cfRule>
    <cfRule type="cellIs" dxfId="231" priority="190" operator="equal">
      <formula>"CMS"</formula>
    </cfRule>
  </conditionalFormatting>
  <conditionalFormatting sqref="E630:BJ653">
    <cfRule type="cellIs" dxfId="230" priority="187" operator="equal">
      <formula>"PMS"</formula>
    </cfRule>
    <cfRule type="cellIs" dxfId="229" priority="188" operator="equal">
      <formula>"CMS"</formula>
    </cfRule>
  </conditionalFormatting>
  <conditionalFormatting sqref="BR630:BT653 BV630:BX653 BZ630:BZ653 BK631:BM653 BK630:BL630 BO630:BP653">
    <cfRule type="cellIs" dxfId="228" priority="185" operator="equal">
      <formula>"PMS"</formula>
    </cfRule>
    <cfRule type="cellIs" dxfId="227" priority="186" operator="equal">
      <formula>"CMS"</formula>
    </cfRule>
  </conditionalFormatting>
  <conditionalFormatting sqref="CA630:CB653">
    <cfRule type="cellIs" dxfId="226" priority="183" operator="equal">
      <formula>"PMS"</formula>
    </cfRule>
    <cfRule type="cellIs" dxfId="225" priority="184" operator="equal">
      <formula>"CMS"</formula>
    </cfRule>
  </conditionalFormatting>
  <conditionalFormatting sqref="BN653">
    <cfRule type="cellIs" dxfId="224" priority="181" operator="equal">
      <formula>"PMS"</formula>
    </cfRule>
    <cfRule type="cellIs" dxfId="223" priority="182" operator="equal">
      <formula>"CMS"</formula>
    </cfRule>
  </conditionalFormatting>
  <conditionalFormatting sqref="BQ631:BQ653">
    <cfRule type="cellIs" dxfId="222" priority="179" operator="equal">
      <formula>"PMS"</formula>
    </cfRule>
    <cfRule type="cellIs" dxfId="221" priority="180" operator="equal">
      <formula>"CMS"</formula>
    </cfRule>
  </conditionalFormatting>
  <conditionalFormatting sqref="BU637:BU653">
    <cfRule type="cellIs" dxfId="220" priority="177" operator="equal">
      <formula>"PMS"</formula>
    </cfRule>
    <cfRule type="cellIs" dxfId="219" priority="178" operator="equal">
      <formula>"CMS"</formula>
    </cfRule>
  </conditionalFormatting>
  <conditionalFormatting sqref="BY631:BY653">
    <cfRule type="cellIs" dxfId="218" priority="175" operator="equal">
      <formula>"PMS"</formula>
    </cfRule>
    <cfRule type="cellIs" dxfId="217" priority="176" operator="equal">
      <formula>"CMS"</formula>
    </cfRule>
  </conditionalFormatting>
  <conditionalFormatting sqref="BM630:BN630">
    <cfRule type="cellIs" dxfId="216" priority="173" operator="equal">
      <formula>"PMS"</formula>
    </cfRule>
    <cfRule type="cellIs" dxfId="215" priority="174" operator="equal">
      <formula>"CMS"</formula>
    </cfRule>
  </conditionalFormatting>
  <conditionalFormatting sqref="BN631:BN652">
    <cfRule type="cellIs" dxfId="214" priority="171" operator="equal">
      <formula>"PMS"</formula>
    </cfRule>
    <cfRule type="cellIs" dxfId="213" priority="172" operator="equal">
      <formula>"CMS"</formula>
    </cfRule>
  </conditionalFormatting>
  <conditionalFormatting sqref="BQ630">
    <cfRule type="cellIs" dxfId="212" priority="169" operator="equal">
      <formula>"PMS"</formula>
    </cfRule>
    <cfRule type="cellIs" dxfId="211" priority="170" operator="equal">
      <formula>"CMS"</formula>
    </cfRule>
  </conditionalFormatting>
  <conditionalFormatting sqref="BY630">
    <cfRule type="cellIs" dxfId="210" priority="167" operator="equal">
      <formula>"PMS"</formula>
    </cfRule>
    <cfRule type="cellIs" dxfId="209" priority="168" operator="equal">
      <formula>"CMS"</formula>
    </cfRule>
  </conditionalFormatting>
  <conditionalFormatting sqref="BU630">
    <cfRule type="cellIs" dxfId="208" priority="165" operator="equal">
      <formula>"PMS"</formula>
    </cfRule>
    <cfRule type="cellIs" dxfId="207" priority="166" operator="equal">
      <formula>"CMS"</formula>
    </cfRule>
  </conditionalFormatting>
  <conditionalFormatting sqref="BU631">
    <cfRule type="cellIs" dxfId="206" priority="163" operator="equal">
      <formula>"PMS"</formula>
    </cfRule>
    <cfRule type="cellIs" dxfId="205" priority="164" operator="equal">
      <formula>"CMS"</formula>
    </cfRule>
  </conditionalFormatting>
  <conditionalFormatting sqref="BU632">
    <cfRule type="cellIs" dxfId="204" priority="161" operator="equal">
      <formula>"PMS"</formula>
    </cfRule>
    <cfRule type="cellIs" dxfId="203" priority="162" operator="equal">
      <formula>"CMS"</formula>
    </cfRule>
  </conditionalFormatting>
  <conditionalFormatting sqref="BU633">
    <cfRule type="cellIs" dxfId="202" priority="159" operator="equal">
      <formula>"PMS"</formula>
    </cfRule>
    <cfRule type="cellIs" dxfId="201" priority="160" operator="equal">
      <formula>"CMS"</formula>
    </cfRule>
  </conditionalFormatting>
  <conditionalFormatting sqref="BU634">
    <cfRule type="cellIs" dxfId="200" priority="157" operator="equal">
      <formula>"PMS"</formula>
    </cfRule>
    <cfRule type="cellIs" dxfId="199" priority="158" operator="equal">
      <formula>"CMS"</formula>
    </cfRule>
  </conditionalFormatting>
  <conditionalFormatting sqref="BU635">
    <cfRule type="cellIs" dxfId="198" priority="155" operator="equal">
      <formula>"PMS"</formula>
    </cfRule>
    <cfRule type="cellIs" dxfId="197" priority="156" operator="equal">
      <formula>"CMS"</formula>
    </cfRule>
  </conditionalFormatting>
  <conditionalFormatting sqref="BU636">
    <cfRule type="cellIs" dxfId="196" priority="153" operator="equal">
      <formula>"PMS"</formula>
    </cfRule>
    <cfRule type="cellIs" dxfId="195" priority="154" operator="equal">
      <formula>"CMS"</formula>
    </cfRule>
  </conditionalFormatting>
  <conditionalFormatting sqref="E655:BJ678">
    <cfRule type="cellIs" dxfId="194" priority="151" operator="equal">
      <formula>"PMS"</formula>
    </cfRule>
    <cfRule type="cellIs" dxfId="193" priority="152" operator="equal">
      <formula>"CMS"</formula>
    </cfRule>
  </conditionalFormatting>
  <conditionalFormatting sqref="BR655:BT678 BV655:BX678 BZ655:BZ678 BK656:BM678 BK655:BL655 BO655:BP678">
    <cfRule type="cellIs" dxfId="192" priority="149" operator="equal">
      <formula>"PMS"</formula>
    </cfRule>
    <cfRule type="cellIs" dxfId="191" priority="150" operator="equal">
      <formula>"CMS"</formula>
    </cfRule>
  </conditionalFormatting>
  <conditionalFormatting sqref="CA655:CB678">
    <cfRule type="cellIs" dxfId="190" priority="147" operator="equal">
      <formula>"PMS"</formula>
    </cfRule>
    <cfRule type="cellIs" dxfId="189" priority="148" operator="equal">
      <formula>"CMS"</formula>
    </cfRule>
  </conditionalFormatting>
  <conditionalFormatting sqref="BN678">
    <cfRule type="cellIs" dxfId="188" priority="145" operator="equal">
      <formula>"PMS"</formula>
    </cfRule>
    <cfRule type="cellIs" dxfId="187" priority="146" operator="equal">
      <formula>"CMS"</formula>
    </cfRule>
  </conditionalFormatting>
  <conditionalFormatting sqref="BQ656:BQ678">
    <cfRule type="cellIs" dxfId="186" priority="143" operator="equal">
      <formula>"PMS"</formula>
    </cfRule>
    <cfRule type="cellIs" dxfId="185" priority="144" operator="equal">
      <formula>"CMS"</formula>
    </cfRule>
  </conditionalFormatting>
  <conditionalFormatting sqref="BU662:BU678">
    <cfRule type="cellIs" dxfId="184" priority="141" operator="equal">
      <formula>"PMS"</formula>
    </cfRule>
    <cfRule type="cellIs" dxfId="183" priority="142" operator="equal">
      <formula>"CMS"</formula>
    </cfRule>
  </conditionalFormatting>
  <conditionalFormatting sqref="BY656:BY678">
    <cfRule type="cellIs" dxfId="182" priority="139" operator="equal">
      <formula>"PMS"</formula>
    </cfRule>
    <cfRule type="cellIs" dxfId="181" priority="140" operator="equal">
      <formula>"CMS"</formula>
    </cfRule>
  </conditionalFormatting>
  <conditionalFormatting sqref="BM655:BN655">
    <cfRule type="cellIs" dxfId="180" priority="137" operator="equal">
      <formula>"PMS"</formula>
    </cfRule>
    <cfRule type="cellIs" dxfId="179" priority="138" operator="equal">
      <formula>"CMS"</formula>
    </cfRule>
  </conditionalFormatting>
  <conditionalFormatting sqref="BN656:BN677">
    <cfRule type="cellIs" dxfId="178" priority="135" operator="equal">
      <formula>"PMS"</formula>
    </cfRule>
    <cfRule type="cellIs" dxfId="177" priority="136" operator="equal">
      <formula>"CMS"</formula>
    </cfRule>
  </conditionalFormatting>
  <conditionalFormatting sqref="BQ655">
    <cfRule type="cellIs" dxfId="176" priority="133" operator="equal">
      <formula>"PMS"</formula>
    </cfRule>
    <cfRule type="cellIs" dxfId="175" priority="134" operator="equal">
      <formula>"CMS"</formula>
    </cfRule>
  </conditionalFormatting>
  <conditionalFormatting sqref="BY655">
    <cfRule type="cellIs" dxfId="174" priority="131" operator="equal">
      <formula>"PMS"</formula>
    </cfRule>
    <cfRule type="cellIs" dxfId="173" priority="132" operator="equal">
      <formula>"CMS"</formula>
    </cfRule>
  </conditionalFormatting>
  <conditionalFormatting sqref="BU655">
    <cfRule type="cellIs" dxfId="172" priority="129" operator="equal">
      <formula>"PMS"</formula>
    </cfRule>
    <cfRule type="cellIs" dxfId="171" priority="130" operator="equal">
      <formula>"CMS"</formula>
    </cfRule>
  </conditionalFormatting>
  <conditionalFormatting sqref="BU656">
    <cfRule type="cellIs" dxfId="170" priority="127" operator="equal">
      <formula>"PMS"</formula>
    </cfRule>
    <cfRule type="cellIs" dxfId="169" priority="128" operator="equal">
      <formula>"CMS"</formula>
    </cfRule>
  </conditionalFormatting>
  <conditionalFormatting sqref="BU657">
    <cfRule type="cellIs" dxfId="168" priority="125" operator="equal">
      <formula>"PMS"</formula>
    </cfRule>
    <cfRule type="cellIs" dxfId="167" priority="126" operator="equal">
      <formula>"CMS"</formula>
    </cfRule>
  </conditionalFormatting>
  <conditionalFormatting sqref="BU658">
    <cfRule type="cellIs" dxfId="166" priority="123" operator="equal">
      <formula>"PMS"</formula>
    </cfRule>
    <cfRule type="cellIs" dxfId="165" priority="124" operator="equal">
      <formula>"CMS"</formula>
    </cfRule>
  </conditionalFormatting>
  <conditionalFormatting sqref="BU659">
    <cfRule type="cellIs" dxfId="164" priority="121" operator="equal">
      <formula>"PMS"</formula>
    </cfRule>
    <cfRule type="cellIs" dxfId="163" priority="122" operator="equal">
      <formula>"CMS"</formula>
    </cfRule>
  </conditionalFormatting>
  <conditionalFormatting sqref="BU660">
    <cfRule type="cellIs" dxfId="162" priority="119" operator="equal">
      <formula>"PMS"</formula>
    </cfRule>
    <cfRule type="cellIs" dxfId="161" priority="120" operator="equal">
      <formula>"CMS"</formula>
    </cfRule>
  </conditionalFormatting>
  <conditionalFormatting sqref="BU661">
    <cfRule type="cellIs" dxfId="160" priority="117" operator="equal">
      <formula>"PMS"</formula>
    </cfRule>
    <cfRule type="cellIs" dxfId="159" priority="118" operator="equal">
      <formula>"CMS"</formula>
    </cfRule>
  </conditionalFormatting>
  <conditionalFormatting sqref="E680:BJ703">
    <cfRule type="cellIs" dxfId="158" priority="115" operator="equal">
      <formula>"PMS"</formula>
    </cfRule>
    <cfRule type="cellIs" dxfId="157" priority="116" operator="equal">
      <formula>"CMS"</formula>
    </cfRule>
  </conditionalFormatting>
  <conditionalFormatting sqref="BR680:BT703 BV680:BX703 BZ680:BZ703 BK681:BM703 BK680:BL680 BO680:BP703">
    <cfRule type="cellIs" dxfId="156" priority="113" operator="equal">
      <formula>"PMS"</formula>
    </cfRule>
    <cfRule type="cellIs" dxfId="155" priority="114" operator="equal">
      <formula>"CMS"</formula>
    </cfRule>
  </conditionalFormatting>
  <conditionalFormatting sqref="CA680:CB703">
    <cfRule type="cellIs" dxfId="154" priority="111" operator="equal">
      <formula>"PMS"</formula>
    </cfRule>
    <cfRule type="cellIs" dxfId="153" priority="112" operator="equal">
      <formula>"CMS"</formula>
    </cfRule>
  </conditionalFormatting>
  <conditionalFormatting sqref="BN703">
    <cfRule type="cellIs" dxfId="152" priority="109" operator="equal">
      <formula>"PMS"</formula>
    </cfRule>
    <cfRule type="cellIs" dxfId="151" priority="110" operator="equal">
      <formula>"CMS"</formula>
    </cfRule>
  </conditionalFormatting>
  <conditionalFormatting sqref="BQ681:BQ703">
    <cfRule type="cellIs" dxfId="150" priority="107" operator="equal">
      <formula>"PMS"</formula>
    </cfRule>
    <cfRule type="cellIs" dxfId="149" priority="108" operator="equal">
      <formula>"CMS"</formula>
    </cfRule>
  </conditionalFormatting>
  <conditionalFormatting sqref="BU687:BU703">
    <cfRule type="cellIs" dxfId="148" priority="105" operator="equal">
      <formula>"PMS"</formula>
    </cfRule>
    <cfRule type="cellIs" dxfId="147" priority="106" operator="equal">
      <formula>"CMS"</formula>
    </cfRule>
  </conditionalFormatting>
  <conditionalFormatting sqref="BY681:BY703">
    <cfRule type="cellIs" dxfId="146" priority="103" operator="equal">
      <formula>"PMS"</formula>
    </cfRule>
    <cfRule type="cellIs" dxfId="145" priority="104" operator="equal">
      <formula>"CMS"</formula>
    </cfRule>
  </conditionalFormatting>
  <conditionalFormatting sqref="BM680:BN680">
    <cfRule type="cellIs" dxfId="144" priority="101" operator="equal">
      <formula>"PMS"</formula>
    </cfRule>
    <cfRule type="cellIs" dxfId="143" priority="102" operator="equal">
      <formula>"CMS"</formula>
    </cfRule>
  </conditionalFormatting>
  <conditionalFormatting sqref="BN681:BN702">
    <cfRule type="cellIs" dxfId="142" priority="99" operator="equal">
      <formula>"PMS"</formula>
    </cfRule>
    <cfRule type="cellIs" dxfId="141" priority="100" operator="equal">
      <formula>"CMS"</formula>
    </cfRule>
  </conditionalFormatting>
  <conditionalFormatting sqref="BQ680">
    <cfRule type="cellIs" dxfId="140" priority="97" operator="equal">
      <formula>"PMS"</formula>
    </cfRule>
    <cfRule type="cellIs" dxfId="139" priority="98" operator="equal">
      <formula>"CMS"</formula>
    </cfRule>
  </conditionalFormatting>
  <conditionalFormatting sqref="BY680">
    <cfRule type="cellIs" dxfId="138" priority="95" operator="equal">
      <formula>"PMS"</formula>
    </cfRule>
    <cfRule type="cellIs" dxfId="137" priority="96" operator="equal">
      <formula>"CMS"</formula>
    </cfRule>
  </conditionalFormatting>
  <conditionalFormatting sqref="BU680">
    <cfRule type="cellIs" dxfId="136" priority="93" operator="equal">
      <formula>"PMS"</formula>
    </cfRule>
    <cfRule type="cellIs" dxfId="135" priority="94" operator="equal">
      <formula>"CMS"</formula>
    </cfRule>
  </conditionalFormatting>
  <conditionalFormatting sqref="BU681">
    <cfRule type="cellIs" dxfId="134" priority="91" operator="equal">
      <formula>"PMS"</formula>
    </cfRule>
    <cfRule type="cellIs" dxfId="133" priority="92" operator="equal">
      <formula>"CMS"</formula>
    </cfRule>
  </conditionalFormatting>
  <conditionalFormatting sqref="BU682">
    <cfRule type="cellIs" dxfId="132" priority="89" operator="equal">
      <formula>"PMS"</formula>
    </cfRule>
    <cfRule type="cellIs" dxfId="131" priority="90" operator="equal">
      <formula>"CMS"</formula>
    </cfRule>
  </conditionalFormatting>
  <conditionalFormatting sqref="BU683">
    <cfRule type="cellIs" dxfId="130" priority="87" operator="equal">
      <formula>"PMS"</formula>
    </cfRule>
    <cfRule type="cellIs" dxfId="129" priority="88" operator="equal">
      <formula>"CMS"</formula>
    </cfRule>
  </conditionalFormatting>
  <conditionalFormatting sqref="BU684">
    <cfRule type="cellIs" dxfId="128" priority="85" operator="equal">
      <formula>"PMS"</formula>
    </cfRule>
    <cfRule type="cellIs" dxfId="127" priority="86" operator="equal">
      <formula>"CMS"</formula>
    </cfRule>
  </conditionalFormatting>
  <conditionalFormatting sqref="BU685">
    <cfRule type="cellIs" dxfId="126" priority="83" operator="equal">
      <formula>"PMS"</formula>
    </cfRule>
    <cfRule type="cellIs" dxfId="125" priority="84" operator="equal">
      <formula>"CMS"</formula>
    </cfRule>
  </conditionalFormatting>
  <conditionalFormatting sqref="BU686">
    <cfRule type="cellIs" dxfId="124" priority="81" operator="equal">
      <formula>"PMS"</formula>
    </cfRule>
    <cfRule type="cellIs" dxfId="123" priority="82" operator="equal">
      <formula>"CMS"</formula>
    </cfRule>
  </conditionalFormatting>
  <conditionalFormatting sqref="E705:BJ728">
    <cfRule type="cellIs" dxfId="122" priority="79" operator="equal">
      <formula>"PMS"</formula>
    </cfRule>
    <cfRule type="cellIs" dxfId="121" priority="80" operator="equal">
      <formula>"CMS"</formula>
    </cfRule>
  </conditionalFormatting>
  <conditionalFormatting sqref="BR705:BT728 BV705:BX728 BZ705:BZ728 BK706:BM728 BK705:BL705 BO705:BP728">
    <cfRule type="cellIs" dxfId="120" priority="77" operator="equal">
      <formula>"PMS"</formula>
    </cfRule>
    <cfRule type="cellIs" dxfId="119" priority="78" operator="equal">
      <formula>"CMS"</formula>
    </cfRule>
  </conditionalFormatting>
  <conditionalFormatting sqref="CA705:CB728">
    <cfRule type="cellIs" dxfId="118" priority="75" operator="equal">
      <formula>"PMS"</formula>
    </cfRule>
    <cfRule type="cellIs" dxfId="117" priority="76" operator="equal">
      <formula>"CMS"</formula>
    </cfRule>
  </conditionalFormatting>
  <conditionalFormatting sqref="BN728">
    <cfRule type="cellIs" dxfId="116" priority="73" operator="equal">
      <formula>"PMS"</formula>
    </cfRule>
    <cfRule type="cellIs" dxfId="115" priority="74" operator="equal">
      <formula>"CMS"</formula>
    </cfRule>
  </conditionalFormatting>
  <conditionalFormatting sqref="BQ706:BQ728">
    <cfRule type="cellIs" dxfId="114" priority="71" operator="equal">
      <formula>"PMS"</formula>
    </cfRule>
    <cfRule type="cellIs" dxfId="113" priority="72" operator="equal">
      <formula>"CMS"</formula>
    </cfRule>
  </conditionalFormatting>
  <conditionalFormatting sqref="BU712:BU728">
    <cfRule type="cellIs" dxfId="112" priority="69" operator="equal">
      <formula>"PMS"</formula>
    </cfRule>
    <cfRule type="cellIs" dxfId="111" priority="70" operator="equal">
      <formula>"CMS"</formula>
    </cfRule>
  </conditionalFormatting>
  <conditionalFormatting sqref="BY706:BY728">
    <cfRule type="cellIs" dxfId="110" priority="67" operator="equal">
      <formula>"PMS"</formula>
    </cfRule>
    <cfRule type="cellIs" dxfId="109" priority="68" operator="equal">
      <formula>"CMS"</formula>
    </cfRule>
  </conditionalFormatting>
  <conditionalFormatting sqref="BM705:BN705">
    <cfRule type="cellIs" dxfId="108" priority="65" operator="equal">
      <formula>"PMS"</formula>
    </cfRule>
    <cfRule type="cellIs" dxfId="107" priority="66" operator="equal">
      <formula>"CMS"</formula>
    </cfRule>
  </conditionalFormatting>
  <conditionalFormatting sqref="BN706:BN727">
    <cfRule type="cellIs" dxfId="106" priority="63" operator="equal">
      <formula>"PMS"</formula>
    </cfRule>
    <cfRule type="cellIs" dxfId="105" priority="64" operator="equal">
      <formula>"CMS"</formula>
    </cfRule>
  </conditionalFormatting>
  <conditionalFormatting sqref="BQ705">
    <cfRule type="cellIs" dxfId="104" priority="61" operator="equal">
      <formula>"PMS"</formula>
    </cfRule>
    <cfRule type="cellIs" dxfId="103" priority="62" operator="equal">
      <formula>"CMS"</formula>
    </cfRule>
  </conditionalFormatting>
  <conditionalFormatting sqref="BY705">
    <cfRule type="cellIs" dxfId="102" priority="59" operator="equal">
      <formula>"PMS"</formula>
    </cfRule>
    <cfRule type="cellIs" dxfId="101" priority="60" operator="equal">
      <formula>"CMS"</formula>
    </cfRule>
  </conditionalFormatting>
  <conditionalFormatting sqref="BU705">
    <cfRule type="cellIs" dxfId="100" priority="57" operator="equal">
      <formula>"PMS"</formula>
    </cfRule>
    <cfRule type="cellIs" dxfId="99" priority="58" operator="equal">
      <formula>"CMS"</formula>
    </cfRule>
  </conditionalFormatting>
  <conditionalFormatting sqref="BU706">
    <cfRule type="cellIs" dxfId="98" priority="55" operator="equal">
      <formula>"PMS"</formula>
    </cfRule>
    <cfRule type="cellIs" dxfId="97" priority="56" operator="equal">
      <formula>"CMS"</formula>
    </cfRule>
  </conditionalFormatting>
  <conditionalFormatting sqref="BU707">
    <cfRule type="cellIs" dxfId="96" priority="53" operator="equal">
      <formula>"PMS"</formula>
    </cfRule>
    <cfRule type="cellIs" dxfId="95" priority="54" operator="equal">
      <formula>"CMS"</formula>
    </cfRule>
  </conditionalFormatting>
  <conditionalFormatting sqref="BU708">
    <cfRule type="cellIs" dxfId="94" priority="51" operator="equal">
      <formula>"PMS"</formula>
    </cfRule>
    <cfRule type="cellIs" dxfId="93" priority="52" operator="equal">
      <formula>"CMS"</formula>
    </cfRule>
  </conditionalFormatting>
  <conditionalFormatting sqref="BU709">
    <cfRule type="cellIs" dxfId="92" priority="49" operator="equal">
      <formula>"PMS"</formula>
    </cfRule>
    <cfRule type="cellIs" dxfId="91" priority="50" operator="equal">
      <formula>"CMS"</formula>
    </cfRule>
  </conditionalFormatting>
  <conditionalFormatting sqref="BU710">
    <cfRule type="cellIs" dxfId="90" priority="47" operator="equal">
      <formula>"PMS"</formula>
    </cfRule>
    <cfRule type="cellIs" dxfId="89" priority="48" operator="equal">
      <formula>"CMS"</formula>
    </cfRule>
  </conditionalFormatting>
  <conditionalFormatting sqref="BU711">
    <cfRule type="cellIs" dxfId="88" priority="45" operator="equal">
      <formula>"PMS"</formula>
    </cfRule>
    <cfRule type="cellIs" dxfId="87" priority="46" operator="equal">
      <formula>"CMS"</formula>
    </cfRule>
  </conditionalFormatting>
  <conditionalFormatting sqref="E730:BJ753">
    <cfRule type="cellIs" dxfId="86" priority="43" operator="equal">
      <formula>"PMS"</formula>
    </cfRule>
    <cfRule type="cellIs" dxfId="85" priority="44" operator="equal">
      <formula>"CMS"</formula>
    </cfRule>
  </conditionalFormatting>
  <conditionalFormatting sqref="BR730:BT753 BV730:BX753 BZ730:BZ753 BK731:BM753 BK730:BL730 BO730:BP753">
    <cfRule type="cellIs" dxfId="84" priority="41" operator="equal">
      <formula>"PMS"</formula>
    </cfRule>
    <cfRule type="cellIs" dxfId="83" priority="42" operator="equal">
      <formula>"CMS"</formula>
    </cfRule>
  </conditionalFormatting>
  <conditionalFormatting sqref="CA730:CB753">
    <cfRule type="cellIs" dxfId="82" priority="39" operator="equal">
      <formula>"PMS"</formula>
    </cfRule>
    <cfRule type="cellIs" dxfId="81" priority="40" operator="equal">
      <formula>"CMS"</formula>
    </cfRule>
  </conditionalFormatting>
  <conditionalFormatting sqref="BN753">
    <cfRule type="cellIs" dxfId="80" priority="37" operator="equal">
      <formula>"PMS"</formula>
    </cfRule>
    <cfRule type="cellIs" dxfId="79" priority="38" operator="equal">
      <formula>"CMS"</formula>
    </cfRule>
  </conditionalFormatting>
  <conditionalFormatting sqref="BQ731:BQ753">
    <cfRule type="cellIs" dxfId="78" priority="35" operator="equal">
      <formula>"PMS"</formula>
    </cfRule>
    <cfRule type="cellIs" dxfId="77" priority="36" operator="equal">
      <formula>"CMS"</formula>
    </cfRule>
  </conditionalFormatting>
  <conditionalFormatting sqref="BU737:BU753">
    <cfRule type="cellIs" dxfId="76" priority="33" operator="equal">
      <formula>"PMS"</formula>
    </cfRule>
    <cfRule type="cellIs" dxfId="75" priority="34" operator="equal">
      <formula>"CMS"</formula>
    </cfRule>
  </conditionalFormatting>
  <conditionalFormatting sqref="BY731:BY753">
    <cfRule type="cellIs" dxfId="74" priority="31" operator="equal">
      <formula>"PMS"</formula>
    </cfRule>
    <cfRule type="cellIs" dxfId="73" priority="32" operator="equal">
      <formula>"CMS"</formula>
    </cfRule>
  </conditionalFormatting>
  <conditionalFormatting sqref="BM730:BN730">
    <cfRule type="cellIs" dxfId="72" priority="29" operator="equal">
      <formula>"PMS"</formula>
    </cfRule>
    <cfRule type="cellIs" dxfId="71" priority="30" operator="equal">
      <formula>"CMS"</formula>
    </cfRule>
  </conditionalFormatting>
  <conditionalFormatting sqref="BN731:BN752">
    <cfRule type="cellIs" dxfId="70" priority="27" operator="equal">
      <formula>"PMS"</formula>
    </cfRule>
    <cfRule type="cellIs" dxfId="69" priority="28" operator="equal">
      <formula>"CMS"</formula>
    </cfRule>
  </conditionalFormatting>
  <conditionalFormatting sqref="BQ730">
    <cfRule type="cellIs" dxfId="68" priority="25" operator="equal">
      <formula>"PMS"</formula>
    </cfRule>
    <cfRule type="cellIs" dxfId="67" priority="26" operator="equal">
      <formula>"CMS"</formula>
    </cfRule>
  </conditionalFormatting>
  <conditionalFormatting sqref="BY730">
    <cfRule type="cellIs" dxfId="66" priority="23" operator="equal">
      <formula>"PMS"</formula>
    </cfRule>
    <cfRule type="cellIs" dxfId="65" priority="24" operator="equal">
      <formula>"CMS"</formula>
    </cfRule>
  </conditionalFormatting>
  <conditionalFormatting sqref="BU730">
    <cfRule type="cellIs" dxfId="64" priority="21" operator="equal">
      <formula>"PMS"</formula>
    </cfRule>
    <cfRule type="cellIs" dxfId="63" priority="22" operator="equal">
      <formula>"CMS"</formula>
    </cfRule>
  </conditionalFormatting>
  <conditionalFormatting sqref="BU731">
    <cfRule type="cellIs" dxfId="62" priority="19" operator="equal">
      <formula>"PMS"</formula>
    </cfRule>
    <cfRule type="cellIs" dxfId="61" priority="20" operator="equal">
      <formula>"CMS"</formula>
    </cfRule>
  </conditionalFormatting>
  <conditionalFormatting sqref="BU732">
    <cfRule type="cellIs" dxfId="60" priority="17" operator="equal">
      <formula>"PMS"</formula>
    </cfRule>
    <cfRule type="cellIs" dxfId="59" priority="18" operator="equal">
      <formula>"CMS"</formula>
    </cfRule>
  </conditionalFormatting>
  <conditionalFormatting sqref="BU733">
    <cfRule type="cellIs" dxfId="58" priority="15" operator="equal">
      <formula>"PMS"</formula>
    </cfRule>
    <cfRule type="cellIs" dxfId="57" priority="16" operator="equal">
      <formula>"CMS"</formula>
    </cfRule>
  </conditionalFormatting>
  <conditionalFormatting sqref="BU734">
    <cfRule type="cellIs" dxfId="56" priority="13" operator="equal">
      <formula>"PMS"</formula>
    </cfRule>
    <cfRule type="cellIs" dxfId="55" priority="14" operator="equal">
      <formula>"CMS"</formula>
    </cfRule>
  </conditionalFormatting>
  <conditionalFormatting sqref="BU735">
    <cfRule type="cellIs" dxfId="54" priority="11" operator="equal">
      <formula>"PMS"</formula>
    </cfRule>
    <cfRule type="cellIs" dxfId="53" priority="12" operator="equal">
      <formula>"CMS"</formula>
    </cfRule>
  </conditionalFormatting>
  <conditionalFormatting sqref="BU736">
    <cfRule type="cellIs" dxfId="52" priority="9" operator="equal">
      <formula>"PMS"</formula>
    </cfRule>
    <cfRule type="cellIs" dxfId="51" priority="10" operator="equal">
      <formula>"CMS"</formula>
    </cfRule>
  </conditionalFormatting>
  <conditionalFormatting sqref="AV101:AW103">
    <cfRule type="cellIs" dxfId="50" priority="7" operator="equal">
      <formula>"PMS"</formula>
    </cfRule>
    <cfRule type="cellIs" dxfId="49" priority="8" operator="equal">
      <formula>"CMS"</formula>
    </cfRule>
  </conditionalFormatting>
  <conditionalFormatting sqref="BB130:BC130">
    <cfRule type="cellIs" dxfId="48" priority="5" operator="equal">
      <formula>"PMS"</formula>
    </cfRule>
    <cfRule type="cellIs" dxfId="47" priority="6" operator="equal">
      <formula>"CMS"</formula>
    </cfRule>
  </conditionalFormatting>
  <conditionalFormatting sqref="L130:M153">
    <cfRule type="cellIs" dxfId="46" priority="3" operator="equal">
      <formula>"PMS"</formula>
    </cfRule>
    <cfRule type="cellIs" dxfId="45" priority="4" operator="equal">
      <formula>"CMS"</formula>
    </cfRule>
  </conditionalFormatting>
  <conditionalFormatting sqref="BO207:BP214">
    <cfRule type="cellIs" dxfId="42" priority="1" operator="equal">
      <formula>"PMS"</formula>
    </cfRule>
    <cfRule type="cellIs" dxfId="41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81" activePane="bottomLeft" state="frozen"/>
      <selection pane="bottomLeft" activeCell="D412" sqref="D412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>(D328 + TIME(LEFT(E328, 2), MID(E328, 3, 2), 0)) - (B328 + TIME(LEFT(C328, 2), MID(C328, 3, 2), 0))</f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>(D329 + TIME(LEFT(E329, 2), MID(E329, 3, 2), 0)) - (B329 + TIME(LEFT(C329, 2), MID(C329, 3, 2), 0))</f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>(D332 + TIME(LEFT(E332, 2), MID(E332, 3, 2), 0)) - (B332 + TIME(LEFT(C332, 2), MID(C332, 3, 2), 0))</f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>(D333 + TIME(LEFT(E333, 2), MID(E333, 3, 2), 0)) - (B333 + TIME(LEFT(C333, 2), MID(C333, 3, 2), 0))</f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>(D334 + TIME(LEFT(E334, 2), MID(E334, 3, 2), 0)) - (B334 + TIME(LEFT(C334, 2), MID(C334, 3, 2), 0))</f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>(D336 + TIME(LEFT(E336, 2), MID(E336, 3, 2), 0)) - (B336 + TIME(LEFT(C336, 2), MID(C336, 3, 2), 0))</f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>(D337 + TIME(LEFT(E337, 2), MID(E337, 3, 2), 0)) - (B337 + TIME(LEFT(C337, 2), MID(C337, 3, 2), 0))</f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>(D339 + TIME(LEFT(E339, 2), MID(E339, 3, 2), 0)) - (B339 + TIME(LEFT(C339, 2), MID(C339, 3, 2), 0))</f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>(D340 + TIME(LEFT(E340, 2), MID(E340, 3, 2), 0)) - (B340 + TIME(LEFT(C340, 2), MID(C340, 3, 2), 0))</f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>(D341 + TIME(LEFT(E341, 2), MID(E341, 3, 2), 0)) - (B341 + TIME(LEFT(C341, 2), MID(C341, 3, 2), 0))</f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>(D342 + TIME(LEFT(E342, 2), MID(E342, 3, 2), 0)) - (B342 + TIME(LEFT(C342, 2), MID(C342, 3, 2), 0))</f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>(D348 + TIME(LEFT(E348, 2), MID(E348, 3, 2), 0)) - (B348 + TIME(LEFT(C348, 2), MID(C348, 3, 2), 0))</f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>(D349 + TIME(LEFT(E349, 2), MID(E349, 3, 2), 0)) - (B349 + TIME(LEFT(C349, 2), MID(C349, 3, 2), 0))</f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>(D350 + TIME(LEFT(E350, 2), MID(E350, 3, 2), 0)) - (B350 + TIME(LEFT(C350, 2), MID(C350, 3, 2), 0))</f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>(D351 + TIME(LEFT(E351, 2), MID(E351, 3, 2), 0)) - (B351 + TIME(LEFT(C351, 2), MID(C351, 3, 2), 0))</f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>(D352 + TIME(LEFT(E352, 2), MID(E352, 3, 2), 0)) - (B352 + TIME(LEFT(C352, 2), MID(C352, 3, 2), 0))</f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>(D353 + TIME(LEFT(E353, 2), MID(E353, 3, 2), 0)) - (B353 + TIME(LEFT(C353, 2), MID(C353, 3, 2), 0))</f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>(D354 + TIME(LEFT(E354, 2), MID(E354, 3, 2), 0)) - (B354 + TIME(LEFT(C354, 2), MID(C354, 3, 2), 0))</f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>(D355 + TIME(LEFT(E355, 2), MID(E355, 3, 2), 0)) - (B355 + TIME(LEFT(C355, 2), MID(C355, 3, 2), 0))</f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>(D356 + TIME(LEFT(E356, 2), MID(E356, 3, 2), 0)) - (B356 + TIME(LEFT(C356, 2), MID(C356, 3, 2), 0))</f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>(D357 + TIME(LEFT(E357, 2), MID(E357, 3, 2), 0)) - (B357 + TIME(LEFT(C357, 2), MID(C357, 3, 2), 0))</f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>(D358 + TIME(LEFT(E358, 2), MID(E358, 3, 2), 0)) - (B358 + TIME(LEFT(C358, 2), MID(C358, 3, 2), 0))</f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>(D360 + TIME(LEFT(E360, 2), MID(E360, 3, 2), 0)) - (B360 + TIME(LEFT(C360, 2), MID(C360, 3, 2), 0))</f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>(D361 + TIME(LEFT(E361, 2), MID(E361, 3, 2), 0)) - (B361 + TIME(LEFT(C361, 2), MID(C361, 3, 2), 0))</f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>(D362 + TIME(LEFT(E362, 2), MID(E362, 3, 2), 0)) - (B362 + TIME(LEFT(C362, 2), MID(C362, 3, 2), 0))</f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>(D363 + TIME(LEFT(E363, 2), MID(E363, 3, 2), 0)) - (B363 + TIME(LEFT(C363, 2), MID(C363, 3, 2), 0))</f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>(D364 + TIME(LEFT(E364, 2), MID(E364, 3, 2), 0)) - (B364 + TIME(LEFT(C364, 2), MID(C364, 3, 2), 0))</f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>(D365 + TIME(LEFT(E365, 2), MID(E365, 3, 2), 0)) - (B365 + TIME(LEFT(C365, 2), MID(C365, 3, 2), 0))</f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>(D366 + TIME(LEFT(E366, 2), MID(E366, 3, 2), 0)) - (B366 + TIME(LEFT(C366, 2), MID(C366, 3, 2), 0))</f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>(D367 + TIME(LEFT(E367, 2), MID(E367, 3, 2), 0)) - (B367 + TIME(LEFT(C367, 2), MID(C367, 3, 2), 0))</f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>(D368 + TIME(LEFT(E368, 2), MID(E368, 3, 2), 0)) - (B368 + TIME(LEFT(C368, 2), MID(C368, 3, 2), 0))</f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>(D369 + TIME(LEFT(E369, 2), MID(E369, 3, 2), 0)) - (B369 + TIME(LEFT(C369, 2), MID(C369, 3, 2), 0))</f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>(D370 + TIME(LEFT(E370, 2), MID(E370, 3, 2), 0)) - (B370 + TIME(LEFT(C370, 2), MID(C370, 3, 2), 0))</f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>(D371 + TIME(LEFT(E371, 2), MID(E371, 3, 2), 0)) - (B371 + TIME(LEFT(C371, 2), MID(C371, 3, 2), 0))</f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>(D372 + TIME(LEFT(E372, 2), MID(E372, 3, 2), 0)) - (B372 + TIME(LEFT(C372, 2), MID(C372, 3, 2), 0))</f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>(D373 + TIME(LEFT(E373, 2), MID(E373, 3, 2), 0)) - (B373 + TIME(LEFT(C373, 2), MID(C373, 3, 2), 0))</f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>(D374 + TIME(LEFT(E374, 2), MID(E374, 3, 2), 0)) - (B374 + TIME(LEFT(C374, 2), MID(C374, 3, 2), 0))</f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>(D375 + TIME(LEFT(E375, 2), MID(E375, 3, 2), 0)) - (B375 + TIME(LEFT(C375, 2), MID(C375, 3, 2), 0))</f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>(D376 + TIME(LEFT(E376, 2), MID(E376, 3, 2), 0)) - (B376 + TIME(LEFT(C376, 2), MID(C376, 3, 2), 0))</f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>(D377 + TIME(LEFT(E377, 2), MID(E377, 3, 2), 0)) - (B377 + TIME(LEFT(C377, 2), MID(C377, 3, 2), 0))</f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>(D378 + TIME(LEFT(E378, 2), MID(E378, 3, 2), 0)) - (B378 + TIME(LEFT(C378, 2), MID(C378, 3, 2), 0))</f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>(D379 + TIME(LEFT(E379, 2), MID(E379, 3, 2), 0)) - (B379 + TIME(LEFT(C379, 2), MID(C379, 3, 2), 0))</f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>(D380 + TIME(LEFT(E380, 2), MID(E380, 3, 2), 0)) - (B380 + TIME(LEFT(C380, 2), MID(C380, 3, 2), 0))</f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>(D381 + TIME(LEFT(E381, 2), MID(E381, 3, 2), 0)) - (B381 + TIME(LEFT(C381, 2), MID(C381, 3, 2), 0))</f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>(D382 + TIME(LEFT(E382, 2), MID(E382, 3, 2), 0)) - (B382 + TIME(LEFT(C382, 2), MID(C382, 3, 2), 0))</f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>(D383 + TIME(LEFT(E383, 2), MID(E383, 3, 2), 0)) - (B383 + TIME(LEFT(C383, 2), MID(C383, 3, 2), 0))</f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>(D384 + TIME(LEFT(E384, 2), MID(E384, 3, 2), 0)) - (B384 + TIME(LEFT(C384, 2), MID(C384, 3, 2), 0))</f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>(D385 + TIME(LEFT(E385, 2), MID(E385, 3, 2), 0)) - (B385 + TIME(LEFT(C385, 2), MID(C385, 3, 2), 0))</f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>(D386 + TIME(LEFT(E386, 2), MID(E386, 3, 2), 0)) - (B386 + TIME(LEFT(C386, 2), MID(C386, 3, 2), 0))</f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>(D387 + TIME(LEFT(E387, 2), MID(E387, 3, 2), 0)) - (B387 + TIME(LEFT(C387, 2), MID(C387, 3, 2), 0))</f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>(D394 + TIME(LEFT(E394, 2), MID(E394, 3, 2), 0)) - (B394 + TIME(LEFT(C394, 2), MID(C394, 3, 2), 0))</f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>(D395 + TIME(LEFT(E395, 2), MID(E395, 3, 2), 0)) - (B395 + TIME(LEFT(C395, 2), MID(C395, 3, 2), 0))</f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>(D396 + TIME(LEFT(E396, 2), MID(E396, 3, 2), 0)) - (B396 + TIME(LEFT(C396, 2), MID(C396, 3, 2), 0))</f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>(D397 + TIME(LEFT(E397, 2), MID(E397, 3, 2), 0)) - (B397 + TIME(LEFT(C397, 2), MID(C397, 3, 2), 0))</f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>(D398 + TIME(LEFT(E398, 2), MID(E398, 3, 2), 0)) - (B398 + TIME(LEFT(C398, 2), MID(C398, 3, 2), 0))</f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>(D399 + TIME(LEFT(E399, 2), MID(E399, 3, 2), 0)) - (B399 + TIME(LEFT(C399, 2), MID(C399, 3, 2), 0))</f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>(D400 + TIME(LEFT(E400, 2), MID(E400, 3, 2), 0)) - (B400 + TIME(LEFT(C400, 2), MID(C400, 3, 2), 0))</f>
        <v>0.10069444443797693</v>
      </c>
      <c r="G400" s="32" t="s">
        <v>4</v>
      </c>
      <c r="H400" s="80" t="s">
        <v>1569</v>
      </c>
    </row>
    <row r="401" spans="1:3" x14ac:dyDescent="0.25">
      <c r="A401" s="32" t="s">
        <v>205</v>
      </c>
      <c r="B401" s="79">
        <v>46000</v>
      </c>
      <c r="C401" s="32" t="s">
        <v>381</v>
      </c>
    </row>
    <row r="402" spans="1:3" x14ac:dyDescent="0.25">
      <c r="A402" s="32" t="s">
        <v>183</v>
      </c>
      <c r="B402" s="79">
        <v>46000</v>
      </c>
      <c r="C402" s="32" t="s">
        <v>1579</v>
      </c>
    </row>
    <row r="403" spans="1:3" x14ac:dyDescent="0.25">
      <c r="A403" s="32" t="s">
        <v>199</v>
      </c>
      <c r="B403" s="79">
        <v>46000</v>
      </c>
      <c r="C403" s="32" t="s">
        <v>272</v>
      </c>
    </row>
    <row r="404" spans="1:3" x14ac:dyDescent="0.25">
      <c r="A404" s="32" t="s">
        <v>248</v>
      </c>
      <c r="B404" s="79">
        <v>46000</v>
      </c>
      <c r="C404" s="32" t="s">
        <v>1593</v>
      </c>
    </row>
    <row r="405" spans="1:3" x14ac:dyDescent="0.25">
      <c r="A405" s="32" t="s">
        <v>245</v>
      </c>
      <c r="B405" s="79">
        <v>46000</v>
      </c>
      <c r="C405" s="32" t="s">
        <v>290</v>
      </c>
    </row>
    <row r="406" spans="1:3" x14ac:dyDescent="0.25">
      <c r="A406" s="32" t="s">
        <v>308</v>
      </c>
      <c r="B406" s="79">
        <v>46000</v>
      </c>
      <c r="C406" s="32" t="s">
        <v>525</v>
      </c>
    </row>
    <row r="407" spans="1:3" x14ac:dyDescent="0.25">
      <c r="A407" s="32" t="s">
        <v>251</v>
      </c>
      <c r="B407" s="79">
        <v>46000</v>
      </c>
      <c r="C407" s="32" t="s">
        <v>1597</v>
      </c>
    </row>
    <row r="408" spans="1:3" x14ac:dyDescent="0.25">
      <c r="A408" s="32" t="s">
        <v>202</v>
      </c>
      <c r="B408" s="79">
        <v>46000</v>
      </c>
      <c r="C408" s="32" t="s">
        <v>194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789"/>
  <sheetViews>
    <sheetView zoomScaleNormal="100" workbookViewId="0">
      <pane ySplit="1" topLeftCell="A755" activePane="bottomLeft" state="frozen"/>
      <selection pane="bottomLeft" activeCell="H783" sqref="H783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80" activePane="bottomRight" state="frozen"/>
      <selection pane="topRight" activeCell="D1" sqref="D1"/>
      <selection pane="bottomLeft" activeCell="A3" sqref="A3"/>
      <selection pane="bottomRight" activeCell="Q918" sqref="Q918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683">
        <v>354.71</v>
      </c>
      <c r="U893" s="683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46000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0000h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13.761104050929134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3766.1999999999889</v>
      </c>
      <c r="Y9" s="172">
        <f ca="1">X9/H9/24</f>
        <v>11.403518163893553</v>
      </c>
      <c r="Z9" s="173">
        <f ca="1">AC9/H9/24</f>
        <v>11.403518163893553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139551.6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3766.1999999999889</v>
      </c>
      <c r="AD9" s="114"/>
      <c r="AE9" s="113" t="s">
        <v>1319</v>
      </c>
      <c r="AF9" s="677">
        <f ca="1">$AB$9/$E$9</f>
        <v>0.98011998132350309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0.31657891020597462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44.761103935183201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-658.94094404024918</v>
      </c>
      <c r="Z17" s="173">
        <f ca="1">AC17/H17/24</f>
        <v>-658.94094404024918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13.761103935183201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5928.3000000000393</v>
      </c>
      <c r="Y25" s="172">
        <f ca="1">X25/H25/24</f>
        <v>17.950049731726931</v>
      </c>
      <c r="Z25" s="173">
        <f ca="1">AC25/H25/24</f>
        <v>17.950049731726931</v>
      </c>
      <c r="AA25" s="182">
        <f ca="1">SUM(AA28:AA29)</f>
        <v>712356.90000000014</v>
      </c>
      <c r="AB25" s="291">
        <f ca="1">SUM(AB28:AB32)</f>
        <v>170581.24752080007</v>
      </c>
      <c r="AC25" s="308">
        <f ca="1">SUM(AC28:AC32)</f>
        <v>5928.3000000000393</v>
      </c>
      <c r="AD25" s="114"/>
      <c r="AE25" s="113" t="s">
        <v>1319</v>
      </c>
      <c r="AF25" s="677">
        <f ca="1">AB25/$E$25</f>
        <v>0.94767359733777812</v>
      </c>
      <c r="AG25" s="678"/>
      <c r="AH25" s="678"/>
      <c r="AI25" s="679"/>
      <c r="AJ25" s="106"/>
      <c r="AK25" s="114"/>
      <c r="AM25" s="187">
        <f ca="1">(E25-AB25)/67/24</f>
        <v>5.8574331338308028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431455.20000000007</v>
      </c>
      <c r="AB28" s="293">
        <f ca="1">(((((INDEX(BILLING!$R:$R,MATCH($AI$3&amp;" "&amp;$AI$5,BILLING!$C:$C,0))-J28)*$D$60)-
((INDEX(BILLING!$S:$S,MATCH($AI$3&amp;" "&amp;$AI$5,BILLING!$C:$C,0))-K28)*$D$60))))/1000</f>
        <v>34834.800000000054</v>
      </c>
      <c r="AC28" s="281">
        <f ca="1">(((((INDEX(BILLING!$R:$R,MATCH($AI$3&amp;" "&amp;$AI$5,BILLING!$C:$C,0))-R28)*$D$60)-
((INDEX(BILLING!$S:$S,MATCH($AI$3&amp;" "&amp;$AI$5,BILLING!$C:$C,0))-S28)*$D$60))))/1000</f>
        <v>807.60000000003492</v>
      </c>
      <c r="AD28" s="114"/>
      <c r="AE28" s="113" t="s">
        <v>1320</v>
      </c>
      <c r="AF28" s="677">
        <f ca="1">$AC$25/$D$25</f>
        <v>0.39522000000000262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280901.7</v>
      </c>
      <c r="AB29" s="293">
        <f ca="1">(((((INDEX(BILLING!$P:$P,MATCH($AI$3&amp;" "&amp;$AI$5,BILLING!$C:$C,0))-J29)*$D$59)-
((INDEX(BILLING!$Q:$Q,MATCH($AI$3&amp;" "&amp;$AI$5,BILLING!$C:$C,0))-K29)*$D$59))))/1000</f>
        <v>109924.2</v>
      </c>
      <c r="AC29" s="281">
        <f ca="1">(((((INDEX(BILLING!$P:$P,MATCH($AI$3&amp;" "&amp;$AI$5,BILLING!$C:$C,0))-R29)*$D$59)-
((INDEX(BILLING!$Q:$Q,MATCH($AI$3&amp;" "&amp;$AI$5,BILLING!$C:$C,0))-S29)*$D$59))))/1000</f>
        <v>4697.7000000000044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24613.571520799997</v>
      </c>
      <c r="AC32" s="281">
        <f ca="1">(((((INDEX(BILLING!$AP:$AP,MATCH($AI$3&amp;" "&amp;$AI$5,BILLING!$C:$C,0))-R32)*$D$66)-
((INDEX(BILLING!$AM:$AM,MATCH($AI$3&amp;" "&amp;$AI$5,BILLING!$C:$C,0))-S32)*$D$66))))/1000</f>
        <v>423.00000000000034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13.76110694444651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1507.757999999995</v>
      </c>
      <c r="Y36" s="172">
        <f ca="1">X36/H36/24</f>
        <v>4.5652759079350806</v>
      </c>
      <c r="Z36" s="173">
        <f ca="1">AC36/H36/24</f>
        <v>4.5652759079350806</v>
      </c>
      <c r="AA36" s="182"/>
      <c r="AB36" s="291">
        <f ca="1">SUM(AB39:AB41)</f>
        <v>21751.03</v>
      </c>
      <c r="AC36" s="308">
        <f ca="1">SUM(AC39:AC41)</f>
        <v>1507.757999999995</v>
      </c>
      <c r="AD36" s="114"/>
      <c r="AE36" s="113" t="s">
        <v>1319</v>
      </c>
      <c r="AF36" s="677">
        <f ca="1">AB36/$E$36</f>
        <v>0.38680875657988334</v>
      </c>
      <c r="AG36" s="678"/>
      <c r="AH36" s="678"/>
      <c r="AI36" s="679"/>
      <c r="AJ36" s="106"/>
      <c r="AK36" s="114"/>
      <c r="AM36" s="187">
        <f ca="1">(E36-AB36)/67/24</f>
        <v>21.44338930348259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8322.5939999999991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877.29599999999516</v>
      </c>
      <c r="AD39" s="114"/>
      <c r="AE39" s="113" t="s">
        <v>1320</v>
      </c>
      <c r="AF39" s="677">
        <f ca="1">$AC$36/$D$36</f>
        <v>0.32175800256081838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5164.9359999999997</v>
      </c>
      <c r="AC40" s="281">
        <f ca="1">(((((INDEX(BILLING!$AD:$AD,MATCH($AI$3&amp;" "&amp;$AI$5,BILLING!$C:$C,0))-T40)*$D$58)-
((INDEX(BILLING!$AE:$AE,MATCH($AI$3&amp;" "&amp;$AI$5,BILLING!$C:$C,0))-U40)*$D$58))))/1000</f>
        <v>248.26199999999989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8263.5</v>
      </c>
      <c r="AB41" s="335">
        <f ca="1">(((((INDEX(BILLING!$Z:$Z,MATCH($AI$3&amp;" "&amp;$AI$5,BILLING!$C:$C,0))-P41)*$D$57)-
((INDEX(BILLING!$AA:$AA,MATCH($AI$3&amp;" "&amp;$AI$5,BILLING!$C:$C,0))-Q41)*$D$57))))/1000</f>
        <v>8263.5</v>
      </c>
      <c r="AC41" s="336">
        <f ca="1">(((((INDEX(BILLING!$Z:$Z,MATCH($AI$3&amp;" "&amp;$AI$5,BILLING!$C:$C,0))-T41)*$D$57)-
((INDEX(BILLING!$AA:$AA,MATCH($AI$3&amp;" "&amp;$AI$5,BILLING!$C:$C,0))-U41)*$D$57))))/1000</f>
        <v>382.2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32100.12</v>
      </c>
      <c r="AC42" s="281">
        <f ca="1">(((((INDEX(BILLING!$AN:$AN,MATCH($AI$3&amp;" "&amp;$AI$5,BILLING!$C:$C,0))-R42)*$D$67)-
((INDEX(BILLING!$AO:$AO,MATCH($AI$3&amp;" "&amp;$AI$5,BILLING!$C:$C,0))-S42)*$D$67))))/1000</f>
        <v>966.74770399999966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46000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348.76110405092913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141582.72</v>
      </c>
      <c r="W9" s="172">
        <f ca="1">V9/H9/24</f>
        <v>16.914959642800465</v>
      </c>
      <c r="X9" s="173">
        <f ca="1">AA9/H9/24</f>
        <v>16.914959642800465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141582.72</v>
      </c>
      <c r="AB9" s="114"/>
      <c r="AC9" s="113" t="s">
        <v>1319</v>
      </c>
      <c r="AD9" s="677">
        <f ca="1">$AA$9/$E$9</f>
        <v>0.99442827442827442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11.901708137188971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348.7611039351832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-80.731237941887599</v>
      </c>
      <c r="X17" s="173">
        <f ca="1">AA17/H17/24</f>
        <v>-80.731237941887599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348.7611039351832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157071.80500000002</v>
      </c>
      <c r="W25" s="172">
        <f ca="1">V25/H25/24</f>
        <v>18.765448519978833</v>
      </c>
      <c r="X25" s="173">
        <f ca="1">AA25/H25/24</f>
        <v>18.765448519978833</v>
      </c>
      <c r="Y25" s="182">
        <f ca="1">SUM(Y28:Y31)</f>
        <v>322830.3</v>
      </c>
      <c r="Z25" s="182">
        <f ca="1">SUM(Z28:Z31)</f>
        <v>334748.7</v>
      </c>
      <c r="AA25" s="132">
        <f ca="1">SUM(AA28:AA31)</f>
        <v>157071.80500000002</v>
      </c>
      <c r="AB25" s="114"/>
      <c r="AC25" s="113" t="s">
        <v>1319</v>
      </c>
      <c r="AD25" s="677">
        <f ca="1">Z25/$E$25</f>
        <v>1.859715</v>
      </c>
      <c r="AE25" s="678"/>
      <c r="AF25" s="678"/>
      <c r="AG25" s="679"/>
      <c r="AH25" s="106"/>
      <c r="AI25" s="114"/>
      <c r="AK25" s="187">
        <f ca="1">(E25-Z25)/67/24</f>
        <v>-96.236753731343299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80090.400000000009</v>
      </c>
      <c r="Z28" s="165">
        <f ca="1">(((((INDEX(BILLING!$R:$R,MATCH($AG$3&amp;" "&amp;$AG$5,BILLING!$C:$C,0))-J28)*$D$57)-
((INDEX(BILLING!$S:$S,MATCH($AG$3&amp;" "&amp;$AG$5,BILLING!$C:$C,0))-K28)*$D$57))))/1000</f>
        <v>83198.400000000023</v>
      </c>
      <c r="AA28" s="132">
        <f ca="1">(((((INDEX(BILLING!$R:$R,MATCH($AG$3&amp;" "&amp;$AG$5,BILLING!$C:$C,0))-P28)*$D$57)-
((INDEX(BILLING!$S:$S,MATCH($AG$3&amp;" "&amp;$AG$5,BILLING!$C:$C,0))-Q28)*$D$57))))/1000</f>
        <v>35784.000000000015</v>
      </c>
      <c r="AB28" s="114"/>
      <c r="AC28" s="113" t="s">
        <v>1320</v>
      </c>
      <c r="AD28" s="677">
        <f ca="1">$AA$25/$D$25</f>
        <v>10.471453666666669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223031.39999999997</v>
      </c>
      <c r="Z29" s="165">
        <f ca="1">(((((INDEX(BILLING!$P:$P,MATCH($AG$3&amp;" "&amp;$AG$5,BILLING!$C:$C,0))-J29)*$D$56)-
((INDEX(BILLING!$Q:$Q,MATCH($AG$3&amp;" "&amp;$AG$5,BILLING!$C:$C,0))-K29)*$D$56))))/1000</f>
        <v>231155.1</v>
      </c>
      <c r="AA29" s="132">
        <f ca="1">(((((INDEX(BILLING!$P:$P,MATCH($AG$3&amp;" "&amp;$AG$5,BILLING!$C:$C,0))-P29)*$D$56)-
((INDEX(BILLING!$Q:$Q,MATCH($AG$3&amp;" "&amp;$AG$5,BILLING!$C:$C,0))-Q29)*$D$56))))/1000</f>
        <v>112227.59999999999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19708.5</v>
      </c>
      <c r="Z31" s="165">
        <f ca="1">(((((INDEX(BILLING!$Z:$Z,MATCH($AG$3&amp;" "&amp;$AG$5,BILLING!$C:$C,0))-L31)*$D$54)-
((INDEX(BILLING!$AA:$AA,MATCH($AG$3&amp;" "&amp;$AG$5,BILLING!$C:$C,0))-M31)*$D$54))))/1000</f>
        <v>20395.2</v>
      </c>
      <c r="AA31" s="132">
        <f ca="1">(((((INDEX(BILLING!$Z:$Z,MATCH($AG$3&amp;" "&amp;$AG$5,BILLING!$C:$C,0))-R31)*$D$54)-
((INDEX(BILLING!$AA:$AA,MATCH($AG$3&amp;" "&amp;$AG$5,BILLING!$C:$C,0))-S31)*$D$54))))/1000</f>
        <v>9956.1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85283.1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348.7611039351832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18605.705999999995</v>
      </c>
      <c r="W36" s="172">
        <f ca="1">V36/H36/24</f>
        <v>2.2228331693320844</v>
      </c>
      <c r="X36" s="173">
        <f ca="1">AA36/H36/24</f>
        <v>2.2228331693320844</v>
      </c>
      <c r="Y36" s="182"/>
      <c r="Z36" s="182">
        <f ca="1">SUM(Z39:Z40)</f>
        <v>50743.616000000002</v>
      </c>
      <c r="AA36" s="132">
        <f ca="1">SUM(AA39:AA40)</f>
        <v>18605.705999999995</v>
      </c>
      <c r="AB36" s="114"/>
      <c r="AC36" s="113" t="s">
        <v>1319</v>
      </c>
      <c r="AD36" s="677">
        <f ca="1">Z36/$E$36</f>
        <v>1.5147348059701311</v>
      </c>
      <c r="AE36" s="678"/>
      <c r="AF36" s="678"/>
      <c r="AG36" s="679"/>
      <c r="AH36" s="106"/>
      <c r="AI36" s="114"/>
      <c r="AK36" s="187">
        <f ca="1">(E36-Z36)/67/24</f>
        <v>-10.723641791044528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38488.800000000003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12354.005999999996</v>
      </c>
      <c r="AB39" s="114"/>
      <c r="AC39" s="113" t="s">
        <v>1320</v>
      </c>
      <c r="AD39" s="677">
        <f ca="1">$AA$36/$D$36</f>
        <v>6.6647305074626049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12254.815999999999</v>
      </c>
      <c r="AA40" s="156">
        <f ca="1">(((((INDEX(BILLING!$AD:$AD,MATCH($AG$3&amp;" "&amp;$AG$5,BILLING!$C:$C,0))-R40)*$D$55)-
((INDEX(BILLING!$AE:$AE,MATCH($AG$3&amp;" "&amp;$AG$5,BILLING!$C:$C,0))-S40)*$D$55))))/1000</f>
        <v>6251.7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46000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286.76110706018517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115493.03999999998</v>
      </c>
      <c r="W9" s="172">
        <f ca="1">V9/H9/24</f>
        <v>16.781250600312465</v>
      </c>
      <c r="X9" s="173">
        <f ca="1">AA9/H9/24</f>
        <v>16.781250600312465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139551.6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115493.03999999998</v>
      </c>
      <c r="AB9" s="114"/>
      <c r="AC9" s="113" t="s">
        <v>1319</v>
      </c>
      <c r="AD9" s="677">
        <f ca="1">$Z$9/$E$9</f>
        <v>0.9801623869191437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9.7085608607935416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286.76110706018517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-99.223056693534019</v>
      </c>
      <c r="X17" s="173">
        <f ca="1">AA17/H17/24</f>
        <v>-99.223056693534019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286.7611039351832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-98886.521999999939</v>
      </c>
      <c r="W25" s="172">
        <f ca="1">V25/H25/24</f>
        <v>-14.368307603290944</v>
      </c>
      <c r="X25" s="173">
        <f ca="1">AA25/H25/24</f>
        <v>-14.368307603290944</v>
      </c>
      <c r="Y25" s="182">
        <f ca="1">SUM(Y28:Y31)</f>
        <v>322830.3</v>
      </c>
      <c r="Z25" s="291">
        <f ca="1">SUM(Z28:Z33)</f>
        <v>-74403.138999999966</v>
      </c>
      <c r="AA25" s="308">
        <f ca="1">SUM(AA28:AA33)</f>
        <v>-98886.521999999939</v>
      </c>
      <c r="AB25" s="114"/>
      <c r="AC25" s="113" t="s">
        <v>1319</v>
      </c>
      <c r="AD25" s="677">
        <f ca="1">Z25/$E$25</f>
        <v>-0.41335077222222205</v>
      </c>
      <c r="AE25" s="678"/>
      <c r="AF25" s="678"/>
      <c r="AG25" s="679"/>
      <c r="AH25" s="106"/>
      <c r="AI25" s="114"/>
      <c r="AK25" s="187">
        <f ca="1">(E25-Z25)/67/24</f>
        <v>158.21090733830843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80090.400000000009</v>
      </c>
      <c r="Z28" s="293">
        <f ca="1">(((((INDEX(BILLING!$R:$R,MATCH($AG$3&amp;" "&amp;$AG$5,BILLING!$C:$C,0))-J28)*$D$59)-
((INDEX(BILLING!$S:$S,MATCH($AG$3&amp;" "&amp;$AG$5,BILLING!$C:$C,0))-K28)*$D$59))))/1000</f>
        <v>34834.800000000054</v>
      </c>
      <c r="AA28" s="281">
        <f ca="1">(((((INDEX(BILLING!$R:$R,MATCH($AG$3&amp;" "&amp;$AG$5,BILLING!$C:$C,0))-P28)*$D$59)-
((INDEX(BILLING!$S:$S,MATCH($AG$3&amp;" "&amp;$AG$5,BILLING!$C:$C,0))-Q28)*$D$59))))/1000</f>
        <v>27472.800000000072</v>
      </c>
      <c r="AB28" s="114"/>
      <c r="AC28" s="113" t="s">
        <v>1320</v>
      </c>
      <c r="AD28" s="677">
        <f ca="1">$AA$25/$D$25</f>
        <v>-6.5924347999999959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223031.39999999997</v>
      </c>
      <c r="Z29" s="293">
        <f ca="1">(((((INDEX(BILLING!$P:$P,MATCH($AG$3&amp;" "&amp;$AG$5,BILLING!$C:$C,0))-J29)*$D$58)-
((INDEX(BILLING!$Q:$Q,MATCH($AG$3&amp;" "&amp;$AG$5,BILLING!$C:$C,0))-K29)*$D$58))))/1000</f>
        <v>109924.2</v>
      </c>
      <c r="AA29" s="281">
        <f ca="1">(((((INDEX(BILLING!$P:$P,MATCH($AG$3&amp;" "&amp;$AG$5,BILLING!$C:$C,0))-P29)*$D$58)-
((INDEX(BILLING!$Q:$Q,MATCH($AG$3&amp;" "&amp;$AG$5,BILLING!$C:$C,0))-Q29)*$D$58))))/1000</f>
        <v>97223.099999999991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19708.5</v>
      </c>
      <c r="Z31" s="293">
        <f ca="1">(((((INDEX(BILLING!$Z:$Z,MATCH($AG$3&amp;" "&amp;$AG$5,BILLING!$C:$C,0))-L31)*$D$56)-
((INDEX(BILLING!$AA:$AA,MATCH($AG$3&amp;" "&amp;$AG$5,BILLING!$C:$C,0))-M31)*$D$56))))/1000</f>
        <v>9765.6509999999944</v>
      </c>
      <c r="AA31" s="281">
        <f ca="1">(((((INDEX(BILLING!$Z:$Z,MATCH($AG$3&amp;" "&amp;$AG$5,BILLING!$C:$C,0))-R31)*$D$56)-
((INDEX(BILLING!$AA:$AA,MATCH($AG$3&amp;" "&amp;$AG$5,BILLING!$C:$C,0))-S31)*$D$56))))/1000</f>
        <v>8263.5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286.7611039351832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13487.529999999999</v>
      </c>
      <c r="W37" s="172">
        <f ca="1">V37/H37/24</f>
        <v>1.959751196918573</v>
      </c>
      <c r="X37" s="173">
        <f ca="1">AA37/H37/24</f>
        <v>1.959751196918573</v>
      </c>
      <c r="Y37" s="182"/>
      <c r="Z37" s="291">
        <f ca="1">SUM(Z40:Z42)</f>
        <v>18236.161999999997</v>
      </c>
      <c r="AA37" s="308">
        <f ca="1">SUM(AA40:AA42)</f>
        <v>13487.529999999999</v>
      </c>
      <c r="AB37" s="114"/>
      <c r="AC37" s="113" t="s">
        <v>1319</v>
      </c>
      <c r="AD37" s="677">
        <f ca="1">Z37/$E$37</f>
        <v>0.32430221226347983</v>
      </c>
      <c r="AE37" s="678"/>
      <c r="AF37" s="678"/>
      <c r="AG37" s="679"/>
      <c r="AH37" s="106"/>
      <c r="AI37" s="114"/>
      <c r="AK37" s="187">
        <f ca="1">(E37-Z37)/67/24</f>
        <v>23.629252487562194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12107.843999999996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8322.5939999999991</v>
      </c>
      <c r="AB40" s="114"/>
      <c r="AC40" s="113" t="s">
        <v>1320</v>
      </c>
      <c r="AD40" s="677">
        <f ca="1">$AA$37/$D$37</f>
        <v>2.8782607767819033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6128.3180000000002</v>
      </c>
      <c r="AA41" s="281">
        <f ca="1">(((((INDEX(BILLING!$AD:$AD,MATCH($AG$3&amp;" "&amp;$AG$5,BILLING!$C:$C,0))-R41)*$D$57)-
((INDEX(BILLING!$AE:$AE,MATCH($AG$3&amp;" "&amp;$AG$5,BILLING!$C:$C,0))-S41)*$D$57))))/1000</f>
        <v>5164.9359999999997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37.868051504628966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3.9750000000130967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4.8222222222175333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4.6680555555722094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4.648611111122591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4.5993055555591127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4.3097222222349956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4.4472222222248092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4.413888888884685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4.1513888888948713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1.5562499999941792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1.1125000000029104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2.6430555555343744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2.6444444444496185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2.5027777777577285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2.6638888888992369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2.7020833333444898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5.4374999999708962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4.7805555555169121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2025-12-08T22:16:22Z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