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th\Personal Process for Software Development\lab04\"/>
    </mc:Choice>
  </mc:AlternateContent>
  <xr:revisionPtr revIDLastSave="0" documentId="13_ncr:1_{CD2E2772-FFD9-44BC-A739-5124759AA724}" xr6:coauthVersionLast="47" xr6:coauthVersionMax="47" xr10:uidLastSave="{00000000-0000-0000-0000-000000000000}"/>
  <bookViews>
    <workbookView xWindow="-108" yWindow="-108" windowWidth="23256" windowHeight="12456" activeTab="3" xr2:uid="{3E88ED78-92DC-43E1-9D4E-BA01A1E63C2E}"/>
  </bookViews>
  <sheets>
    <sheet name="Proxy Table" sheetId="1" r:id="rId1"/>
    <sheet name="Productivity" sheetId="2" r:id="rId2"/>
    <sheet name="Sample Data" sheetId="3" r:id="rId3"/>
    <sheet name="Time Distribu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4" l="1"/>
  <c r="P5" i="4" s="1"/>
  <c r="P6" i="4" s="1"/>
  <c r="P7" i="4" s="1"/>
  <c r="P8" i="4" s="1"/>
  <c r="P9" i="4" s="1"/>
  <c r="P10" i="4" s="1"/>
  <c r="P3" i="4"/>
  <c r="P2" i="4"/>
  <c r="G5" i="4"/>
  <c r="G9" i="4"/>
  <c r="G10" i="4"/>
  <c r="E3" i="4"/>
  <c r="E4" i="4"/>
  <c r="E5" i="4"/>
  <c r="E6" i="4"/>
  <c r="E7" i="4"/>
  <c r="E8" i="4"/>
  <c r="E9" i="4"/>
  <c r="E10" i="4"/>
  <c r="E2" i="4"/>
  <c r="B11" i="4"/>
  <c r="G6" i="4" s="1"/>
  <c r="G4" i="4" l="1"/>
  <c r="G3" i="4"/>
  <c r="G2" i="4"/>
  <c r="G8" i="4"/>
  <c r="G7" i="4"/>
  <c r="C11" i="4"/>
  <c r="H4" i="4" l="1"/>
  <c r="H5" i="4"/>
  <c r="H6" i="4"/>
  <c r="H8" i="4"/>
  <c r="H7" i="4"/>
  <c r="H9" i="4"/>
  <c r="H3" i="4"/>
  <c r="H10" i="4"/>
  <c r="H2" i="4"/>
  <c r="D11" i="4"/>
  <c r="E11" i="4" l="1"/>
  <c r="K6" i="3"/>
  <c r="K7" i="3" s="1"/>
  <c r="J6" i="3"/>
  <c r="J7" i="3" s="1"/>
  <c r="F4" i="3"/>
  <c r="E4" i="3"/>
  <c r="B20" i="3"/>
  <c r="C20" i="3" s="1"/>
  <c r="B19" i="3"/>
  <c r="D19" i="3" s="1"/>
  <c r="C19" i="3"/>
  <c r="F15" i="3"/>
  <c r="E15" i="3"/>
  <c r="B15" i="3"/>
  <c r="C15" i="3"/>
  <c r="F14" i="3"/>
  <c r="E14" i="3"/>
  <c r="B14" i="3"/>
  <c r="C14" i="3"/>
  <c r="E6" i="3"/>
  <c r="E5" i="3"/>
  <c r="F6" i="3"/>
  <c r="F5" i="3"/>
  <c r="E13" i="3"/>
  <c r="C13" i="3"/>
  <c r="E12" i="3"/>
  <c r="C12" i="3"/>
  <c r="L16" i="1"/>
  <c r="K16" i="1"/>
  <c r="L15" i="1"/>
  <c r="K15" i="1"/>
  <c r="D6" i="2"/>
  <c r="F6" i="2" s="1"/>
  <c r="D5" i="2"/>
  <c r="F5" i="2" s="1"/>
  <c r="K9" i="1"/>
  <c r="K8" i="1"/>
  <c r="M3" i="1" s="1"/>
  <c r="K6" i="1"/>
  <c r="K4" i="1"/>
  <c r="K5" i="1" s="1"/>
  <c r="K2" i="1"/>
  <c r="K3" i="1" s="1"/>
  <c r="E6" i="1"/>
  <c r="C6" i="1"/>
  <c r="E5" i="1"/>
  <c r="B13" i="1" s="1"/>
  <c r="C5" i="1"/>
  <c r="D11" i="1" s="1"/>
  <c r="D14" i="1"/>
  <c r="E14" i="1" s="1"/>
  <c r="E12" i="1"/>
  <c r="E10" i="1"/>
  <c r="C12" i="1"/>
  <c r="C10" i="1"/>
  <c r="G4" i="1"/>
  <c r="G3" i="1"/>
  <c r="G2" i="1"/>
  <c r="J3" i="4" l="1"/>
  <c r="L3" i="4" s="1"/>
  <c r="O3" i="4" s="1"/>
  <c r="J4" i="4"/>
  <c r="L4" i="4" s="1"/>
  <c r="O4" i="4" s="1"/>
  <c r="J10" i="4"/>
  <c r="L10" i="4" s="1"/>
  <c r="O10" i="4" s="1"/>
  <c r="J2" i="4"/>
  <c r="L2" i="4" s="1"/>
  <c r="J5" i="4"/>
  <c r="L5" i="4" s="1"/>
  <c r="O5" i="4" s="1"/>
  <c r="J9" i="4"/>
  <c r="L9" i="4" s="1"/>
  <c r="O9" i="4" s="1"/>
  <c r="J6" i="4"/>
  <c r="L6" i="4" s="1"/>
  <c r="O6" i="4" s="1"/>
  <c r="J8" i="4"/>
  <c r="L8" i="4" s="1"/>
  <c r="O8" i="4" s="1"/>
  <c r="J7" i="4"/>
  <c r="L7" i="4" s="1"/>
  <c r="O7" i="4" s="1"/>
  <c r="G11" i="4"/>
  <c r="H11" i="4"/>
  <c r="D20" i="3"/>
  <c r="F11" i="1"/>
  <c r="E11" i="1"/>
  <c r="C11" i="1"/>
  <c r="B11" i="1"/>
  <c r="E13" i="1"/>
  <c r="M5" i="1"/>
  <c r="F13" i="1"/>
  <c r="M6" i="1"/>
  <c r="E5" i="2"/>
  <c r="E6" i="2"/>
  <c r="D13" i="1"/>
  <c r="M4" i="1"/>
  <c r="C14" i="1"/>
  <c r="C13" i="1"/>
  <c r="M2" i="1"/>
  <c r="I11" i="4" l="1"/>
  <c r="L11" i="4"/>
  <c r="O2" i="4"/>
  <c r="J11" i="4" l="1"/>
</calcChain>
</file>

<file path=xl/sharedStrings.xml><?xml version="1.0" encoding="utf-8"?>
<sst xmlns="http://schemas.openxmlformats.org/spreadsheetml/2006/main" count="131" uniqueCount="91">
  <si>
    <t>Person 1</t>
  </si>
  <si>
    <t>Person 2</t>
  </si>
  <si>
    <t>Person 3</t>
  </si>
  <si>
    <t>Person 4</t>
  </si>
  <si>
    <t>Person 5</t>
  </si>
  <si>
    <t>Program 1</t>
  </si>
  <si>
    <t>Program 2</t>
  </si>
  <si>
    <t>Program 3</t>
  </si>
  <si>
    <t>Very Small (VS)</t>
  </si>
  <si>
    <t>Small (S)</t>
  </si>
  <si>
    <t>Medium (M)</t>
  </si>
  <si>
    <t>Large (L)</t>
  </si>
  <si>
    <t>Very Large (VL)</t>
  </si>
  <si>
    <t>Sample</t>
  </si>
  <si>
    <t>Sort</t>
  </si>
  <si>
    <t>Data: 5</t>
  </si>
  <si>
    <t>Data: 4</t>
  </si>
  <si>
    <t>Sorting</t>
  </si>
  <si>
    <t>Avg</t>
  </si>
  <si>
    <t>S.D.</t>
  </si>
  <si>
    <t>Sorting (P2)</t>
  </si>
  <si>
    <t>Avg (P2)</t>
  </si>
  <si>
    <t>Avg (P4)</t>
  </si>
  <si>
    <t>Sorting (P4)</t>
  </si>
  <si>
    <t>Min</t>
  </si>
  <si>
    <t>Median</t>
  </si>
  <si>
    <t>Max</t>
  </si>
  <si>
    <t>S</t>
  </si>
  <si>
    <t>L</t>
  </si>
  <si>
    <t>VS (Avg - 2SD)</t>
  </si>
  <si>
    <t>S (Avg - SD)</t>
  </si>
  <si>
    <t>M (Avg)</t>
  </si>
  <si>
    <t>L (Avg + SD)</t>
  </si>
  <si>
    <t>VL (Avg + 2SD)</t>
  </si>
  <si>
    <t>SD</t>
  </si>
  <si>
    <t>Size</t>
  </si>
  <si>
    <t>Elapse</t>
  </si>
  <si>
    <t>Output</t>
  </si>
  <si>
    <t>Input</t>
  </si>
  <si>
    <t>Productivity</t>
  </si>
  <si>
    <t>LOC</t>
  </si>
  <si>
    <t>Minutes</t>
  </si>
  <si>
    <t>Size/Elapse</t>
  </si>
  <si>
    <t>LOC/Minutes</t>
  </si>
  <si>
    <t>LOC/Hr</t>
  </si>
  <si>
    <t>Output/Input</t>
  </si>
  <si>
    <t>1 / Productivity</t>
  </si>
  <si>
    <t>Elapse / Size</t>
  </si>
  <si>
    <t>Minutes / LOC</t>
  </si>
  <si>
    <t>Method 1: Direct Time Estimation</t>
  </si>
  <si>
    <t>Medium</t>
  </si>
  <si>
    <t>Large</t>
  </si>
  <si>
    <t>P2</t>
  </si>
  <si>
    <t>P4</t>
  </si>
  <si>
    <t>Method 2</t>
  </si>
  <si>
    <t>Method 3</t>
  </si>
  <si>
    <t>Program 4</t>
  </si>
  <si>
    <t>Function</t>
  </si>
  <si>
    <t>Proxy Table</t>
  </si>
  <si>
    <t>Sorting (3 Programs)</t>
  </si>
  <si>
    <t>Avg (3 programs)</t>
  </si>
  <si>
    <t>Sorting (4 Programs)</t>
  </si>
  <si>
    <t>Avg (4 programs)</t>
  </si>
  <si>
    <t>Time</t>
  </si>
  <si>
    <t>Productivity (3 programs)</t>
  </si>
  <si>
    <t>Productivity (4 programs)</t>
  </si>
  <si>
    <t>Minutes/LOC</t>
  </si>
  <si>
    <t>Method 1</t>
  </si>
  <si>
    <t>Time In Phase</t>
  </si>
  <si>
    <t>Program 5</t>
  </si>
  <si>
    <t>Total</t>
  </si>
  <si>
    <t>Receive problem /Requirements</t>
  </si>
  <si>
    <t>Analyze</t>
  </si>
  <si>
    <t>Plan</t>
  </si>
  <si>
    <t>Coding</t>
  </si>
  <si>
    <t>Test</t>
  </si>
  <si>
    <t>Debug</t>
  </si>
  <si>
    <t>Cumulative</t>
  </si>
  <si>
    <t>Estimate time in phase</t>
  </si>
  <si>
    <t>Cumulative Estimate time in phase</t>
  </si>
  <si>
    <t>Schedule</t>
  </si>
  <si>
    <t>design test</t>
  </si>
  <si>
    <t>create test</t>
  </si>
  <si>
    <t>19.01.2</t>
  </si>
  <si>
    <t>19.05.1</t>
  </si>
  <si>
    <t>19.05.6</t>
  </si>
  <si>
    <t>19.52.9</t>
  </si>
  <si>
    <t>19.54.1</t>
  </si>
  <si>
    <t>19.55.2</t>
  </si>
  <si>
    <t>19.55.8</t>
  </si>
  <si>
    <t>19.59.9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</si>
</sst>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7" borderId="3" applyNumberFormat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2" fillId="7" borderId="4" xfId="1" applyBorder="1" applyAlignment="1">
      <alignment horizontal="center"/>
    </xf>
    <xf numFmtId="0" fontId="0" fillId="9" borderId="1" xfId="0" applyFill="1" applyBorder="1"/>
    <xf numFmtId="0" fontId="0" fillId="8" borderId="1" xfId="0" applyFill="1" applyBorder="1"/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0" fontId="0" fillId="11" borderId="1" xfId="0" applyFill="1" applyBorder="1"/>
    <xf numFmtId="0" fontId="3" fillId="2" borderId="6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D795-7A63-44F5-BB4D-B31389D58142}">
  <dimension ref="A1:M21"/>
  <sheetViews>
    <sheetView zoomScale="92" zoomScaleNormal="180" workbookViewId="0">
      <selection activeCell="D27" sqref="D27"/>
    </sheetView>
  </sheetViews>
  <sheetFormatPr defaultRowHeight="14.4" x14ac:dyDescent="0.3"/>
  <cols>
    <col min="1" max="1" width="9.33203125" bestFit="1" customWidth="1"/>
    <col min="2" max="2" width="13.21875" bestFit="1" customWidth="1"/>
    <col min="3" max="3" width="8" bestFit="1" customWidth="1"/>
    <col min="4" max="4" width="11.21875" bestFit="1" customWidth="1"/>
    <col min="5" max="5" width="8" bestFit="1" customWidth="1"/>
    <col min="6" max="6" width="13.21875" bestFit="1" customWidth="1"/>
    <col min="12" max="12" width="12.5546875" bestFit="1" customWidth="1"/>
  </cols>
  <sheetData>
    <row r="1" spans="1:13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1"/>
    </row>
    <row r="2" spans="1:13" x14ac:dyDescent="0.3">
      <c r="A2" s="4" t="s">
        <v>5</v>
      </c>
      <c r="B2" s="2">
        <v>29</v>
      </c>
      <c r="C2" s="2">
        <v>6</v>
      </c>
      <c r="D2" s="2">
        <v>24</v>
      </c>
      <c r="E2" s="2">
        <v>14</v>
      </c>
      <c r="F2" s="2">
        <v>22</v>
      </c>
      <c r="G2" s="1">
        <f>AVERAGE(B2:F2)</f>
        <v>19</v>
      </c>
      <c r="I2" s="2">
        <v>29</v>
      </c>
      <c r="J2" t="s">
        <v>24</v>
      </c>
      <c r="K2">
        <f>MIN(I2:I13)</f>
        <v>6</v>
      </c>
      <c r="L2" t="s">
        <v>29</v>
      </c>
      <c r="M2">
        <f>K8-2*K9</f>
        <v>4.6785852592625972</v>
      </c>
    </row>
    <row r="3" spans="1:13" x14ac:dyDescent="0.3">
      <c r="A3" s="4" t="s">
        <v>6</v>
      </c>
      <c r="B3" s="2">
        <v>29</v>
      </c>
      <c r="C3" s="2">
        <v>12</v>
      </c>
      <c r="D3" s="2">
        <v>25</v>
      </c>
      <c r="E3" s="2">
        <v>21</v>
      </c>
      <c r="F3" s="2">
        <v>23</v>
      </c>
      <c r="G3" s="1">
        <f t="shared" ref="G3:G4" si="0">AVERAGE(B3:F3)</f>
        <v>22</v>
      </c>
      <c r="I3" s="2">
        <v>29</v>
      </c>
      <c r="J3" t="s">
        <v>27</v>
      </c>
      <c r="K3">
        <f>(K2+K4)/2</f>
        <v>13.75</v>
      </c>
      <c r="L3" t="s">
        <v>30</v>
      </c>
      <c r="M3">
        <f>K8-K9</f>
        <v>12.130959296297965</v>
      </c>
    </row>
    <row r="4" spans="1:13" x14ac:dyDescent="0.3">
      <c r="A4" s="4" t="s">
        <v>7</v>
      </c>
      <c r="B4" s="2"/>
      <c r="C4" s="2">
        <v>10</v>
      </c>
      <c r="D4" s="2"/>
      <c r="E4" s="2">
        <v>20</v>
      </c>
      <c r="F4" s="2"/>
      <c r="G4" s="1">
        <f t="shared" si="0"/>
        <v>15</v>
      </c>
      <c r="I4" s="2">
        <v>6</v>
      </c>
      <c r="J4" t="s">
        <v>25</v>
      </c>
      <c r="K4">
        <f>MEDIAN(I2:I13)</f>
        <v>21.5</v>
      </c>
      <c r="L4" t="s">
        <v>31</v>
      </c>
      <c r="M4">
        <f>K8</f>
        <v>19.583333333333332</v>
      </c>
    </row>
    <row r="5" spans="1:13" x14ac:dyDescent="0.3">
      <c r="A5" s="4" t="s">
        <v>18</v>
      </c>
      <c r="B5" t="s">
        <v>18</v>
      </c>
      <c r="C5">
        <f>AVERAGE(C2:C4)</f>
        <v>9.3333333333333339</v>
      </c>
      <c r="E5">
        <f>AVERAGE(E2:E4)</f>
        <v>18.333333333333332</v>
      </c>
      <c r="I5" s="2">
        <v>12</v>
      </c>
      <c r="J5" t="s">
        <v>28</v>
      </c>
      <c r="K5">
        <f>(K4+K6)/2</f>
        <v>25.25</v>
      </c>
      <c r="L5" t="s">
        <v>32</v>
      </c>
      <c r="M5">
        <f>K8+K9</f>
        <v>27.035707370368698</v>
      </c>
    </row>
    <row r="6" spans="1:13" x14ac:dyDescent="0.3">
      <c r="A6" s="4" t="s">
        <v>19</v>
      </c>
      <c r="B6" t="s">
        <v>19</v>
      </c>
      <c r="C6">
        <f>_xlfn.STDEV.S(C2:C4)</f>
        <v>3.0550504633038948</v>
      </c>
      <c r="E6">
        <f>_xlfn.STDEV.S(E2:E4)</f>
        <v>3.7859388972001797</v>
      </c>
      <c r="I6" s="2">
        <v>10</v>
      </c>
      <c r="J6" t="s">
        <v>26</v>
      </c>
      <c r="K6">
        <f>MAX(I2:I13)</f>
        <v>29</v>
      </c>
      <c r="L6" t="s">
        <v>33</v>
      </c>
      <c r="M6">
        <f>K8+2*K9</f>
        <v>34.488081407404067</v>
      </c>
    </row>
    <row r="7" spans="1:13" x14ac:dyDescent="0.3">
      <c r="I7" s="2">
        <v>24</v>
      </c>
    </row>
    <row r="8" spans="1:13" x14ac:dyDescent="0.3">
      <c r="A8" s="4" t="s">
        <v>17</v>
      </c>
      <c r="I8" s="2">
        <v>25</v>
      </c>
      <c r="J8" t="s">
        <v>18</v>
      </c>
      <c r="K8">
        <f>AVERAGE(I2:I13)</f>
        <v>19.583333333333332</v>
      </c>
    </row>
    <row r="9" spans="1:13" x14ac:dyDescent="0.3">
      <c r="A9" s="3"/>
      <c r="B9" s="3" t="s">
        <v>8</v>
      </c>
      <c r="C9" s="5" t="s">
        <v>9</v>
      </c>
      <c r="D9" s="5" t="s">
        <v>10</v>
      </c>
      <c r="E9" s="5" t="s">
        <v>11</v>
      </c>
      <c r="F9" s="5" t="s">
        <v>12</v>
      </c>
      <c r="I9" s="2">
        <v>14</v>
      </c>
      <c r="J9" t="s">
        <v>34</v>
      </c>
      <c r="K9">
        <f>_xlfn.STDEV.S(I2:I13)</f>
        <v>7.4523740370353675</v>
      </c>
    </row>
    <row r="10" spans="1:13" x14ac:dyDescent="0.3">
      <c r="A10" s="3" t="s">
        <v>20</v>
      </c>
      <c r="B10" s="2">
        <v>6</v>
      </c>
      <c r="C10" s="2">
        <f>(B10+D10)/2</f>
        <v>8</v>
      </c>
      <c r="D10" s="2">
        <v>10</v>
      </c>
      <c r="E10" s="2">
        <f>(D10+F10)/2</f>
        <v>11</v>
      </c>
      <c r="F10" s="2">
        <v>12</v>
      </c>
      <c r="I10" s="2">
        <v>21</v>
      </c>
    </row>
    <row r="11" spans="1:13" x14ac:dyDescent="0.3">
      <c r="A11" s="11" t="s">
        <v>21</v>
      </c>
      <c r="B11" s="11">
        <f>D11-2*C6</f>
        <v>3.2232324067255442</v>
      </c>
      <c r="C11" s="11">
        <f>D11-C6</f>
        <v>6.2782828700294395</v>
      </c>
      <c r="D11" s="11">
        <f>C5</f>
        <v>9.3333333333333339</v>
      </c>
      <c r="E11" s="11">
        <f>D11+C6</f>
        <v>12.388383796637228</v>
      </c>
      <c r="F11" s="11">
        <f>D11+2*C6</f>
        <v>15.443434259941125</v>
      </c>
      <c r="I11" s="2">
        <v>20</v>
      </c>
    </row>
    <row r="12" spans="1:13" x14ac:dyDescent="0.3">
      <c r="A12" s="3" t="s">
        <v>23</v>
      </c>
      <c r="B12" s="2">
        <v>14</v>
      </c>
      <c r="C12" s="2">
        <f>(B12+D12)/2</f>
        <v>17</v>
      </c>
      <c r="D12" s="2">
        <v>20</v>
      </c>
      <c r="E12" s="2">
        <f>(D12+F12)/2</f>
        <v>20.5</v>
      </c>
      <c r="F12" s="2">
        <v>21</v>
      </c>
      <c r="I12" s="2">
        <v>22</v>
      </c>
    </row>
    <row r="13" spans="1:13" x14ac:dyDescent="0.3">
      <c r="A13" s="11" t="s">
        <v>22</v>
      </c>
      <c r="B13" s="11">
        <f>E5-2*E6</f>
        <v>10.761455538932973</v>
      </c>
      <c r="C13" s="11">
        <f>E5-E6</f>
        <v>14.547394436133153</v>
      </c>
      <c r="D13" s="11">
        <f>E5</f>
        <v>18.333333333333332</v>
      </c>
      <c r="E13" s="11">
        <f>E5+E6</f>
        <v>22.119272230533511</v>
      </c>
      <c r="F13" s="11">
        <f>E5+2*E6</f>
        <v>25.905211127733693</v>
      </c>
      <c r="I13" s="2">
        <v>23</v>
      </c>
    </row>
    <row r="14" spans="1:13" x14ac:dyDescent="0.3">
      <c r="A14" s="8" t="s">
        <v>13</v>
      </c>
      <c r="B14" s="7">
        <v>6</v>
      </c>
      <c r="C14" s="7">
        <f>(B14+D14)/2</f>
        <v>13.25</v>
      </c>
      <c r="D14" s="7">
        <f>(12+29)/2</f>
        <v>20.5</v>
      </c>
      <c r="E14" s="7">
        <f>(D14+F14)/2</f>
        <v>24.75</v>
      </c>
      <c r="F14" s="7">
        <v>29</v>
      </c>
      <c r="I14" t="s">
        <v>54</v>
      </c>
      <c r="J14" t="s">
        <v>55</v>
      </c>
    </row>
    <row r="15" spans="1:13" x14ac:dyDescent="0.3">
      <c r="G15" t="s">
        <v>52</v>
      </c>
      <c r="H15" t="s">
        <v>50</v>
      </c>
      <c r="I15" s="1">
        <v>10</v>
      </c>
      <c r="J15">
        <v>9.3000000000000007</v>
      </c>
      <c r="K15">
        <f>I15*3</f>
        <v>30</v>
      </c>
      <c r="L15">
        <f>J15*3</f>
        <v>27.900000000000002</v>
      </c>
    </row>
    <row r="16" spans="1:13" x14ac:dyDescent="0.3">
      <c r="A16" t="s">
        <v>16</v>
      </c>
      <c r="B16">
        <v>29</v>
      </c>
      <c r="C16">
        <v>6</v>
      </c>
      <c r="D16">
        <v>29</v>
      </c>
      <c r="E16">
        <v>12</v>
      </c>
      <c r="G16" t="s">
        <v>53</v>
      </c>
      <c r="H16" t="s">
        <v>51</v>
      </c>
      <c r="I16" s="1">
        <v>20.5</v>
      </c>
      <c r="J16">
        <v>22.12</v>
      </c>
      <c r="K16">
        <f>I16*1.5</f>
        <v>30.75</v>
      </c>
      <c r="L16">
        <f>J16*1.5</f>
        <v>33.18</v>
      </c>
    </row>
    <row r="17" spans="1:6" x14ac:dyDescent="0.3">
      <c r="A17" t="s">
        <v>14</v>
      </c>
      <c r="B17">
        <v>6</v>
      </c>
      <c r="C17">
        <v>12</v>
      </c>
      <c r="D17">
        <v>29</v>
      </c>
      <c r="E17">
        <v>29</v>
      </c>
    </row>
    <row r="19" spans="1:6" x14ac:dyDescent="0.3">
      <c r="A19" t="s">
        <v>15</v>
      </c>
      <c r="B19">
        <v>29</v>
      </c>
      <c r="C19">
        <v>6</v>
      </c>
      <c r="D19">
        <v>29</v>
      </c>
      <c r="E19">
        <v>12</v>
      </c>
      <c r="F19">
        <v>10</v>
      </c>
    </row>
    <row r="20" spans="1:6" x14ac:dyDescent="0.3">
      <c r="B20" s="9">
        <v>6</v>
      </c>
      <c r="C20" s="10">
        <v>10</v>
      </c>
      <c r="D20">
        <v>12</v>
      </c>
      <c r="E20" s="10">
        <v>29</v>
      </c>
      <c r="F20" s="9">
        <v>29</v>
      </c>
    </row>
    <row r="21" spans="1:6" x14ac:dyDescent="0.3">
      <c r="B21" s="9">
        <v>6</v>
      </c>
      <c r="D21">
        <v>12</v>
      </c>
      <c r="F21" s="9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5FFAD-57EB-4BB7-901E-03608BF061BF}">
  <dimension ref="A3:F12"/>
  <sheetViews>
    <sheetView topLeftCell="A2" zoomScale="102" zoomScaleNormal="150" workbookViewId="0">
      <selection activeCell="B14" sqref="B14"/>
    </sheetView>
  </sheetViews>
  <sheetFormatPr defaultRowHeight="14.4" x14ac:dyDescent="0.3"/>
  <cols>
    <col min="4" max="4" width="11.77734375" bestFit="1" customWidth="1"/>
    <col min="6" max="6" width="13.44140625" bestFit="1" customWidth="1"/>
  </cols>
  <sheetData>
    <row r="3" spans="1:6" x14ac:dyDescent="0.3">
      <c r="A3" s="1"/>
      <c r="B3" s="3" t="s">
        <v>37</v>
      </c>
      <c r="C3" s="13" t="s">
        <v>38</v>
      </c>
      <c r="D3" s="20" t="s">
        <v>45</v>
      </c>
      <c r="E3" s="20"/>
      <c r="F3" s="6"/>
    </row>
    <row r="4" spans="1:6" x14ac:dyDescent="0.3">
      <c r="A4" s="1"/>
      <c r="B4" s="3" t="s">
        <v>35</v>
      </c>
      <c r="C4" s="13" t="s">
        <v>36</v>
      </c>
      <c r="D4" s="20" t="s">
        <v>39</v>
      </c>
      <c r="E4" s="20"/>
      <c r="F4" s="5" t="s">
        <v>46</v>
      </c>
    </row>
    <row r="5" spans="1:6" x14ac:dyDescent="0.3">
      <c r="A5" s="3" t="s">
        <v>1</v>
      </c>
      <c r="B5" s="2">
        <v>10</v>
      </c>
      <c r="C5" s="14">
        <v>30</v>
      </c>
      <c r="D5" s="12">
        <f>10/30</f>
        <v>0.33333333333333331</v>
      </c>
      <c r="E5" s="2">
        <f>D5*60</f>
        <v>20</v>
      </c>
      <c r="F5" s="6">
        <f>1/D5</f>
        <v>3</v>
      </c>
    </row>
    <row r="6" spans="1:6" x14ac:dyDescent="0.3">
      <c r="A6" s="3" t="s">
        <v>3</v>
      </c>
      <c r="B6" s="2">
        <v>20</v>
      </c>
      <c r="C6" s="14">
        <v>30</v>
      </c>
      <c r="D6" s="12">
        <f>20/30</f>
        <v>0.66666666666666663</v>
      </c>
      <c r="E6" s="2">
        <f>D6*60</f>
        <v>40</v>
      </c>
      <c r="F6" s="6">
        <f>1/D6</f>
        <v>1.5</v>
      </c>
    </row>
    <row r="7" spans="1:6" x14ac:dyDescent="0.3">
      <c r="B7" s="3" t="s">
        <v>40</v>
      </c>
      <c r="C7" s="13" t="s">
        <v>41</v>
      </c>
      <c r="D7" s="20" t="s">
        <v>42</v>
      </c>
      <c r="E7" s="20"/>
      <c r="F7" s="5" t="s">
        <v>47</v>
      </c>
    </row>
    <row r="8" spans="1:6" x14ac:dyDescent="0.3">
      <c r="D8" s="5" t="s">
        <v>43</v>
      </c>
      <c r="E8" s="5" t="s">
        <v>44</v>
      </c>
      <c r="F8" s="5" t="s">
        <v>48</v>
      </c>
    </row>
    <row r="12" spans="1:6" x14ac:dyDescent="0.3">
      <c r="A12" t="s">
        <v>49</v>
      </c>
    </row>
  </sheetData>
  <mergeCells count="3">
    <mergeCell ref="D3:E3"/>
    <mergeCell ref="D4:E4"/>
    <mergeCell ref="D7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2F3F8-98FA-47F0-8958-3F6CF337AC29}">
  <dimension ref="A2:K20"/>
  <sheetViews>
    <sheetView zoomScale="112" zoomScaleNormal="110" workbookViewId="0">
      <selection activeCell="D6" sqref="D6"/>
    </sheetView>
  </sheetViews>
  <sheetFormatPr defaultRowHeight="14.4" x14ac:dyDescent="0.3"/>
  <cols>
    <col min="1" max="1" width="22.109375" bestFit="1" customWidth="1"/>
    <col min="2" max="2" width="13.21875" bestFit="1" customWidth="1"/>
    <col min="3" max="3" width="11" bestFit="1" customWidth="1"/>
    <col min="4" max="4" width="13.44140625" bestFit="1" customWidth="1"/>
    <col min="5" max="5" width="11" bestFit="1" customWidth="1"/>
    <col min="6" max="6" width="13.21875" bestFit="1" customWidth="1"/>
  </cols>
  <sheetData>
    <row r="2" spans="1:11" x14ac:dyDescent="0.3">
      <c r="B2" s="3" t="s">
        <v>40</v>
      </c>
      <c r="C2" s="3" t="s">
        <v>57</v>
      </c>
      <c r="D2" s="3" t="s">
        <v>63</v>
      </c>
      <c r="E2" s="17" t="s">
        <v>18</v>
      </c>
      <c r="F2" s="17" t="s">
        <v>19</v>
      </c>
      <c r="I2" s="3" t="s">
        <v>67</v>
      </c>
      <c r="J2" s="3" t="s">
        <v>54</v>
      </c>
      <c r="K2" s="3" t="s">
        <v>55</v>
      </c>
    </row>
    <row r="3" spans="1:11" x14ac:dyDescent="0.3">
      <c r="A3" s="5" t="s">
        <v>5</v>
      </c>
      <c r="B3" s="2">
        <v>6</v>
      </c>
      <c r="C3" s="2">
        <v>1</v>
      </c>
      <c r="D3" s="18"/>
      <c r="E3" s="19">
        <v>6</v>
      </c>
      <c r="F3" s="19"/>
      <c r="I3" s="15"/>
      <c r="J3" s="15"/>
      <c r="K3" s="15"/>
    </row>
    <row r="4" spans="1:11" x14ac:dyDescent="0.3">
      <c r="A4" s="5" t="s">
        <v>6</v>
      </c>
      <c r="B4" s="2">
        <v>10</v>
      </c>
      <c r="C4" s="2">
        <v>1</v>
      </c>
      <c r="D4" s="18"/>
      <c r="E4" s="19">
        <f>AVERAGE(B3:B4)</f>
        <v>8</v>
      </c>
      <c r="F4" s="19">
        <f>_xlfn.STDEV.S(B3,B4)</f>
        <v>2.8284271247461903</v>
      </c>
      <c r="I4" s="15"/>
      <c r="J4" s="15"/>
      <c r="K4" s="15"/>
    </row>
    <row r="5" spans="1:11" x14ac:dyDescent="0.3">
      <c r="A5" s="5" t="s">
        <v>7</v>
      </c>
      <c r="B5" s="2">
        <v>13</v>
      </c>
      <c r="C5" s="2">
        <v>1</v>
      </c>
      <c r="D5" s="2">
        <v>13.56</v>
      </c>
      <c r="E5" s="2">
        <f>AVERAGE(B3:B5)</f>
        <v>9.6666666666666661</v>
      </c>
      <c r="F5" s="2">
        <f>_xlfn.STDEV.S(B3:B5)</f>
        <v>3.5118845842842474</v>
      </c>
      <c r="I5" s="15"/>
      <c r="J5" s="15"/>
      <c r="K5" s="15"/>
    </row>
    <row r="6" spans="1:11" x14ac:dyDescent="0.3">
      <c r="A6" s="5" t="s">
        <v>56</v>
      </c>
      <c r="B6" s="2">
        <v>38</v>
      </c>
      <c r="C6" s="2">
        <v>1</v>
      </c>
      <c r="D6" s="2">
        <v>212.22</v>
      </c>
      <c r="E6" s="2">
        <f>AVERAGE(B3:B6)</f>
        <v>16.75</v>
      </c>
      <c r="F6" s="2">
        <f>_xlfn.STDEV.S(B3:B6)</f>
        <v>14.453949863849212</v>
      </c>
      <c r="H6" s="1" t="s">
        <v>35</v>
      </c>
      <c r="I6" s="16"/>
      <c r="J6" s="6">
        <f>3*F12</f>
        <v>39</v>
      </c>
      <c r="K6" s="2">
        <f>3*F14</f>
        <v>50.071307505705477</v>
      </c>
    </row>
    <row r="7" spans="1:11" x14ac:dyDescent="0.3">
      <c r="H7" s="1" t="s">
        <v>63</v>
      </c>
      <c r="I7" s="6">
        <v>60</v>
      </c>
      <c r="J7" s="6">
        <f>J6*D19</f>
        <v>40.68</v>
      </c>
      <c r="K7" s="6">
        <f>K6*D19</f>
        <v>52.228225367489706</v>
      </c>
    </row>
    <row r="10" spans="1:11" x14ac:dyDescent="0.3">
      <c r="A10" t="s">
        <v>58</v>
      </c>
    </row>
    <row r="11" spans="1:11" x14ac:dyDescent="0.3">
      <c r="A11" s="6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1:11" x14ac:dyDescent="0.3">
      <c r="A12" s="6" t="s">
        <v>59</v>
      </c>
      <c r="B12" s="2">
        <v>6</v>
      </c>
      <c r="C12" s="2">
        <f xml:space="preserve"> (D12+B12)/2</f>
        <v>8</v>
      </c>
      <c r="D12" s="2">
        <v>10</v>
      </c>
      <c r="E12" s="2">
        <f>(F12+D12)/2</f>
        <v>11.5</v>
      </c>
      <c r="F12" s="2">
        <v>13</v>
      </c>
    </row>
    <row r="13" spans="1:11" x14ac:dyDescent="0.3">
      <c r="A13" s="6" t="s">
        <v>61</v>
      </c>
      <c r="B13" s="2">
        <v>6</v>
      </c>
      <c r="C13" s="2">
        <f>(B13+D13)/2</f>
        <v>8.75</v>
      </c>
      <c r="D13" s="2">
        <v>11.5</v>
      </c>
      <c r="E13" s="2">
        <f>(F13+D13)/2</f>
        <v>24.75</v>
      </c>
      <c r="F13" s="2">
        <v>38</v>
      </c>
    </row>
    <row r="14" spans="1:11" x14ac:dyDescent="0.3">
      <c r="A14" s="6" t="s">
        <v>60</v>
      </c>
      <c r="B14" s="2">
        <f>E5-(2*F5)</f>
        <v>2.6428974980981712</v>
      </c>
      <c r="C14" s="2">
        <f>E5-F5</f>
        <v>6.1547820823824182</v>
      </c>
      <c r="D14" s="2">
        <v>9.67</v>
      </c>
      <c r="E14" s="2">
        <f>E5+F5</f>
        <v>13.178551250950914</v>
      </c>
      <c r="F14" s="2">
        <f>E5+(2*F5)</f>
        <v>16.69043583523516</v>
      </c>
    </row>
    <row r="15" spans="1:11" x14ac:dyDescent="0.3">
      <c r="A15" s="6" t="s">
        <v>62</v>
      </c>
      <c r="B15" s="2">
        <f>E6-(2*F6)</f>
        <v>-12.157899727698425</v>
      </c>
      <c r="C15" s="2">
        <f>E6-F6</f>
        <v>2.2960501361507877</v>
      </c>
      <c r="D15" s="2">
        <v>16.75</v>
      </c>
      <c r="E15" s="2">
        <f>E6+F6</f>
        <v>31.203949863849211</v>
      </c>
      <c r="F15" s="2">
        <f>E6+(2*F6)</f>
        <v>45.657899727698421</v>
      </c>
    </row>
    <row r="17" spans="1:4" x14ac:dyDescent="0.3">
      <c r="B17" s="3"/>
      <c r="C17" s="3"/>
      <c r="D17" s="3" t="s">
        <v>66</v>
      </c>
    </row>
    <row r="18" spans="1:4" x14ac:dyDescent="0.3">
      <c r="B18" s="3" t="s">
        <v>43</v>
      </c>
      <c r="C18" s="3" t="s">
        <v>44</v>
      </c>
      <c r="D18" s="3" t="s">
        <v>46</v>
      </c>
    </row>
    <row r="19" spans="1:4" x14ac:dyDescent="0.3">
      <c r="A19" s="5" t="s">
        <v>64</v>
      </c>
      <c r="B19" s="2">
        <f>B5/D5</f>
        <v>0.95870206489675514</v>
      </c>
      <c r="C19" s="2">
        <f>B19*60</f>
        <v>57.522123893805308</v>
      </c>
      <c r="D19" s="2">
        <f>1/B19</f>
        <v>1.043076923076923</v>
      </c>
    </row>
    <row r="20" spans="1:4" x14ac:dyDescent="0.3">
      <c r="A20" s="5" t="s">
        <v>65</v>
      </c>
      <c r="B20" s="2">
        <f>(B5+B6)/(D5+D6)</f>
        <v>0.22588360350783948</v>
      </c>
      <c r="C20" s="2">
        <f>B20*60</f>
        <v>13.55301621047037</v>
      </c>
      <c r="D20" s="2">
        <f>1/B20</f>
        <v>4.4270588235294124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C43D7-0216-4820-9D88-E8E1010CBE01}">
  <dimension ref="A1:R11"/>
  <sheetViews>
    <sheetView tabSelected="1" zoomScale="82" zoomScaleNormal="250" workbookViewId="0">
      <selection activeCell="J2" sqref="J2"/>
    </sheetView>
  </sheetViews>
  <sheetFormatPr defaultRowHeight="14.4" x14ac:dyDescent="0.3"/>
  <cols>
    <col min="1" max="1" width="30.33203125" customWidth="1"/>
    <col min="2" max="2" width="13.5546875" customWidth="1"/>
    <col min="3" max="3" width="11.5546875" customWidth="1"/>
    <col min="4" max="4" width="10.88671875" customWidth="1"/>
    <col min="7" max="7" width="11.77734375" customWidth="1"/>
    <col min="8" max="8" width="10.44140625" customWidth="1"/>
    <col min="9" max="9" width="11.109375" customWidth="1"/>
    <col min="10" max="10" width="14.44140625" customWidth="1"/>
    <col min="13" max="13" width="12.21875" customWidth="1"/>
    <col min="14" max="14" width="18.88671875" customWidth="1"/>
    <col min="15" max="15" width="13.44140625" customWidth="1"/>
  </cols>
  <sheetData>
    <row r="1" spans="1:18" ht="72" x14ac:dyDescent="0.3">
      <c r="A1" s="21" t="s">
        <v>68</v>
      </c>
      <c r="B1" s="21" t="s">
        <v>7</v>
      </c>
      <c r="C1" s="21" t="s">
        <v>56</v>
      </c>
      <c r="D1" s="21" t="s">
        <v>69</v>
      </c>
      <c r="E1" s="21" t="s">
        <v>70</v>
      </c>
      <c r="G1" s="21" t="s">
        <v>7</v>
      </c>
      <c r="H1" s="21" t="s">
        <v>56</v>
      </c>
      <c r="I1" s="21" t="s">
        <v>69</v>
      </c>
      <c r="J1" s="22" t="s">
        <v>77</v>
      </c>
      <c r="L1">
        <v>60</v>
      </c>
      <c r="M1" s="21" t="s">
        <v>68</v>
      </c>
      <c r="O1" s="23" t="s">
        <v>78</v>
      </c>
      <c r="P1" s="23" t="s">
        <v>79</v>
      </c>
      <c r="R1" s="9" t="s">
        <v>80</v>
      </c>
    </row>
    <row r="2" spans="1:18" x14ac:dyDescent="0.3">
      <c r="A2" s="6" t="s">
        <v>71</v>
      </c>
      <c r="B2" s="6">
        <v>0.04</v>
      </c>
      <c r="C2" s="6">
        <v>4.4400000000000004</v>
      </c>
      <c r="D2" s="6"/>
      <c r="E2" s="6">
        <f>SUM(B2:D2)</f>
        <v>4.4800000000000004</v>
      </c>
      <c r="G2" s="6">
        <f>B2/B$11</f>
        <v>3.0395136778115501E-3</v>
      </c>
      <c r="H2" s="6">
        <f>C2/C$11</f>
        <v>2.1080619124489608E-2</v>
      </c>
      <c r="I2" s="6"/>
      <c r="J2" s="6">
        <f>E2/E$11</f>
        <v>2.0019662168200912E-2</v>
      </c>
      <c r="L2" s="6">
        <f>L$1*J2</f>
        <v>1.2011797300920548</v>
      </c>
      <c r="M2" s="6" t="s">
        <v>71</v>
      </c>
      <c r="O2" s="2">
        <f>ROUND(L2,1)</f>
        <v>1.2</v>
      </c>
      <c r="P2" s="24">
        <f>O2</f>
        <v>1.2</v>
      </c>
      <c r="Q2">
        <v>19</v>
      </c>
      <c r="R2" s="25" t="s">
        <v>83</v>
      </c>
    </row>
    <row r="3" spans="1:18" x14ac:dyDescent="0.3">
      <c r="A3" s="6" t="s">
        <v>72</v>
      </c>
      <c r="B3" s="6">
        <v>6.1</v>
      </c>
      <c r="C3" s="6">
        <v>8.57</v>
      </c>
      <c r="D3" s="6"/>
      <c r="E3" s="6">
        <f t="shared" ref="E3:E10" si="0">SUM(B3:D3)</f>
        <v>14.67</v>
      </c>
      <c r="G3" s="6">
        <f t="shared" ref="G3:G9" si="1">B3/B$11</f>
        <v>0.46352583586626139</v>
      </c>
      <c r="H3" s="6">
        <f t="shared" ref="H3:H10" si="2">C3/C$11</f>
        <v>4.0689393220017099E-2</v>
      </c>
      <c r="I3" s="6"/>
      <c r="J3" s="6">
        <f t="shared" ref="J3:J10" si="3">E3/E$11</f>
        <v>6.5555456251675748E-2</v>
      </c>
      <c r="L3" s="6">
        <f t="shared" ref="L3:L10" si="4">L$1*J3</f>
        <v>3.9333273751005446</v>
      </c>
      <c r="M3" s="6" t="s">
        <v>72</v>
      </c>
      <c r="O3" s="2">
        <f t="shared" ref="O3:O10" si="5">ROUND(L3,1)</f>
        <v>3.9</v>
      </c>
      <c r="P3" s="24">
        <f>O3+P2</f>
        <v>5.0999999999999996</v>
      </c>
      <c r="R3" s="25" t="s">
        <v>84</v>
      </c>
    </row>
    <row r="4" spans="1:18" x14ac:dyDescent="0.3">
      <c r="A4" s="6" t="s">
        <v>73</v>
      </c>
      <c r="B4" s="6">
        <v>0.49</v>
      </c>
      <c r="C4" s="6">
        <v>1.52</v>
      </c>
      <c r="D4" s="6"/>
      <c r="E4" s="6">
        <f t="shared" si="0"/>
        <v>2.0099999999999998</v>
      </c>
      <c r="G4" s="6">
        <f t="shared" si="1"/>
        <v>3.7234042553191488E-2</v>
      </c>
      <c r="H4" s="6">
        <f t="shared" si="2"/>
        <v>7.2167885291045493E-3</v>
      </c>
      <c r="I4" s="6"/>
      <c r="J4" s="6">
        <f t="shared" si="3"/>
        <v>8.9820359281437123E-3</v>
      </c>
      <c r="L4" s="6">
        <f t="shared" si="4"/>
        <v>0.53892215568862278</v>
      </c>
      <c r="M4" s="6" t="s">
        <v>73</v>
      </c>
      <c r="O4" s="2">
        <f t="shared" si="5"/>
        <v>0.5</v>
      </c>
      <c r="P4" s="24">
        <f t="shared" ref="P4:P10" si="6">O4+P3</f>
        <v>5.6</v>
      </c>
      <c r="R4" s="25" t="s">
        <v>85</v>
      </c>
    </row>
    <row r="5" spans="1:18" x14ac:dyDescent="0.3">
      <c r="A5" s="6" t="s">
        <v>74</v>
      </c>
      <c r="B5" s="6">
        <v>3.28</v>
      </c>
      <c r="C5" s="6">
        <v>173.07</v>
      </c>
      <c r="D5" s="6"/>
      <c r="E5" s="6">
        <f t="shared" si="0"/>
        <v>176.35</v>
      </c>
      <c r="G5" s="6">
        <f t="shared" si="1"/>
        <v>0.24924012158054709</v>
      </c>
      <c r="H5" s="6">
        <f t="shared" si="2"/>
        <v>0.82171683600797651</v>
      </c>
      <c r="I5" s="6"/>
      <c r="J5" s="6">
        <f t="shared" si="3"/>
        <v>0.78805076414335506</v>
      </c>
      <c r="L5" s="6">
        <f t="shared" si="4"/>
        <v>47.283045848601304</v>
      </c>
      <c r="M5" s="6" t="s">
        <v>74</v>
      </c>
      <c r="O5" s="2">
        <f t="shared" si="5"/>
        <v>47.3</v>
      </c>
      <c r="P5" s="24">
        <f t="shared" si="6"/>
        <v>52.9</v>
      </c>
      <c r="R5" s="25" t="s">
        <v>86</v>
      </c>
    </row>
    <row r="6" spans="1:18" x14ac:dyDescent="0.3">
      <c r="A6" s="6" t="s">
        <v>81</v>
      </c>
      <c r="B6" s="6">
        <v>0.1</v>
      </c>
      <c r="C6" s="6">
        <v>4.2</v>
      </c>
      <c r="D6" s="6"/>
      <c r="E6" s="6">
        <f t="shared" si="0"/>
        <v>4.3</v>
      </c>
      <c r="G6" s="6">
        <f t="shared" si="1"/>
        <v>7.5987841945288756E-3</v>
      </c>
      <c r="H6" s="6">
        <f t="shared" si="2"/>
        <v>1.994112619884152E-2</v>
      </c>
      <c r="I6" s="6"/>
      <c r="J6" s="6">
        <f t="shared" si="3"/>
        <v>1.921530074179998E-2</v>
      </c>
      <c r="L6" s="6">
        <f t="shared" si="4"/>
        <v>1.1529180445079987</v>
      </c>
      <c r="M6" s="6" t="s">
        <v>81</v>
      </c>
      <c r="O6" s="2">
        <f t="shared" si="5"/>
        <v>1.2</v>
      </c>
      <c r="P6" s="24">
        <f t="shared" si="6"/>
        <v>54.1</v>
      </c>
      <c r="R6" s="25" t="s">
        <v>87</v>
      </c>
    </row>
    <row r="7" spans="1:18" x14ac:dyDescent="0.3">
      <c r="A7" s="6" t="s">
        <v>82</v>
      </c>
      <c r="B7" s="6">
        <v>2.08</v>
      </c>
      <c r="C7" s="6">
        <v>2.02</v>
      </c>
      <c r="D7" s="6"/>
      <c r="E7" s="6">
        <f t="shared" si="0"/>
        <v>4.0999999999999996</v>
      </c>
      <c r="G7" s="6">
        <f t="shared" si="1"/>
        <v>0.1580547112462006</v>
      </c>
      <c r="H7" s="6">
        <f t="shared" si="2"/>
        <v>9.5907321242047292E-3</v>
      </c>
      <c r="I7" s="6"/>
      <c r="J7" s="6">
        <f t="shared" si="3"/>
        <v>1.8321565823576726E-2</v>
      </c>
      <c r="L7" s="6">
        <f t="shared" si="4"/>
        <v>1.0992939494146035</v>
      </c>
      <c r="M7" s="6" t="s">
        <v>82</v>
      </c>
      <c r="O7" s="2">
        <f t="shared" si="5"/>
        <v>1.1000000000000001</v>
      </c>
      <c r="P7" s="24">
        <f t="shared" si="6"/>
        <v>55.2</v>
      </c>
      <c r="R7" s="25" t="s">
        <v>88</v>
      </c>
    </row>
    <row r="8" spans="1:18" x14ac:dyDescent="0.3">
      <c r="A8" s="6" t="s">
        <v>75</v>
      </c>
      <c r="B8" s="6">
        <v>1.07</v>
      </c>
      <c r="C8" s="6">
        <v>1.1399999999999999</v>
      </c>
      <c r="D8" s="6"/>
      <c r="E8" s="6">
        <f t="shared" si="0"/>
        <v>2.21</v>
      </c>
      <c r="G8" s="6">
        <f t="shared" si="1"/>
        <v>8.1306990881458971E-2</v>
      </c>
      <c r="H8" s="6">
        <f t="shared" si="2"/>
        <v>5.4125913968284117E-3</v>
      </c>
      <c r="I8" s="6"/>
      <c r="J8" s="6">
        <f t="shared" si="3"/>
        <v>9.8757708463669668E-3</v>
      </c>
      <c r="L8" s="6">
        <f t="shared" si="4"/>
        <v>0.59254625078201806</v>
      </c>
      <c r="M8" s="6" t="s">
        <v>75</v>
      </c>
      <c r="O8" s="2">
        <f t="shared" si="5"/>
        <v>0.6</v>
      </c>
      <c r="P8" s="24">
        <f t="shared" si="6"/>
        <v>55.800000000000004</v>
      </c>
      <c r="R8" s="25" t="s">
        <v>89</v>
      </c>
    </row>
    <row r="9" spans="1:18" x14ac:dyDescent="0.3">
      <c r="A9" s="6" t="s">
        <v>76</v>
      </c>
      <c r="B9" s="6">
        <v>0</v>
      </c>
      <c r="C9" s="6">
        <v>15.32</v>
      </c>
      <c r="D9" s="6"/>
      <c r="E9" s="6">
        <f t="shared" si="0"/>
        <v>15.32</v>
      </c>
      <c r="G9" s="6">
        <f t="shared" si="1"/>
        <v>0</v>
      </c>
      <c r="H9" s="6">
        <f t="shared" si="2"/>
        <v>7.2737631753869533E-2</v>
      </c>
      <c r="I9" s="6"/>
      <c r="J9" s="6">
        <f t="shared" si="3"/>
        <v>6.8460094735901339E-2</v>
      </c>
      <c r="L9" s="6">
        <f t="shared" si="4"/>
        <v>4.1076056841540804</v>
      </c>
      <c r="M9" s="6" t="s">
        <v>76</v>
      </c>
      <c r="O9" s="2">
        <f t="shared" si="5"/>
        <v>4.0999999999999996</v>
      </c>
      <c r="P9" s="24">
        <f t="shared" si="6"/>
        <v>59.900000000000006</v>
      </c>
      <c r="R9" s="25" t="s">
        <v>90</v>
      </c>
    </row>
    <row r="10" spans="1:18" x14ac:dyDescent="0.3">
      <c r="A10" s="6" t="s">
        <v>75</v>
      </c>
      <c r="B10" s="6">
        <v>0</v>
      </c>
      <c r="C10" s="6">
        <v>0.34</v>
      </c>
      <c r="D10" s="6"/>
      <c r="E10" s="6">
        <f t="shared" si="0"/>
        <v>0.34</v>
      </c>
      <c r="G10" s="6">
        <f t="shared" ref="G10" si="7">B10/B$11</f>
        <v>0</v>
      </c>
      <c r="H10" s="6">
        <f t="shared" si="2"/>
        <v>1.6142816446681229E-3</v>
      </c>
      <c r="I10" s="6"/>
      <c r="J10" s="6">
        <f t="shared" si="3"/>
        <v>1.5193493609795335E-3</v>
      </c>
      <c r="L10" s="6">
        <f t="shared" si="4"/>
        <v>9.1160961658772008E-2</v>
      </c>
      <c r="M10" s="6" t="s">
        <v>75</v>
      </c>
      <c r="O10" s="2">
        <f t="shared" si="5"/>
        <v>0.1</v>
      </c>
      <c r="P10" s="24">
        <f t="shared" si="6"/>
        <v>60.000000000000007</v>
      </c>
      <c r="R10" s="25"/>
    </row>
    <row r="11" spans="1:18" x14ac:dyDescent="0.3">
      <c r="A11" s="21" t="s">
        <v>70</v>
      </c>
      <c r="B11" s="21">
        <f>SUM(B2:B10)</f>
        <v>13.16</v>
      </c>
      <c r="C11" s="21">
        <f>SUM(C2:C10)</f>
        <v>210.61999999999998</v>
      </c>
      <c r="D11" s="21">
        <f>SUM(D2:D10)</f>
        <v>0</v>
      </c>
      <c r="E11" s="21">
        <f>SUM(E2:E10)</f>
        <v>223.78</v>
      </c>
      <c r="G11" s="21">
        <f>SUM(G2:G10)</f>
        <v>1</v>
      </c>
      <c r="H11" s="21">
        <f>SUM(H2:H10)</f>
        <v>0.99999999999999989</v>
      </c>
      <c r="I11" s="21">
        <f>SUM(I2:I10)</f>
        <v>0</v>
      </c>
      <c r="J11" s="21">
        <f>SUM(J2:J10)</f>
        <v>0.99999999999999989</v>
      </c>
      <c r="L11" s="26">
        <f>SUM(L2:L10)</f>
        <v>60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C9D569772B334283AA442E91E96F84" ma:contentTypeVersion="6" ma:contentTypeDescription="Create a new document." ma:contentTypeScope="" ma:versionID="05f9e5244276d3bc6f16fd8319100b82">
  <xsd:schema xmlns:xsd="http://www.w3.org/2001/XMLSchema" xmlns:xs="http://www.w3.org/2001/XMLSchema" xmlns:p="http://schemas.microsoft.com/office/2006/metadata/properties" xmlns:ns2="6f6cded3-0312-4c46-a8bd-0a0a349a8790" targetNamespace="http://schemas.microsoft.com/office/2006/metadata/properties" ma:root="true" ma:fieldsID="414099a598d5de265e5463466911a5a7" ns2:_="">
    <xsd:import namespace="6f6cded3-0312-4c46-a8bd-0a0a349a87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6cded3-0312-4c46-a8bd-0a0a349a87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3DF5B0-8EE0-40D0-B581-0778D2ED74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7BC6A9-0A5A-4C4A-8A23-2AD18558B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6cded3-0312-4c46-a8bd-0a0a349a87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60E04E-CA94-444A-AFC2-D24B13EDA34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Proxy Table</vt:lpstr>
      <vt:lpstr>Productivity</vt:lpstr>
      <vt:lpstr>Sample Data</vt:lpstr>
      <vt:lpstr>Time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Suradet</dc:creator>
  <cp:lastModifiedBy>LEGION 5</cp:lastModifiedBy>
  <dcterms:created xsi:type="dcterms:W3CDTF">2023-07-05T01:02:13Z</dcterms:created>
  <dcterms:modified xsi:type="dcterms:W3CDTF">2023-07-14T09:49:27Z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0x01010047C9D569772B334283AA442E91E96F84</vt:lpwstr>
  </property>
</Properties>
</file>