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1"/>
  </bookViews>
  <sheets>
    <sheet name="ANOVA SHEET" sheetId="1" r:id="rId1"/>
    <sheet name="MULTICOLLINEARITY SHEET" sheetId="2" r:id="rId2"/>
    <sheet name="POST-HOC TEST" sheetId="3" r:id="rId3"/>
  </sheets>
  <calcPr calcId="124519"/>
</workbook>
</file>

<file path=xl/calcChain.xml><?xml version="1.0" encoding="utf-8"?>
<calcChain xmlns="http://schemas.openxmlformats.org/spreadsheetml/2006/main">
  <c r="M12" i="3"/>
  <c r="I5"/>
  <c r="J5" s="1"/>
  <c r="I6"/>
  <c r="J6" s="1"/>
  <c r="I7"/>
  <c r="J7" s="1"/>
  <c r="I8"/>
  <c r="J8" s="1"/>
  <c r="I9"/>
  <c r="J9" s="1"/>
  <c r="I10"/>
  <c r="J10" s="1"/>
  <c r="I4"/>
  <c r="J4" s="1"/>
  <c r="F5"/>
  <c r="G5" s="1"/>
  <c r="F6"/>
  <c r="G6" s="1"/>
  <c r="F7"/>
  <c r="G7" s="1"/>
  <c r="F8"/>
  <c r="F11" s="1"/>
  <c r="F9"/>
  <c r="G9" s="1"/>
  <c r="F10"/>
  <c r="G10" s="1"/>
  <c r="F4"/>
  <c r="G4" s="1"/>
  <c r="E11"/>
  <c r="E14" s="1"/>
  <c r="H11"/>
  <c r="H14" s="1"/>
  <c r="C5"/>
  <c r="D5" s="1"/>
  <c r="C6"/>
  <c r="D6" s="1"/>
  <c r="C7"/>
  <c r="D7" s="1"/>
  <c r="C8"/>
  <c r="D8" s="1"/>
  <c r="C9"/>
  <c r="D9" s="1"/>
  <c r="C10"/>
  <c r="D10" s="1"/>
  <c r="C4"/>
  <c r="D4" s="1"/>
  <c r="B14"/>
  <c r="B11"/>
  <c r="AA34" i="2"/>
  <c r="P34"/>
  <c r="E35"/>
  <c r="D35" i="1"/>
  <c r="D33"/>
  <c r="D32"/>
  <c r="C24"/>
  <c r="D24" s="1"/>
  <c r="C23"/>
  <c r="D23" s="1"/>
  <c r="C22"/>
  <c r="D22" s="1"/>
  <c r="Q8"/>
  <c r="Q10"/>
  <c r="O7"/>
  <c r="O9"/>
  <c r="O6"/>
  <c r="M9"/>
  <c r="P7"/>
  <c r="Q7" s="1"/>
  <c r="P8"/>
  <c r="P9"/>
  <c r="Q9" s="1"/>
  <c r="P10"/>
  <c r="P6"/>
  <c r="Q6" s="1"/>
  <c r="N7"/>
  <c r="N8"/>
  <c r="O8" s="1"/>
  <c r="N9"/>
  <c r="N10"/>
  <c r="O10" s="1"/>
  <c r="N6"/>
  <c r="L7"/>
  <c r="M7" s="1"/>
  <c r="L8"/>
  <c r="M8" s="1"/>
  <c r="L9"/>
  <c r="L10"/>
  <c r="M10" s="1"/>
  <c r="L6"/>
  <c r="M6" s="1"/>
  <c r="M11" s="1"/>
  <c r="K7"/>
  <c r="J7"/>
  <c r="J8"/>
  <c r="K8" s="1"/>
  <c r="J9"/>
  <c r="K9" s="1"/>
  <c r="J10"/>
  <c r="K10" s="1"/>
  <c r="J6"/>
  <c r="J11" s="1"/>
  <c r="G7"/>
  <c r="H7" s="1"/>
  <c r="G8"/>
  <c r="H8" s="1"/>
  <c r="G9"/>
  <c r="H9" s="1"/>
  <c r="G10"/>
  <c r="H10" s="1"/>
  <c r="G6"/>
  <c r="H6" s="1"/>
  <c r="F11"/>
  <c r="F13" s="1"/>
  <c r="I11"/>
  <c r="C17" s="1"/>
  <c r="C18" s="1"/>
  <c r="C11"/>
  <c r="G8" i="3" l="1"/>
  <c r="I11"/>
  <c r="J12"/>
  <c r="G12"/>
  <c r="D12"/>
  <c r="C11"/>
  <c r="O11" i="1"/>
  <c r="C19" s="1"/>
  <c r="D25"/>
  <c r="D26" s="1"/>
  <c r="Q11"/>
  <c r="H11"/>
  <c r="K6"/>
  <c r="K11" s="1"/>
  <c r="G11"/>
  <c r="I13"/>
  <c r="D7"/>
  <c r="E7" s="1"/>
  <c r="D8"/>
  <c r="E8" s="1"/>
  <c r="D10"/>
  <c r="E10" s="1"/>
  <c r="D6"/>
  <c r="E6" s="1"/>
  <c r="D9"/>
  <c r="E9" s="1"/>
  <c r="E11" l="1"/>
  <c r="D14" s="1"/>
  <c r="D11"/>
</calcChain>
</file>

<file path=xl/sharedStrings.xml><?xml version="1.0" encoding="utf-8"?>
<sst xmlns="http://schemas.openxmlformats.org/spreadsheetml/2006/main" count="186" uniqueCount="81">
  <si>
    <t>Normal</t>
  </si>
  <si>
    <t>During</t>
  </si>
  <si>
    <t>Ann'd</t>
  </si>
  <si>
    <t>S/N</t>
  </si>
  <si>
    <t>Normal - Ind Mean</t>
  </si>
  <si>
    <t>Ann'd - Ind Mean</t>
  </si>
  <si>
    <t>During - Ind. Mean</t>
  </si>
  <si>
    <t>N-IM squared</t>
  </si>
  <si>
    <t>A-IM Squared</t>
  </si>
  <si>
    <t>D-ID Squared</t>
  </si>
  <si>
    <t>Sums</t>
  </si>
  <si>
    <t>Sum of Squares within Groups</t>
  </si>
  <si>
    <t>Individual Column Means</t>
  </si>
  <si>
    <t>SSW</t>
  </si>
  <si>
    <t>TOTAL SUM OF SQUARES (TSS)</t>
  </si>
  <si>
    <t>Sum of regular colums</t>
  </si>
  <si>
    <t>Mean of all columns</t>
  </si>
  <si>
    <t>Normal - AllColMean</t>
  </si>
  <si>
    <t>Ann'd - AllColMean</t>
  </si>
  <si>
    <t>During - AllColMean</t>
  </si>
  <si>
    <t>N-ACM Sq</t>
  </si>
  <si>
    <t>A-ACM Sq</t>
  </si>
  <si>
    <t>D-ACM Sq</t>
  </si>
  <si>
    <t>TSS</t>
  </si>
  <si>
    <t>SUM SQUARES BETWEEN GROUPS</t>
  </si>
  <si>
    <t>Column 1 Value</t>
  </si>
  <si>
    <t>Column 2 Value</t>
  </si>
  <si>
    <t>Column 3 Value</t>
  </si>
  <si>
    <t>SSG</t>
  </si>
  <si>
    <t>Finally</t>
  </si>
  <si>
    <t>SSW + SSG</t>
  </si>
  <si>
    <t>TSS equals</t>
  </si>
  <si>
    <t>Final Calculations</t>
  </si>
  <si>
    <t>SSG / DoF</t>
  </si>
  <si>
    <t>SSW/DoF</t>
  </si>
  <si>
    <t>F-Value</t>
  </si>
  <si>
    <t>F(2, 12), p &lt;0.5</t>
  </si>
  <si>
    <t>Since the critical value, 22.59 falls into the rejection area, which is beyond the p-value point, 3.89, we reject the null hypothesis and fail to reject the alternative hypothesis</t>
  </si>
  <si>
    <t>Y</t>
  </si>
  <si>
    <t>X1</t>
  </si>
  <si>
    <t>X2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</si>
  <si>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</si>
  <si>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</si>
  <si>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</si>
  <si>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</si>
  <si>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</si>
  <si>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</si>
  <si>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</si>
  <si>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</si>
  <si>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</si>
  <si>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</si>
  <si>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</si>
  <si>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</si>
  <si>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</si>
  <si>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</si>
  <si>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</si>
  <si>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</si>
  <si>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</si>
  <si>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</si>
  <si>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</si>
  <si>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</si>
  <si>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</si>
  <si>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</si>
  <si>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</si>
  <si>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</si>
  <si>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</si>
  <si>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 coefficient of determnation</t>
  </si>
  <si>
    <t>F is significant</t>
  </si>
  <si>
    <t>P Is nearly 0</t>
  </si>
  <si>
    <t xml:space="preserve">R Sq is healthy meaning a good fit of our model </t>
  </si>
  <si>
    <t>Correlation Matrix</t>
  </si>
  <si>
    <t>Seeing the VIF values, there is a correlation between X1 and X2</t>
  </si>
  <si>
    <t>0mg</t>
  </si>
  <si>
    <t>50mg</t>
  </si>
  <si>
    <t>100mg</t>
  </si>
  <si>
    <t>S/No</t>
  </si>
  <si>
    <t>Mean</t>
  </si>
  <si>
    <t>x - bar(x)</t>
  </si>
  <si>
    <t>x - bar(x) Sq</t>
  </si>
  <si>
    <t xml:space="preserve">q equals </t>
  </si>
  <si>
    <t>Total number of groups divided by the degree of freedom of observation from the three groups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</si>
</sst>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2"/>
      <color theme="1"/>
      <name val="Century Gothic"/>
      <family val="2"/>
    </font>
    <font>
      <i/>
      <sz val="11"/>
      <color theme="1"/>
      <name val="Calibri"/>
      <family val="2"/>
      <scheme val="minor"/>
    </font>
    <font>
      <sz val="12"/>
      <color theme="1"/>
      <name val="Centaur"/>
      <family val="1"/>
    </font>
    <font>
      <i/>
      <sz val="12"/>
      <color theme="1"/>
      <name val="Centaur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wrapText="1"/>
    </xf>
    <xf numFmtId="164" fontId="2" fillId="0" borderId="22" xfId="0" applyNumberFormat="1" applyFont="1" applyBorder="1" applyAlignment="1">
      <alignment horizontal="center" wrapText="1"/>
    </xf>
    <xf numFmtId="164" fontId="2" fillId="0" borderId="23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22" xfId="0" applyFill="1" applyBorder="1" applyAlignment="1"/>
    <xf numFmtId="0" fontId="3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Continuous"/>
    </xf>
    <xf numFmtId="0" fontId="4" fillId="0" borderId="0" xfId="0" applyFont="1"/>
    <xf numFmtId="0" fontId="5" fillId="0" borderId="24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22" xfId="0" applyFont="1" applyFill="1" applyBorder="1" applyAlignment="1"/>
    <xf numFmtId="0" fontId="5" fillId="0" borderId="24" xfId="0" applyFont="1" applyFill="1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Q36"/>
  <sheetViews>
    <sheetView zoomScale="80" zoomScaleNormal="80" workbookViewId="0">
      <selection activeCell="D14" sqref="D14"/>
    </sheetView>
  </sheetViews>
  <sheetFormatPr defaultRowHeight="14.5"/>
  <cols>
    <col min="2" max="2" width="17.6328125" customWidth="1"/>
    <col min="3" max="3" width="10.81640625" customWidth="1"/>
    <col min="4" max="5" width="16.26953125" customWidth="1"/>
    <col min="6" max="6" width="9.6328125" customWidth="1"/>
    <col min="7" max="8" width="13.08984375" customWidth="1"/>
    <col min="10" max="10" width="17" customWidth="1"/>
    <col min="11" max="11" width="13.1796875" customWidth="1"/>
    <col min="12" max="13" width="13.26953125" customWidth="1"/>
    <col min="14" max="16" width="15.1796875" customWidth="1"/>
  </cols>
  <sheetData>
    <row r="4" spans="2:17" ht="15" thickBot="1"/>
    <row r="5" spans="2:17" ht="40.5" customHeight="1" thickBot="1">
      <c r="B5" s="21" t="s">
        <v>3</v>
      </c>
      <c r="C5" s="8" t="s">
        <v>0</v>
      </c>
      <c r="D5" s="9" t="s">
        <v>4</v>
      </c>
      <c r="E5" s="9" t="s">
        <v>7</v>
      </c>
      <c r="F5" s="10" t="s">
        <v>2</v>
      </c>
      <c r="G5" s="11" t="s">
        <v>5</v>
      </c>
      <c r="H5" s="11" t="s">
        <v>8</v>
      </c>
      <c r="I5" s="4" t="s">
        <v>1</v>
      </c>
      <c r="J5" s="4" t="s">
        <v>6</v>
      </c>
      <c r="K5" s="4" t="s">
        <v>9</v>
      </c>
      <c r="L5" s="22" t="s">
        <v>17</v>
      </c>
      <c r="M5" s="22" t="s">
        <v>20</v>
      </c>
      <c r="N5" s="22" t="s">
        <v>18</v>
      </c>
      <c r="O5" s="22" t="s">
        <v>21</v>
      </c>
      <c r="P5" s="22" t="s">
        <v>19</v>
      </c>
      <c r="Q5" s="23" t="s">
        <v>22</v>
      </c>
    </row>
    <row r="6" spans="2:17" ht="16">
      <c r="B6" s="24">
        <v>1</v>
      </c>
      <c r="C6" s="12">
        <v>2</v>
      </c>
      <c r="D6" s="13">
        <f>SUM(C6-C13)</f>
        <v>-2</v>
      </c>
      <c r="E6" s="13">
        <f>SUM(D6*D6)</f>
        <v>4</v>
      </c>
      <c r="F6" s="5">
        <v>10</v>
      </c>
      <c r="G6" s="14">
        <f>SUM(F6-8)</f>
        <v>2</v>
      </c>
      <c r="H6" s="14">
        <f>SUM(G6*G6)</f>
        <v>4</v>
      </c>
      <c r="I6" s="15">
        <v>10</v>
      </c>
      <c r="J6" s="5">
        <f>SUM(I6-13)</f>
        <v>-3</v>
      </c>
      <c r="K6" s="5">
        <f>SUM(J6*J6)</f>
        <v>9</v>
      </c>
      <c r="L6" s="6">
        <f>SUM(C6-8.33)</f>
        <v>-6.33</v>
      </c>
      <c r="M6" s="6">
        <f>SUM(L6*L6)</f>
        <v>40.068899999999999</v>
      </c>
      <c r="N6" s="6">
        <f>SUM(F6-8.33)</f>
        <v>1.67</v>
      </c>
      <c r="O6" s="6">
        <f>SUM(N6*N6)</f>
        <v>2.7888999999999999</v>
      </c>
      <c r="P6" s="6">
        <f>SUM(I6-8.33)</f>
        <v>1.67</v>
      </c>
      <c r="Q6" s="25">
        <f>SUM(P6*P6)</f>
        <v>2.7888999999999999</v>
      </c>
    </row>
    <row r="7" spans="2:17" ht="16">
      <c r="B7" s="24">
        <v>2</v>
      </c>
      <c r="C7" s="16">
        <v>3</v>
      </c>
      <c r="D7" s="13">
        <f>SUM(C7-C13)</f>
        <v>-1</v>
      </c>
      <c r="E7" s="13">
        <f t="shared" ref="E7:E10" si="0">SUM(D7*D7)</f>
        <v>1</v>
      </c>
      <c r="F7" s="17">
        <v>8</v>
      </c>
      <c r="G7" s="14">
        <f t="shared" ref="G7:G10" si="1">SUM(F7-8)</f>
        <v>0</v>
      </c>
      <c r="H7" s="14">
        <f t="shared" ref="H7:H10" si="2">SUM(G7*G7)</f>
        <v>0</v>
      </c>
      <c r="I7" s="18">
        <v>13</v>
      </c>
      <c r="J7" s="5">
        <f t="shared" ref="J7:J10" si="3">SUM(I7-13)</f>
        <v>0</v>
      </c>
      <c r="K7" s="5">
        <f t="shared" ref="K7:K10" si="4">SUM(J7*J7)</f>
        <v>0</v>
      </c>
      <c r="L7" s="6">
        <f t="shared" ref="L7:L10" si="5">SUM(C7-8.33)</f>
        <v>-5.33</v>
      </c>
      <c r="M7" s="6">
        <f t="shared" ref="M7:M10" si="6">SUM(L7*L7)</f>
        <v>28.408899999999999</v>
      </c>
      <c r="N7" s="6">
        <f t="shared" ref="N7:N10" si="7">SUM(F7-8.33)</f>
        <v>-0.33000000000000007</v>
      </c>
      <c r="O7" s="6">
        <f t="shared" ref="O7:O10" si="8">SUM(N7*N7)</f>
        <v>0.10890000000000005</v>
      </c>
      <c r="P7" s="6">
        <f t="shared" ref="P7:P10" si="9">SUM(I7-8.33)</f>
        <v>4.67</v>
      </c>
      <c r="Q7" s="25">
        <f t="shared" ref="Q7:Q10" si="10">SUM(P7*P7)</f>
        <v>21.808899999999998</v>
      </c>
    </row>
    <row r="8" spans="2:17" ht="16">
      <c r="B8" s="24">
        <v>3</v>
      </c>
      <c r="C8" s="16">
        <v>7</v>
      </c>
      <c r="D8" s="13">
        <f>SUM(C8-C13)</f>
        <v>3</v>
      </c>
      <c r="E8" s="13">
        <f t="shared" si="0"/>
        <v>9</v>
      </c>
      <c r="F8" s="17">
        <v>7</v>
      </c>
      <c r="G8" s="14">
        <f t="shared" si="1"/>
        <v>-1</v>
      </c>
      <c r="H8" s="14">
        <f t="shared" si="2"/>
        <v>1</v>
      </c>
      <c r="I8" s="18">
        <v>14</v>
      </c>
      <c r="J8" s="5">
        <f t="shared" si="3"/>
        <v>1</v>
      </c>
      <c r="K8" s="5">
        <f t="shared" si="4"/>
        <v>1</v>
      </c>
      <c r="L8" s="6">
        <f t="shared" si="5"/>
        <v>-1.33</v>
      </c>
      <c r="M8" s="6">
        <f t="shared" si="6"/>
        <v>1.7689000000000001</v>
      </c>
      <c r="N8" s="6">
        <f t="shared" si="7"/>
        <v>-1.33</v>
      </c>
      <c r="O8" s="6">
        <f t="shared" si="8"/>
        <v>1.7689000000000001</v>
      </c>
      <c r="P8" s="6">
        <f t="shared" si="9"/>
        <v>5.67</v>
      </c>
      <c r="Q8" s="25">
        <f t="shared" si="10"/>
        <v>32.148899999999998</v>
      </c>
    </row>
    <row r="9" spans="2:17" ht="16">
      <c r="B9" s="24">
        <v>4</v>
      </c>
      <c r="C9" s="16">
        <v>2</v>
      </c>
      <c r="D9" s="13">
        <f>SUM(C9-C13)</f>
        <v>-2</v>
      </c>
      <c r="E9" s="13">
        <f t="shared" si="0"/>
        <v>4</v>
      </c>
      <c r="F9" s="17">
        <v>5</v>
      </c>
      <c r="G9" s="14">
        <f t="shared" si="1"/>
        <v>-3</v>
      </c>
      <c r="H9" s="14">
        <f t="shared" si="2"/>
        <v>9</v>
      </c>
      <c r="I9" s="18">
        <v>13</v>
      </c>
      <c r="J9" s="5">
        <f t="shared" si="3"/>
        <v>0</v>
      </c>
      <c r="K9" s="5">
        <f t="shared" si="4"/>
        <v>0</v>
      </c>
      <c r="L9" s="6">
        <f t="shared" si="5"/>
        <v>-6.33</v>
      </c>
      <c r="M9" s="6">
        <f t="shared" si="6"/>
        <v>40.068899999999999</v>
      </c>
      <c r="N9" s="6">
        <f t="shared" si="7"/>
        <v>-3.33</v>
      </c>
      <c r="O9" s="6">
        <f t="shared" si="8"/>
        <v>11.088900000000001</v>
      </c>
      <c r="P9" s="6">
        <f t="shared" si="9"/>
        <v>4.67</v>
      </c>
      <c r="Q9" s="25">
        <f t="shared" si="10"/>
        <v>21.808899999999998</v>
      </c>
    </row>
    <row r="10" spans="2:17" ht="16">
      <c r="B10" s="24">
        <v>5</v>
      </c>
      <c r="C10" s="16">
        <v>6</v>
      </c>
      <c r="D10" s="13">
        <f>SUM(C10-C13)</f>
        <v>2</v>
      </c>
      <c r="E10" s="13">
        <f t="shared" si="0"/>
        <v>4</v>
      </c>
      <c r="F10" s="17">
        <v>10</v>
      </c>
      <c r="G10" s="14">
        <f t="shared" si="1"/>
        <v>2</v>
      </c>
      <c r="H10" s="14">
        <f t="shared" si="2"/>
        <v>4</v>
      </c>
      <c r="I10" s="18">
        <v>15</v>
      </c>
      <c r="J10" s="5">
        <f t="shared" si="3"/>
        <v>2</v>
      </c>
      <c r="K10" s="5">
        <f t="shared" si="4"/>
        <v>4</v>
      </c>
      <c r="L10" s="6">
        <f t="shared" si="5"/>
        <v>-2.33</v>
      </c>
      <c r="M10" s="6">
        <f t="shared" si="6"/>
        <v>5.4289000000000005</v>
      </c>
      <c r="N10" s="6">
        <f t="shared" si="7"/>
        <v>1.67</v>
      </c>
      <c r="O10" s="6">
        <f t="shared" si="8"/>
        <v>2.7888999999999999</v>
      </c>
      <c r="P10" s="6">
        <f t="shared" si="9"/>
        <v>6.67</v>
      </c>
      <c r="Q10" s="25">
        <f t="shared" si="10"/>
        <v>44.488900000000001</v>
      </c>
    </row>
    <row r="11" spans="2:17" ht="16.5" thickBot="1">
      <c r="B11" s="26" t="s">
        <v>10</v>
      </c>
      <c r="C11" s="19">
        <f>SUM(C6:C10)</f>
        <v>20</v>
      </c>
      <c r="D11" s="19">
        <f>SUM(D6:D10)</f>
        <v>0</v>
      </c>
      <c r="E11" s="19">
        <f>SUM(E6:E10)</f>
        <v>22</v>
      </c>
      <c r="F11" s="20">
        <f t="shared" ref="F11:K11" si="11">SUM(F6:F10)</f>
        <v>40</v>
      </c>
      <c r="G11" s="20">
        <f t="shared" si="11"/>
        <v>0</v>
      </c>
      <c r="H11" s="20">
        <f t="shared" si="11"/>
        <v>18</v>
      </c>
      <c r="I11" s="7">
        <f t="shared" si="11"/>
        <v>65</v>
      </c>
      <c r="J11" s="7">
        <f t="shared" si="11"/>
        <v>0</v>
      </c>
      <c r="K11" s="7">
        <f t="shared" si="11"/>
        <v>14</v>
      </c>
      <c r="L11" s="27"/>
      <c r="M11" s="28">
        <f>SUM(M6:M10)</f>
        <v>115.7445</v>
      </c>
      <c r="N11" s="27"/>
      <c r="O11" s="28">
        <f>SUM(O6:O10)</f>
        <v>18.544499999999999</v>
      </c>
      <c r="P11" s="27"/>
      <c r="Q11" s="29">
        <f>SUM(Q6:Q10)</f>
        <v>123.0445</v>
      </c>
    </row>
    <row r="13" spans="2:17" ht="38.5" customHeight="1">
      <c r="B13" s="1" t="s">
        <v>12</v>
      </c>
      <c r="C13" s="1">
        <v>4</v>
      </c>
      <c r="D13" s="1"/>
      <c r="E13" s="1"/>
      <c r="F13" s="1">
        <f t="shared" ref="F13:I13" si="12">SUM(F11/5)</f>
        <v>8</v>
      </c>
      <c r="G13" s="1"/>
      <c r="H13" s="1"/>
      <c r="I13" s="1">
        <f t="shared" si="12"/>
        <v>13</v>
      </c>
    </row>
    <row r="14" spans="2:17" ht="30">
      <c r="B14" s="1" t="s">
        <v>11</v>
      </c>
      <c r="C14" s="1" t="s">
        <v>13</v>
      </c>
      <c r="D14" s="1">
        <f>SUM(E11+H11+K11)</f>
        <v>54</v>
      </c>
    </row>
    <row r="16" spans="2:17" ht="14.5" customHeight="1">
      <c r="B16" s="46" t="s">
        <v>14</v>
      </c>
      <c r="C16" s="46"/>
      <c r="D16" s="46"/>
    </row>
    <row r="17" spans="2:4" ht="30">
      <c r="B17" s="1" t="s">
        <v>15</v>
      </c>
      <c r="C17" s="1">
        <f>SUM(C11+F11+I11)</f>
        <v>125</v>
      </c>
    </row>
    <row r="18" spans="2:4" ht="30">
      <c r="B18" s="1" t="s">
        <v>16</v>
      </c>
      <c r="C18" s="3">
        <f>SUM(C17/15)</f>
        <v>8.3333333333333339</v>
      </c>
    </row>
    <row r="19" spans="2:4" ht="15">
      <c r="B19" s="1" t="s">
        <v>23</v>
      </c>
      <c r="C19" s="3">
        <f>SUM(M11+O11+Q11)</f>
        <v>257.33349999999996</v>
      </c>
    </row>
    <row r="21" spans="2:4" ht="15">
      <c r="B21" s="46" t="s">
        <v>24</v>
      </c>
      <c r="C21" s="46"/>
      <c r="D21" s="46"/>
    </row>
    <row r="22" spans="2:4" ht="15">
      <c r="B22" s="2" t="s">
        <v>25</v>
      </c>
      <c r="C22" s="30">
        <f>SUM(4-8.33)</f>
        <v>-4.33</v>
      </c>
      <c r="D22" s="30">
        <f>SUM(C22*C22)</f>
        <v>18.748899999999999</v>
      </c>
    </row>
    <row r="23" spans="2:4" ht="15">
      <c r="B23" s="2" t="s">
        <v>26</v>
      </c>
      <c r="C23" s="30">
        <f>SUM(8-8.33)</f>
        <v>-0.33000000000000007</v>
      </c>
      <c r="D23" s="30">
        <f t="shared" ref="D23:D24" si="13">SUM(C23*C23)</f>
        <v>0.10890000000000005</v>
      </c>
    </row>
    <row r="24" spans="2:4" ht="15">
      <c r="B24" s="2" t="s">
        <v>27</v>
      </c>
      <c r="C24" s="30">
        <f>SUM(13-8.33)</f>
        <v>4.67</v>
      </c>
      <c r="D24" s="30">
        <f t="shared" si="13"/>
        <v>21.808899999999998</v>
      </c>
    </row>
    <row r="25" spans="2:4" ht="15">
      <c r="C25" s="30"/>
      <c r="D25" s="30">
        <f>SUM(D22:D24)</f>
        <v>40.666699999999992</v>
      </c>
    </row>
    <row r="26" spans="2:4" ht="15">
      <c r="B26" s="46" t="s">
        <v>28</v>
      </c>
      <c r="C26" s="46"/>
      <c r="D26" s="30">
        <f>SUM(D25*5)</f>
        <v>203.33349999999996</v>
      </c>
    </row>
    <row r="28" spans="2:4" ht="15">
      <c r="B28" s="2" t="s">
        <v>29</v>
      </c>
      <c r="C28" s="2"/>
    </row>
    <row r="29" spans="2:4" ht="30">
      <c r="B29" s="2" t="s">
        <v>31</v>
      </c>
      <c r="C29" s="2" t="s">
        <v>30</v>
      </c>
      <c r="D29" s="2">
        <v>257.33</v>
      </c>
    </row>
    <row r="32" spans="2:4" ht="30">
      <c r="B32" s="2" t="s">
        <v>32</v>
      </c>
      <c r="C32" s="2" t="s">
        <v>33</v>
      </c>
      <c r="D32" s="31">
        <f>SUM(D26/(3-1))</f>
        <v>101.66674999999998</v>
      </c>
    </row>
    <row r="33" spans="2:8" ht="15">
      <c r="C33" s="2" t="s">
        <v>34</v>
      </c>
      <c r="D33" s="31">
        <f>SUM(54/12)</f>
        <v>4.5</v>
      </c>
    </row>
    <row r="35" spans="2:8" ht="36" customHeight="1">
      <c r="B35" s="47" t="s">
        <v>35</v>
      </c>
      <c r="C35" s="47"/>
      <c r="D35" s="31">
        <f>SUM(D32/D33)</f>
        <v>22.592611111111108</v>
      </c>
      <c r="E35" s="46" t="s">
        <v>37</v>
      </c>
      <c r="F35" s="46"/>
      <c r="G35" s="46"/>
      <c r="H35" s="46"/>
    </row>
    <row r="36" spans="2:8" ht="36" customHeight="1">
      <c r="B36" s="47" t="s">
        <v>36</v>
      </c>
      <c r="C36" s="47"/>
      <c r="D36" s="31">
        <v>3.89</v>
      </c>
      <c r="E36" s="46"/>
      <c r="F36" s="46"/>
      <c r="G36" s="46"/>
      <c r="H36" s="46"/>
    </row>
  </sheetData>
  <mergeCells count="6">
    <mergeCell ref="E35:H36"/>
    <mergeCell ref="B16:D16"/>
    <mergeCell ref="B21:D21"/>
    <mergeCell ref="B26:C26"/>
    <mergeCell ref="B35:C35"/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G51"/>
  <sheetViews>
    <sheetView tabSelected="1" zoomScale="70" zoomScaleNormal="70" workbookViewId="0">
      <selection sqref="A1:XFD1"/>
    </sheetView>
  </sheetViews>
  <sheetFormatPr defaultRowHeight="14.5"/>
  <cols>
    <col min="2" max="2" width="8.7265625" style="32"/>
    <col min="5" max="5" width="9.36328125" bestFit="1" customWidth="1"/>
    <col min="7" max="7" width="16.6328125" customWidth="1"/>
    <col min="8" max="8" width="11.81640625" customWidth="1"/>
    <col min="16" max="16" width="9.36328125" bestFit="1" customWidth="1"/>
    <col min="27" max="27" width="9.36328125" bestFit="1" customWidth="1"/>
  </cols>
  <sheetData>
    <row r="2" spans="2:27" ht="15">
      <c r="B2" s="33" t="s">
        <v>38</v>
      </c>
      <c r="C2" s="33" t="s">
        <v>39</v>
      </c>
      <c r="D2" s="33" t="s">
        <v>40</v>
      </c>
      <c r="E2" s="33" t="s">
        <v>41</v>
      </c>
      <c r="Q2" s="33" t="s">
        <v>39</v>
      </c>
      <c r="R2" s="33" t="s">
        <v>40</v>
      </c>
      <c r="S2" s="33" t="s">
        <v>41</v>
      </c>
      <c r="U2" s="33" t="s">
        <v>40</v>
      </c>
      <c r="V2" s="33" t="s">
        <v>39</v>
      </c>
      <c r="W2" s="33" t="s">
        <v>41</v>
      </c>
      <c r="Y2" s="33" t="s">
        <v>41</v>
      </c>
      <c r="Z2" s="33" t="s">
        <v>40</v>
      </c>
      <c r="AA2" s="33" t="s">
        <v>39</v>
      </c>
    </row>
    <row r="3" spans="2:27" ht="16">
      <c r="B3" s="35">
        <v>13.6</v>
      </c>
      <c r="C3" s="35">
        <v>14.1</v>
      </c>
      <c r="D3" s="35">
        <v>0.86</v>
      </c>
      <c r="E3" s="35">
        <v>0.98499999999999999</v>
      </c>
      <c r="G3" s="40" t="s">
        <v>42</v>
      </c>
      <c r="H3" s="40"/>
      <c r="I3" s="40"/>
      <c r="J3" s="40"/>
      <c r="K3" s="40"/>
      <c r="L3" s="40"/>
      <c r="M3" s="40"/>
      <c r="N3" s="40"/>
      <c r="O3" s="40"/>
      <c r="Q3" s="35">
        <v>14.1</v>
      </c>
      <c r="R3" s="35">
        <v>0.86</v>
      </c>
      <c r="S3" s="35">
        <v>0.98499999999999999</v>
      </c>
      <c r="U3" s="35">
        <v>0.86</v>
      </c>
      <c r="V3" s="35">
        <v>14.1</v>
      </c>
      <c r="W3" s="35">
        <v>0.98499999999999999</v>
      </c>
      <c r="Y3" s="35">
        <v>0.98499999999999999</v>
      </c>
      <c r="Z3" s="35">
        <v>0.86</v>
      </c>
      <c r="AA3" s="35">
        <v>14.1</v>
      </c>
    </row>
    <row r="4" spans="2:27" ht="16.5" thickBot="1">
      <c r="B4" s="35">
        <v>16.600000000000001</v>
      </c>
      <c r="C4" s="35">
        <v>16</v>
      </c>
      <c r="D4" s="35">
        <v>1.06</v>
      </c>
      <c r="E4" s="35">
        <v>1.093</v>
      </c>
      <c r="G4" s="40"/>
      <c r="H4" s="40"/>
      <c r="I4" s="40"/>
      <c r="J4" s="40"/>
      <c r="K4" s="40"/>
      <c r="L4" s="40"/>
      <c r="M4" s="40"/>
      <c r="N4" s="40"/>
      <c r="O4" s="40"/>
      <c r="Q4" s="35">
        <v>16</v>
      </c>
      <c r="R4" s="35">
        <v>1.06</v>
      </c>
      <c r="S4" s="35">
        <v>1.093</v>
      </c>
      <c r="U4" s="35">
        <v>1.06</v>
      </c>
      <c r="V4" s="35">
        <v>16</v>
      </c>
      <c r="W4" s="35">
        <v>1.093</v>
      </c>
      <c r="Y4" s="35">
        <v>1.093</v>
      </c>
      <c r="Z4" s="35">
        <v>1.06</v>
      </c>
      <c r="AA4" s="35">
        <v>16</v>
      </c>
    </row>
    <row r="5" spans="2:27" ht="16">
      <c r="B5" s="35">
        <v>23.5</v>
      </c>
      <c r="C5" s="35">
        <v>29.8</v>
      </c>
      <c r="D5" s="35">
        <v>2.0299999999999998</v>
      </c>
      <c r="E5" s="35">
        <v>1.165</v>
      </c>
      <c r="G5" s="41" t="s">
        <v>43</v>
      </c>
      <c r="H5" s="41"/>
      <c r="I5" s="40"/>
      <c r="J5" s="40"/>
      <c r="K5" s="40"/>
      <c r="L5" s="40"/>
      <c r="M5" s="40"/>
      <c r="N5" s="40"/>
      <c r="O5" s="40"/>
      <c r="Q5" s="35">
        <v>29.8</v>
      </c>
      <c r="R5" s="35">
        <v>2.0299999999999998</v>
      </c>
      <c r="S5" s="35">
        <v>1.165</v>
      </c>
      <c r="U5" s="35">
        <v>2.0299999999999998</v>
      </c>
      <c r="V5" s="35">
        <v>29.8</v>
      </c>
      <c r="W5" s="35">
        <v>1.165</v>
      </c>
      <c r="Y5" s="35">
        <v>1.165</v>
      </c>
      <c r="Z5" s="35">
        <v>2.0299999999999998</v>
      </c>
      <c r="AA5" s="35">
        <v>29.8</v>
      </c>
    </row>
    <row r="6" spans="2:27" ht="16">
      <c r="B6" s="35">
        <v>10.199999999999999</v>
      </c>
      <c r="C6" s="35">
        <v>8</v>
      </c>
      <c r="D6" s="35">
        <v>0.67</v>
      </c>
      <c r="E6" s="35">
        <v>0.92</v>
      </c>
      <c r="G6" s="42" t="s">
        <v>44</v>
      </c>
      <c r="H6" s="42">
        <v>0.95755031119306622</v>
      </c>
      <c r="I6" s="40"/>
      <c r="J6" s="40"/>
      <c r="K6" s="40"/>
      <c r="L6" s="40"/>
      <c r="M6" s="40"/>
      <c r="N6" s="40"/>
      <c r="O6" s="40"/>
      <c r="Q6" s="35">
        <v>8</v>
      </c>
      <c r="R6" s="35">
        <v>0.67</v>
      </c>
      <c r="S6" s="35">
        <v>0.92</v>
      </c>
      <c r="U6" s="35">
        <v>0.67</v>
      </c>
      <c r="V6" s="35">
        <v>8</v>
      </c>
      <c r="W6" s="35">
        <v>0.92</v>
      </c>
      <c r="Y6" s="35">
        <v>0.92</v>
      </c>
      <c r="Z6" s="35">
        <v>0.67</v>
      </c>
      <c r="AA6" s="35">
        <v>8</v>
      </c>
    </row>
    <row r="7" spans="2:27" ht="16">
      <c r="B7" s="35">
        <v>5.4</v>
      </c>
      <c r="C7" s="35">
        <v>4.0999999999999996</v>
      </c>
      <c r="D7" s="35">
        <v>0.4</v>
      </c>
      <c r="E7" s="35">
        <v>0.94599999999999995</v>
      </c>
      <c r="G7" s="42" t="s">
        <v>45</v>
      </c>
      <c r="H7" s="42">
        <v>0.91690259846593802</v>
      </c>
      <c r="I7" t="s">
        <v>69</v>
      </c>
      <c r="J7" s="40"/>
      <c r="K7" s="40"/>
      <c r="L7" s="40"/>
      <c r="M7" s="40"/>
      <c r="N7" s="40"/>
      <c r="O7" s="40"/>
      <c r="Q7" s="35">
        <v>4.0999999999999996</v>
      </c>
      <c r="R7" s="35">
        <v>0.4</v>
      </c>
      <c r="S7" s="35">
        <v>0.94599999999999995</v>
      </c>
      <c r="U7" s="35">
        <v>0.4</v>
      </c>
      <c r="V7" s="35">
        <v>4.0999999999999996</v>
      </c>
      <c r="W7" s="35">
        <v>0.94599999999999995</v>
      </c>
      <c r="Y7" s="35">
        <v>0.94599999999999995</v>
      </c>
      <c r="Z7" s="35">
        <v>0.4</v>
      </c>
      <c r="AA7" s="35">
        <v>4.0999999999999996</v>
      </c>
    </row>
    <row r="8" spans="2:27" ht="16">
      <c r="B8" s="35">
        <v>15</v>
      </c>
      <c r="C8" s="35">
        <v>15</v>
      </c>
      <c r="D8" s="35">
        <v>1.04</v>
      </c>
      <c r="E8" s="35">
        <v>0.88900000000000001</v>
      </c>
      <c r="G8" s="42" t="s">
        <v>46</v>
      </c>
      <c r="H8" s="42">
        <v>0.90503154110392914</v>
      </c>
      <c r="I8" s="40" t="s">
        <v>66</v>
      </c>
      <c r="J8" s="40"/>
      <c r="K8" s="40"/>
      <c r="L8" s="40"/>
      <c r="M8" s="40"/>
      <c r="N8" s="40"/>
      <c r="O8" s="40"/>
      <c r="Q8" s="35">
        <v>15</v>
      </c>
      <c r="R8" s="35">
        <v>1.04</v>
      </c>
      <c r="S8" s="35">
        <v>0.88900000000000001</v>
      </c>
      <c r="U8" s="35">
        <v>1.04</v>
      </c>
      <c r="V8" s="35">
        <v>15</v>
      </c>
      <c r="W8" s="35">
        <v>0.88900000000000001</v>
      </c>
      <c r="Y8" s="35">
        <v>0.88900000000000001</v>
      </c>
      <c r="Z8" s="35">
        <v>1.04</v>
      </c>
      <c r="AA8" s="35">
        <v>15</v>
      </c>
    </row>
    <row r="9" spans="2:27" ht="16">
      <c r="B9" s="35">
        <v>9</v>
      </c>
      <c r="C9" s="35">
        <v>8.8000000000000007</v>
      </c>
      <c r="D9" s="35">
        <v>0.76</v>
      </c>
      <c r="E9" s="35">
        <v>1.0269999999999999</v>
      </c>
      <c r="G9" s="42" t="s">
        <v>47</v>
      </c>
      <c r="H9" s="42">
        <v>1.4588043761993899</v>
      </c>
      <c r="I9" s="40"/>
      <c r="J9" s="40"/>
      <c r="K9" s="40"/>
      <c r="L9" s="40"/>
      <c r="M9" s="40"/>
      <c r="N9" s="40"/>
      <c r="O9" s="40"/>
      <c r="Q9" s="35">
        <v>8.8000000000000007</v>
      </c>
      <c r="R9" s="35">
        <v>0.76</v>
      </c>
      <c r="S9" s="35">
        <v>1.0269999999999999</v>
      </c>
      <c r="U9" s="35">
        <v>0.76</v>
      </c>
      <c r="V9" s="35">
        <v>8.8000000000000007</v>
      </c>
      <c r="W9" s="35">
        <v>1.0269999999999999</v>
      </c>
      <c r="Y9" s="35">
        <v>1.0269999999999999</v>
      </c>
      <c r="Z9" s="35">
        <v>0.76</v>
      </c>
      <c r="AA9" s="35">
        <v>8.8000000000000007</v>
      </c>
    </row>
    <row r="10" spans="2:27" ht="16.5" thickBot="1">
      <c r="B10" s="35">
        <v>12.3</v>
      </c>
      <c r="C10" s="35">
        <v>12.4</v>
      </c>
      <c r="D10" s="35">
        <v>0.95</v>
      </c>
      <c r="E10" s="35">
        <v>0.92300000000000004</v>
      </c>
      <c r="G10" s="43" t="s">
        <v>48</v>
      </c>
      <c r="H10" s="43">
        <v>25</v>
      </c>
      <c r="I10" s="40"/>
      <c r="J10" s="40"/>
      <c r="K10" s="40"/>
      <c r="L10" s="40"/>
      <c r="M10" s="40"/>
      <c r="N10" s="40"/>
      <c r="O10" s="40"/>
      <c r="Q10" s="35">
        <v>12.4</v>
      </c>
      <c r="R10" s="35">
        <v>0.95</v>
      </c>
      <c r="S10" s="35">
        <v>0.92300000000000004</v>
      </c>
      <c r="U10" s="35">
        <v>0.95</v>
      </c>
      <c r="V10" s="35">
        <v>12.4</v>
      </c>
      <c r="W10" s="35">
        <v>0.92300000000000004</v>
      </c>
      <c r="Y10" s="35">
        <v>0.92300000000000004</v>
      </c>
      <c r="Z10" s="35">
        <v>0.95</v>
      </c>
      <c r="AA10" s="35">
        <v>12.4</v>
      </c>
    </row>
    <row r="11" spans="2:27" ht="16">
      <c r="B11" s="35">
        <v>16.3</v>
      </c>
      <c r="C11" s="35">
        <v>16.600000000000001</v>
      </c>
      <c r="D11" s="35">
        <v>1.1200000000000001</v>
      </c>
      <c r="E11" s="35">
        <v>0.93300000000000005</v>
      </c>
      <c r="G11" s="40"/>
      <c r="H11" s="40"/>
      <c r="I11" s="40"/>
      <c r="J11" s="40"/>
      <c r="K11" s="40"/>
      <c r="L11" s="40"/>
      <c r="M11" s="40"/>
      <c r="N11" s="40"/>
      <c r="O11" s="40"/>
      <c r="Q11" s="35">
        <v>16.600000000000001</v>
      </c>
      <c r="R11" s="35">
        <v>1.1200000000000001</v>
      </c>
      <c r="S11" s="35">
        <v>0.93300000000000005</v>
      </c>
      <c r="U11" s="35">
        <v>1.1200000000000001</v>
      </c>
      <c r="V11" s="35">
        <v>16.600000000000001</v>
      </c>
      <c r="W11" s="35">
        <v>0.93300000000000005</v>
      </c>
      <c r="Y11" s="35">
        <v>0.93300000000000005</v>
      </c>
      <c r="Z11" s="35">
        <v>1.1200000000000001</v>
      </c>
      <c r="AA11" s="35">
        <v>16.600000000000001</v>
      </c>
    </row>
    <row r="12" spans="2:27" ht="16.5" thickBot="1">
      <c r="B12" s="35">
        <v>15.4</v>
      </c>
      <c r="C12" s="35">
        <v>14.9</v>
      </c>
      <c r="D12" s="35">
        <v>1.02</v>
      </c>
      <c r="E12" s="35">
        <v>0.88600000000000001</v>
      </c>
      <c r="G12" s="40" t="s">
        <v>49</v>
      </c>
      <c r="H12" s="40"/>
      <c r="I12" s="40"/>
      <c r="J12" s="40"/>
      <c r="K12" s="40" t="s">
        <v>67</v>
      </c>
      <c r="L12" s="40" t="s">
        <v>68</v>
      </c>
      <c r="M12" s="40"/>
      <c r="N12" s="40"/>
      <c r="O12" s="40"/>
      <c r="Q12" s="35">
        <v>14.9</v>
      </c>
      <c r="R12" s="35">
        <v>1.02</v>
      </c>
      <c r="S12" s="35">
        <v>0.88600000000000001</v>
      </c>
      <c r="U12" s="35">
        <v>1.02</v>
      </c>
      <c r="V12" s="35">
        <v>14.9</v>
      </c>
      <c r="W12" s="35">
        <v>0.88600000000000001</v>
      </c>
      <c r="Y12" s="35">
        <v>0.88600000000000001</v>
      </c>
      <c r="Z12" s="35">
        <v>1.02</v>
      </c>
      <c r="AA12" s="35">
        <v>14.9</v>
      </c>
    </row>
    <row r="13" spans="2:27" ht="16">
      <c r="B13" s="35">
        <v>13</v>
      </c>
      <c r="C13" s="35">
        <v>13.7</v>
      </c>
      <c r="D13" s="35">
        <v>1.01</v>
      </c>
      <c r="E13" s="35">
        <v>0.96399999999999997</v>
      </c>
      <c r="G13" s="44"/>
      <c r="H13" s="44" t="s">
        <v>54</v>
      </c>
      <c r="I13" s="44" t="s">
        <v>55</v>
      </c>
      <c r="J13" s="44" t="s">
        <v>56</v>
      </c>
      <c r="K13" s="44" t="s">
        <v>57</v>
      </c>
      <c r="L13" s="44" t="s">
        <v>58</v>
      </c>
      <c r="M13" s="40"/>
      <c r="N13" s="40"/>
      <c r="O13" s="40"/>
      <c r="Q13" s="35">
        <v>13.7</v>
      </c>
      <c r="R13" s="35">
        <v>1.01</v>
      </c>
      <c r="S13" s="35">
        <v>0.96399999999999997</v>
      </c>
      <c r="U13" s="35">
        <v>1.01</v>
      </c>
      <c r="V13" s="35">
        <v>13.7</v>
      </c>
      <c r="W13" s="35">
        <v>0.96399999999999997</v>
      </c>
      <c r="Y13" s="35">
        <v>0.96399999999999997</v>
      </c>
      <c r="Z13" s="35">
        <v>1.01</v>
      </c>
      <c r="AA13" s="35">
        <v>13.7</v>
      </c>
    </row>
    <row r="14" spans="2:27" ht="16">
      <c r="B14" s="35">
        <v>14</v>
      </c>
      <c r="C14" s="35">
        <v>15.1</v>
      </c>
      <c r="D14" s="35">
        <v>0.9</v>
      </c>
      <c r="E14" s="35">
        <v>0.93200000000000005</v>
      </c>
      <c r="G14" s="42" t="s">
        <v>50</v>
      </c>
      <c r="H14" s="42">
        <v>3</v>
      </c>
      <c r="I14" s="42">
        <v>493.11608563161172</v>
      </c>
      <c r="J14" s="42">
        <v>164.37202854387058</v>
      </c>
      <c r="K14" s="42">
        <v>77.238494474832365</v>
      </c>
      <c r="L14" s="42">
        <v>1.6467073659356435E-11</v>
      </c>
      <c r="M14" s="40"/>
      <c r="N14" s="40"/>
      <c r="O14" s="40"/>
      <c r="Q14" s="35">
        <v>15.1</v>
      </c>
      <c r="R14" s="35">
        <v>0.9</v>
      </c>
      <c r="S14" s="35">
        <v>0.93200000000000005</v>
      </c>
      <c r="U14" s="35">
        <v>0.9</v>
      </c>
      <c r="V14" s="35">
        <v>15.1</v>
      </c>
      <c r="W14" s="35">
        <v>0.93200000000000005</v>
      </c>
      <c r="Y14" s="35">
        <v>0.93200000000000005</v>
      </c>
      <c r="Z14" s="35">
        <v>0.9</v>
      </c>
      <c r="AA14" s="35">
        <v>15.1</v>
      </c>
    </row>
    <row r="15" spans="2:27" ht="16">
      <c r="B15" s="35">
        <v>10</v>
      </c>
      <c r="C15" s="35">
        <v>7.8</v>
      </c>
      <c r="D15" s="35">
        <v>0.56999999999999995</v>
      </c>
      <c r="E15" s="35">
        <v>0.97</v>
      </c>
      <c r="G15" s="42" t="s">
        <v>51</v>
      </c>
      <c r="H15" s="42">
        <v>21</v>
      </c>
      <c r="I15" s="42">
        <v>44.690314368388314</v>
      </c>
      <c r="J15" s="42">
        <v>2.1281102080184913</v>
      </c>
      <c r="K15" s="42"/>
      <c r="L15" s="42"/>
      <c r="M15" s="40"/>
      <c r="N15" s="40"/>
      <c r="O15" s="40"/>
      <c r="Q15" s="35">
        <v>7.8</v>
      </c>
      <c r="R15" s="35">
        <v>0.56999999999999995</v>
      </c>
      <c r="S15" s="35">
        <v>0.97</v>
      </c>
      <c r="U15" s="35">
        <v>0.56999999999999995</v>
      </c>
      <c r="V15" s="35">
        <v>7.8</v>
      </c>
      <c r="W15" s="35">
        <v>0.97</v>
      </c>
      <c r="Y15" s="35">
        <v>0.97</v>
      </c>
      <c r="Z15" s="35">
        <v>0.56999999999999995</v>
      </c>
      <c r="AA15" s="35">
        <v>7.8</v>
      </c>
    </row>
    <row r="16" spans="2:27" ht="16.5" thickBot="1">
      <c r="B16" s="35">
        <v>10.199999999999999</v>
      </c>
      <c r="C16" s="35">
        <v>11.4</v>
      </c>
      <c r="D16" s="35">
        <v>0.78</v>
      </c>
      <c r="E16" s="35">
        <v>1.1240000000000001</v>
      </c>
      <c r="G16" s="43" t="s">
        <v>52</v>
      </c>
      <c r="H16" s="43">
        <v>24</v>
      </c>
      <c r="I16" s="43">
        <v>537.80640000000005</v>
      </c>
      <c r="J16" s="43"/>
      <c r="K16" s="43"/>
      <c r="L16" s="43"/>
      <c r="M16" s="40"/>
      <c r="N16" s="40"/>
      <c r="O16" s="40"/>
      <c r="Q16" s="35">
        <v>11.4</v>
      </c>
      <c r="R16" s="35">
        <v>0.78</v>
      </c>
      <c r="S16" s="35">
        <v>1.1240000000000001</v>
      </c>
      <c r="U16" s="35">
        <v>0.78</v>
      </c>
      <c r="V16" s="35">
        <v>11.4</v>
      </c>
      <c r="W16" s="35">
        <v>1.1240000000000001</v>
      </c>
      <c r="Y16" s="35">
        <v>1.1240000000000001</v>
      </c>
      <c r="Z16" s="35">
        <v>0.78</v>
      </c>
      <c r="AA16" s="35">
        <v>11.4</v>
      </c>
    </row>
    <row r="17" spans="2:27" ht="16.5" thickBot="1">
      <c r="B17" s="35">
        <v>9.5</v>
      </c>
      <c r="C17" s="35">
        <v>9</v>
      </c>
      <c r="D17" s="35">
        <v>0.74</v>
      </c>
      <c r="E17" s="35">
        <v>0.85199999999999998</v>
      </c>
      <c r="G17" s="40"/>
      <c r="H17" s="40"/>
      <c r="I17" s="40"/>
      <c r="J17" s="40"/>
      <c r="K17" s="40"/>
      <c r="L17" s="40"/>
      <c r="M17" s="40"/>
      <c r="N17" s="40"/>
      <c r="O17" s="40"/>
      <c r="Q17" s="35">
        <v>9</v>
      </c>
      <c r="R17" s="35">
        <v>0.74</v>
      </c>
      <c r="S17" s="35">
        <v>0.85199999999999998</v>
      </c>
      <c r="U17" s="35">
        <v>0.74</v>
      </c>
      <c r="V17" s="35">
        <v>9</v>
      </c>
      <c r="W17" s="35">
        <v>0.85199999999999998</v>
      </c>
      <c r="Y17" s="35">
        <v>0.85199999999999998</v>
      </c>
      <c r="Z17" s="35">
        <v>0.74</v>
      </c>
      <c r="AA17" s="35">
        <v>9</v>
      </c>
    </row>
    <row r="18" spans="2:27" ht="16">
      <c r="B18" s="35">
        <v>1.5</v>
      </c>
      <c r="C18" s="35">
        <v>1</v>
      </c>
      <c r="D18" s="35">
        <v>0.13</v>
      </c>
      <c r="E18" s="35">
        <v>0.78500000000000003</v>
      </c>
      <c r="G18" s="44"/>
      <c r="H18" s="44" t="s">
        <v>59</v>
      </c>
      <c r="I18" s="44" t="s">
        <v>47</v>
      </c>
      <c r="J18" s="44" t="s">
        <v>60</v>
      </c>
      <c r="K18" s="44" t="s">
        <v>61</v>
      </c>
      <c r="L18" s="44" t="s">
        <v>62</v>
      </c>
      <c r="M18" s="44" t="s">
        <v>63</v>
      </c>
      <c r="N18" s="44" t="s">
        <v>64</v>
      </c>
      <c r="O18" s="44" t="s">
        <v>65</v>
      </c>
      <c r="Q18" s="35">
        <v>1</v>
      </c>
      <c r="R18" s="35">
        <v>0.13</v>
      </c>
      <c r="S18" s="35">
        <v>0.78500000000000003</v>
      </c>
      <c r="U18" s="35">
        <v>0.13</v>
      </c>
      <c r="V18" s="35">
        <v>1</v>
      </c>
      <c r="W18" s="35">
        <v>0.78500000000000003</v>
      </c>
      <c r="Y18" s="35">
        <v>0.78500000000000003</v>
      </c>
      <c r="Z18" s="35">
        <v>0.13</v>
      </c>
      <c r="AA18" s="35">
        <v>1</v>
      </c>
    </row>
    <row r="19" spans="2:27" ht="16">
      <c r="B19" s="35">
        <v>18.5</v>
      </c>
      <c r="C19" s="35">
        <v>17</v>
      </c>
      <c r="D19" s="35">
        <v>1.26</v>
      </c>
      <c r="E19" s="35">
        <v>0.91900000000000004</v>
      </c>
      <c r="G19" s="42" t="s">
        <v>53</v>
      </c>
      <c r="H19" s="42">
        <v>3.1578894596448954</v>
      </c>
      <c r="I19" s="42">
        <v>3.4847755326689365</v>
      </c>
      <c r="J19" s="42">
        <v>0.9061959457762595</v>
      </c>
      <c r="K19" s="42">
        <v>0.37511290689888255</v>
      </c>
      <c r="L19" s="42">
        <v>-4.0890979572207398</v>
      </c>
      <c r="M19" s="42">
        <v>10.40487687651053</v>
      </c>
      <c r="N19" s="42">
        <v>-4.0890979572207398</v>
      </c>
      <c r="O19" s="42">
        <v>10.40487687651053</v>
      </c>
      <c r="Q19" s="35">
        <v>17</v>
      </c>
      <c r="R19" s="35">
        <v>1.26</v>
      </c>
      <c r="S19" s="35">
        <v>0.91900000000000004</v>
      </c>
      <c r="U19" s="35">
        <v>1.26</v>
      </c>
      <c r="V19" s="35">
        <v>17</v>
      </c>
      <c r="W19" s="35">
        <v>0.91900000000000004</v>
      </c>
      <c r="Y19" s="35">
        <v>0.91900000000000004</v>
      </c>
      <c r="Z19" s="35">
        <v>1.26</v>
      </c>
      <c r="AA19" s="35">
        <v>17</v>
      </c>
    </row>
    <row r="20" spans="2:27" ht="16">
      <c r="B20" s="35">
        <v>12.6</v>
      </c>
      <c r="C20" s="35">
        <v>12.8</v>
      </c>
      <c r="D20" s="35">
        <v>1.08</v>
      </c>
      <c r="E20" s="35">
        <v>1.0389999999999999</v>
      </c>
      <c r="G20" s="42" t="s">
        <v>39</v>
      </c>
      <c r="H20" s="42">
        <v>0.9343570081082796</v>
      </c>
      <c r="I20" s="42">
        <v>0.24444137241452987</v>
      </c>
      <c r="J20" s="42">
        <v>3.8224176164572228</v>
      </c>
      <c r="K20" s="42">
        <v>9.9254618928658399E-4</v>
      </c>
      <c r="L20" s="42">
        <v>0.42601334767953242</v>
      </c>
      <c r="M20" s="42">
        <v>1.4427006685370267</v>
      </c>
      <c r="N20" s="42">
        <v>0.42601334767953242</v>
      </c>
      <c r="O20" s="42">
        <v>1.4427006685370267</v>
      </c>
      <c r="Q20" s="35">
        <v>12.8</v>
      </c>
      <c r="R20" s="35">
        <v>1.08</v>
      </c>
      <c r="S20" s="35">
        <v>1.0389999999999999</v>
      </c>
      <c r="U20" s="35">
        <v>1.08</v>
      </c>
      <c r="V20" s="35">
        <v>12.8</v>
      </c>
      <c r="W20" s="35">
        <v>1.0389999999999999</v>
      </c>
      <c r="Y20" s="35">
        <v>1.0389999999999999</v>
      </c>
      <c r="Z20" s="35">
        <v>1.08</v>
      </c>
      <c r="AA20" s="35">
        <v>12.8</v>
      </c>
    </row>
    <row r="21" spans="2:27" ht="16">
      <c r="B21" s="35">
        <v>17.5</v>
      </c>
      <c r="C21" s="35">
        <v>15.8</v>
      </c>
      <c r="D21" s="35">
        <v>0.96</v>
      </c>
      <c r="E21" s="35">
        <v>0.95699999999999996</v>
      </c>
      <c r="G21" s="42" t="s">
        <v>40</v>
      </c>
      <c r="H21" s="42">
        <v>-2.1922829174576677</v>
      </c>
      <c r="I21" s="42">
        <v>3.9349528843378341</v>
      </c>
      <c r="J21" s="42">
        <v>-0.55713066506680187</v>
      </c>
      <c r="K21" s="42">
        <v>0.5833281013493643</v>
      </c>
      <c r="L21" s="42">
        <v>-10.375465383995197</v>
      </c>
      <c r="M21" s="42">
        <v>5.9908995490798613</v>
      </c>
      <c r="N21" s="42">
        <v>-10.375465383995197</v>
      </c>
      <c r="O21" s="42">
        <v>5.9908995490798613</v>
      </c>
      <c r="Q21" s="35">
        <v>15.8</v>
      </c>
      <c r="R21" s="35">
        <v>0.96</v>
      </c>
      <c r="S21" s="35">
        <v>0.95699999999999996</v>
      </c>
      <c r="U21" s="35">
        <v>0.96</v>
      </c>
      <c r="V21" s="35">
        <v>15.8</v>
      </c>
      <c r="W21" s="35">
        <v>0.95699999999999996</v>
      </c>
      <c r="Y21" s="35">
        <v>0.95699999999999996</v>
      </c>
      <c r="Z21" s="35">
        <v>0.96</v>
      </c>
      <c r="AA21" s="35">
        <v>15.8</v>
      </c>
    </row>
    <row r="22" spans="2:27" ht="16.5" thickBot="1">
      <c r="B22" s="35">
        <v>4.9000000000000004</v>
      </c>
      <c r="C22" s="35">
        <v>4.5</v>
      </c>
      <c r="D22" s="35">
        <v>0.42</v>
      </c>
      <c r="E22" s="35">
        <v>0.91100000000000003</v>
      </c>
      <c r="G22" s="43" t="s">
        <v>41</v>
      </c>
      <c r="H22" s="43">
        <v>-0.14302590948405766</v>
      </c>
      <c r="I22" s="43">
        <v>3.9124938952747881</v>
      </c>
      <c r="J22" s="43">
        <v>-3.6556200038239922E-2</v>
      </c>
      <c r="K22" s="43">
        <v>0.97118414172493184</v>
      </c>
      <c r="L22" s="43">
        <v>-8.2795023515991861</v>
      </c>
      <c r="M22" s="43">
        <v>7.9934505326310719</v>
      </c>
      <c r="N22" s="43">
        <v>-8.2795023515991861</v>
      </c>
      <c r="O22" s="43">
        <v>7.9934505326310719</v>
      </c>
      <c r="Q22" s="35">
        <v>4.5</v>
      </c>
      <c r="R22" s="35">
        <v>0.42</v>
      </c>
      <c r="S22" s="35">
        <v>0.91100000000000003</v>
      </c>
      <c r="U22" s="35">
        <v>0.42</v>
      </c>
      <c r="V22" s="35">
        <v>4.5</v>
      </c>
      <c r="W22" s="35">
        <v>0.91100000000000003</v>
      </c>
      <c r="Y22" s="35">
        <v>0.91100000000000003</v>
      </c>
      <c r="Z22" s="35">
        <v>0.42</v>
      </c>
      <c r="AA22" s="35">
        <v>4.5</v>
      </c>
    </row>
    <row r="23" spans="2:27" ht="16">
      <c r="B23" s="35">
        <v>15.9</v>
      </c>
      <c r="C23" s="35">
        <v>14.5</v>
      </c>
      <c r="D23" s="35">
        <v>1.01</v>
      </c>
      <c r="E23" s="35">
        <v>1</v>
      </c>
      <c r="G23" s="40"/>
      <c r="H23" s="40"/>
      <c r="I23" s="40"/>
      <c r="J23" s="40"/>
      <c r="K23" s="40"/>
      <c r="L23" s="40"/>
      <c r="M23" s="40"/>
      <c r="N23" s="40"/>
      <c r="O23" s="40"/>
      <c r="Q23" s="35">
        <v>14.5</v>
      </c>
      <c r="R23" s="35">
        <v>1.01</v>
      </c>
      <c r="S23" s="35">
        <v>1</v>
      </c>
      <c r="U23" s="35">
        <v>1.01</v>
      </c>
      <c r="V23" s="35">
        <v>14.5</v>
      </c>
      <c r="W23" s="35">
        <v>1</v>
      </c>
      <c r="Y23" s="35">
        <v>1</v>
      </c>
      <c r="Z23" s="35">
        <v>1.01</v>
      </c>
      <c r="AA23" s="35">
        <v>14.5</v>
      </c>
    </row>
    <row r="24" spans="2:27" ht="16.5" thickBot="1">
      <c r="B24" s="35">
        <v>8.5</v>
      </c>
      <c r="C24" s="35">
        <v>7.3</v>
      </c>
      <c r="D24" s="35">
        <v>0.61</v>
      </c>
      <c r="E24" s="35">
        <v>0.98099999999999998</v>
      </c>
      <c r="G24" s="40" t="s">
        <v>70</v>
      </c>
      <c r="H24" s="40"/>
      <c r="I24" s="40"/>
      <c r="J24" s="40"/>
      <c r="K24" s="40"/>
      <c r="L24" s="40"/>
      <c r="M24" s="40"/>
      <c r="N24" s="40"/>
      <c r="O24" s="40"/>
      <c r="Q24" s="35">
        <v>7.3</v>
      </c>
      <c r="R24" s="35">
        <v>0.61</v>
      </c>
      <c r="S24" s="35">
        <v>0.98099999999999998</v>
      </c>
      <c r="U24" s="35">
        <v>0.61</v>
      </c>
      <c r="V24" s="35">
        <v>7.3</v>
      </c>
      <c r="W24" s="35">
        <v>0.98099999999999998</v>
      </c>
      <c r="Y24" s="35">
        <v>0.98099999999999998</v>
      </c>
      <c r="Z24" s="35">
        <v>0.61</v>
      </c>
      <c r="AA24" s="35">
        <v>7.3</v>
      </c>
    </row>
    <row r="25" spans="2:27" ht="16">
      <c r="B25" s="35">
        <v>10.6</v>
      </c>
      <c r="C25" s="35">
        <v>8.6</v>
      </c>
      <c r="D25" s="35">
        <v>0.69</v>
      </c>
      <c r="E25" s="35">
        <v>0.96899999999999997</v>
      </c>
      <c r="G25" s="38"/>
      <c r="H25" s="38" t="s">
        <v>39</v>
      </c>
      <c r="I25" s="38" t="s">
        <v>40</v>
      </c>
      <c r="J25" s="38" t="s">
        <v>41</v>
      </c>
      <c r="K25" s="40"/>
      <c r="L25" s="40"/>
      <c r="M25" s="40"/>
      <c r="N25" s="40"/>
      <c r="O25" s="40"/>
      <c r="Q25" s="35">
        <v>8.6</v>
      </c>
      <c r="R25" s="35">
        <v>0.69</v>
      </c>
      <c r="S25" s="35">
        <v>0.96899999999999997</v>
      </c>
      <c r="U25" s="35">
        <v>0.69</v>
      </c>
      <c r="V25" s="35">
        <v>8.6</v>
      </c>
      <c r="W25" s="35">
        <v>0.96899999999999997</v>
      </c>
      <c r="Y25" s="35">
        <v>0.96899999999999997</v>
      </c>
      <c r="Z25" s="35">
        <v>0.69</v>
      </c>
      <c r="AA25" s="35">
        <v>8.6</v>
      </c>
    </row>
    <row r="26" spans="2:27" ht="15">
      <c r="B26" s="35">
        <v>13.9</v>
      </c>
      <c r="C26" s="35">
        <v>15.2</v>
      </c>
      <c r="D26" s="35">
        <v>1.02</v>
      </c>
      <c r="E26" s="35">
        <v>0.95</v>
      </c>
      <c r="G26" s="36" t="s">
        <v>39</v>
      </c>
      <c r="H26" s="36">
        <v>1</v>
      </c>
      <c r="I26" s="36"/>
      <c r="J26" s="36"/>
      <c r="Q26" s="35">
        <v>15.2</v>
      </c>
      <c r="R26" s="35">
        <v>1.02</v>
      </c>
      <c r="S26" s="35">
        <v>0.95</v>
      </c>
      <c r="U26" s="35">
        <v>1.02</v>
      </c>
      <c r="V26" s="35">
        <v>15.2</v>
      </c>
      <c r="W26" s="35">
        <v>0.95</v>
      </c>
      <c r="Y26" s="35">
        <v>0.95</v>
      </c>
      <c r="Z26" s="35">
        <v>1.02</v>
      </c>
      <c r="AA26" s="35">
        <v>15.2</v>
      </c>
    </row>
    <row r="27" spans="2:27" ht="15">
      <c r="B27" s="35">
        <v>14.9</v>
      </c>
      <c r="C27" s="35">
        <v>12</v>
      </c>
      <c r="D27" s="35">
        <v>0.82</v>
      </c>
      <c r="E27" s="35">
        <v>1.1200000000000001</v>
      </c>
      <c r="G27" s="36" t="s">
        <v>40</v>
      </c>
      <c r="H27" s="36">
        <v>0.97660763446947474</v>
      </c>
      <c r="I27" s="36">
        <v>1</v>
      </c>
      <c r="J27" s="36"/>
      <c r="Q27" s="35">
        <v>12</v>
      </c>
      <c r="R27" s="35">
        <v>0.82</v>
      </c>
      <c r="S27" s="35">
        <v>1.1200000000000001</v>
      </c>
      <c r="U27" s="35">
        <v>0.82</v>
      </c>
      <c r="V27" s="35">
        <v>12</v>
      </c>
      <c r="W27" s="35">
        <v>1.1200000000000001</v>
      </c>
      <c r="Y27" s="35">
        <v>1.1200000000000001</v>
      </c>
      <c r="Z27" s="35">
        <v>0.82</v>
      </c>
      <c r="AA27" s="35">
        <v>12</v>
      </c>
    </row>
    <row r="28" spans="2:27" ht="15" thickBot="1">
      <c r="G28" s="37" t="s">
        <v>41</v>
      </c>
      <c r="H28" s="37">
        <v>0.4900162974848507</v>
      </c>
      <c r="I28" s="37">
        <v>0.49908222420566845</v>
      </c>
      <c r="J28" s="37">
        <v>1</v>
      </c>
    </row>
    <row r="30" spans="2:27">
      <c r="N30" t="s">
        <v>42</v>
      </c>
      <c r="Y30" t="s">
        <v>42</v>
      </c>
    </row>
    <row r="31" spans="2:27" ht="15" thickBot="1">
      <c r="C31" t="s">
        <v>42</v>
      </c>
    </row>
    <row r="32" spans="2:27" ht="15" thickBot="1">
      <c r="N32" s="39" t="s">
        <v>43</v>
      </c>
      <c r="O32" s="39"/>
      <c r="Y32" s="39" t="s">
        <v>43</v>
      </c>
      <c r="Z32" s="39"/>
    </row>
    <row r="33" spans="3:33">
      <c r="C33" s="39" t="s">
        <v>43</v>
      </c>
      <c r="D33" s="39"/>
      <c r="N33" s="36" t="s">
        <v>44</v>
      </c>
      <c r="O33" s="36">
        <v>0.97689152880411712</v>
      </c>
      <c r="Y33" s="36" t="s">
        <v>44</v>
      </c>
      <c r="Z33" s="36">
        <v>0.49922966457923479</v>
      </c>
    </row>
    <row r="34" spans="3:33">
      <c r="C34" s="36" t="s">
        <v>44</v>
      </c>
      <c r="D34" s="36">
        <v>0.97661227464314548</v>
      </c>
      <c r="N34" s="36" t="s">
        <v>45</v>
      </c>
      <c r="O34" s="36">
        <v>0.95431705904924524</v>
      </c>
      <c r="P34" s="45">
        <f>SUM(1/(1-O34))</f>
        <v>21.890009250454757</v>
      </c>
      <c r="Y34" s="36" t="s">
        <v>45</v>
      </c>
      <c r="Z34" s="36">
        <v>0.24923025799589529</v>
      </c>
      <c r="AA34" s="45">
        <f>SUM(1/(1-Z34))</f>
        <v>1.3319663061148417</v>
      </c>
    </row>
    <row r="35" spans="3:33">
      <c r="C35" s="36" t="s">
        <v>45</v>
      </c>
      <c r="D35" s="36">
        <v>0.95377153498365852</v>
      </c>
      <c r="E35" s="45">
        <f>SUM(1/(1-D35))</f>
        <v>21.631693798323308</v>
      </c>
      <c r="N35" s="36" t="s">
        <v>46</v>
      </c>
      <c r="O35" s="36">
        <v>0.95016406441735846</v>
      </c>
      <c r="Y35" s="36" t="s">
        <v>46</v>
      </c>
      <c r="Z35" s="36">
        <v>0.1809784632682494</v>
      </c>
    </row>
    <row r="36" spans="3:33">
      <c r="C36" s="36" t="s">
        <v>46</v>
      </c>
      <c r="D36" s="36">
        <v>0.94956894725490015</v>
      </c>
      <c r="N36" s="36" t="s">
        <v>47</v>
      </c>
      <c r="O36" s="36">
        <v>7.9039863289429663E-2</v>
      </c>
      <c r="Y36" s="36" t="s">
        <v>47</v>
      </c>
      <c r="Z36" s="36">
        <v>7.9493577844053226E-2</v>
      </c>
    </row>
    <row r="37" spans="3:33" ht="15" thickBot="1">
      <c r="C37" s="36" t="s">
        <v>47</v>
      </c>
      <c r="D37" s="36">
        <v>1.2723629185855532</v>
      </c>
      <c r="N37" s="37" t="s">
        <v>48</v>
      </c>
      <c r="O37" s="37">
        <v>25</v>
      </c>
      <c r="Y37" s="37" t="s">
        <v>48</v>
      </c>
      <c r="Z37" s="37">
        <v>25</v>
      </c>
    </row>
    <row r="38" spans="3:33" ht="15" thickBot="1">
      <c r="C38" s="37" t="s">
        <v>48</v>
      </c>
      <c r="D38" s="37">
        <v>25</v>
      </c>
    </row>
    <row r="39" spans="3:33" ht="15" thickBot="1">
      <c r="N39" t="s">
        <v>49</v>
      </c>
      <c r="Y39" t="s">
        <v>49</v>
      </c>
    </row>
    <row r="40" spans="3:33" ht="15" thickBot="1">
      <c r="C40" t="s">
        <v>49</v>
      </c>
      <c r="N40" s="38"/>
      <c r="O40" s="38" t="s">
        <v>54</v>
      </c>
      <c r="P40" s="38" t="s">
        <v>55</v>
      </c>
      <c r="Q40" s="38" t="s">
        <v>56</v>
      </c>
      <c r="R40" s="38" t="s">
        <v>57</v>
      </c>
      <c r="S40" s="38" t="s">
        <v>58</v>
      </c>
      <c r="Y40" s="38"/>
      <c r="Z40" s="38" t="s">
        <v>54</v>
      </c>
      <c r="AA40" s="38" t="s">
        <v>55</v>
      </c>
      <c r="AB40" s="38" t="s">
        <v>56</v>
      </c>
      <c r="AC40" s="38" t="s">
        <v>57</v>
      </c>
      <c r="AD40" s="38" t="s">
        <v>58</v>
      </c>
    </row>
    <row r="41" spans="3:33">
      <c r="C41" s="38"/>
      <c r="D41" s="38" t="s">
        <v>54</v>
      </c>
      <c r="E41" s="38" t="s">
        <v>55</v>
      </c>
      <c r="F41" s="38" t="s">
        <v>56</v>
      </c>
      <c r="G41" s="38" t="s">
        <v>57</v>
      </c>
      <c r="H41" s="38" t="s">
        <v>58</v>
      </c>
      <c r="N41" s="36" t="s">
        <v>50</v>
      </c>
      <c r="O41" s="36">
        <v>2</v>
      </c>
      <c r="P41" s="36">
        <v>2.8711354002461422</v>
      </c>
      <c r="Q41" s="36">
        <v>1.4355677001230711</v>
      </c>
      <c r="R41" s="36">
        <v>229.7901017550021</v>
      </c>
      <c r="S41" s="36">
        <v>1.808400439731702E-15</v>
      </c>
      <c r="Y41" s="36" t="s">
        <v>50</v>
      </c>
      <c r="Z41" s="36">
        <v>2</v>
      </c>
      <c r="AA41" s="36">
        <v>4.6150963794131916E-2</v>
      </c>
      <c r="AB41" s="36">
        <v>2.3075481897065958E-2</v>
      </c>
      <c r="AC41" s="36">
        <v>3.6516293672632578</v>
      </c>
      <c r="AD41" s="36">
        <v>4.2714406070958194E-2</v>
      </c>
    </row>
    <row r="42" spans="3:33">
      <c r="C42" s="36" t="s">
        <v>50</v>
      </c>
      <c r="D42" s="36">
        <v>2</v>
      </c>
      <c r="E42" s="36">
        <v>734.81763727498594</v>
      </c>
      <c r="F42" s="36">
        <v>367.40881863749297</v>
      </c>
      <c r="G42" s="36">
        <v>226.94863178155634</v>
      </c>
      <c r="H42" s="36">
        <v>2.0606498679923447E-15</v>
      </c>
      <c r="N42" s="36" t="s">
        <v>51</v>
      </c>
      <c r="O42" s="36">
        <v>22</v>
      </c>
      <c r="P42" s="36">
        <v>0.13744059975385808</v>
      </c>
      <c r="Q42" s="36">
        <v>6.2472999888117308E-3</v>
      </c>
      <c r="R42" s="36"/>
      <c r="S42" s="36"/>
      <c r="Y42" s="36" t="s">
        <v>51</v>
      </c>
      <c r="Z42" s="36">
        <v>22</v>
      </c>
      <c r="AA42" s="36">
        <v>0.13902303620586809</v>
      </c>
      <c r="AB42" s="36">
        <v>6.3192289184485495E-3</v>
      </c>
      <c r="AC42" s="36"/>
      <c r="AD42" s="36"/>
    </row>
    <row r="43" spans="3:33" ht="15" thickBot="1">
      <c r="C43" s="36" t="s">
        <v>51</v>
      </c>
      <c r="D43" s="36">
        <v>22</v>
      </c>
      <c r="E43" s="36">
        <v>35.615962725014029</v>
      </c>
      <c r="F43" s="36">
        <v>1.6189073965915468</v>
      </c>
      <c r="G43" s="36"/>
      <c r="H43" s="36"/>
      <c r="N43" s="37" t="s">
        <v>52</v>
      </c>
      <c r="O43" s="37">
        <v>24</v>
      </c>
      <c r="P43" s="37">
        <v>3.0085760000000001</v>
      </c>
      <c r="Q43" s="37"/>
      <c r="R43" s="37"/>
      <c r="S43" s="37"/>
      <c r="Y43" s="37" t="s">
        <v>52</v>
      </c>
      <c r="Z43" s="37">
        <v>24</v>
      </c>
      <c r="AA43" s="37">
        <v>0.18517400000000001</v>
      </c>
      <c r="AB43" s="37"/>
      <c r="AC43" s="37"/>
      <c r="AD43" s="37"/>
    </row>
    <row r="44" spans="3:33" ht="15" thickBot="1">
      <c r="C44" s="37" t="s">
        <v>52</v>
      </c>
      <c r="D44" s="37">
        <v>24</v>
      </c>
      <c r="E44" s="37">
        <v>770.43359999999996</v>
      </c>
      <c r="F44" s="37"/>
      <c r="G44" s="37"/>
      <c r="H44" s="37"/>
    </row>
    <row r="45" spans="3:33" ht="15" thickBot="1">
      <c r="N45" s="38"/>
      <c r="O45" s="38" t="s">
        <v>59</v>
      </c>
      <c r="P45" s="38" t="s">
        <v>47</v>
      </c>
      <c r="Q45" s="38" t="s">
        <v>60</v>
      </c>
      <c r="R45" s="38" t="s">
        <v>61</v>
      </c>
      <c r="S45" s="38" t="s">
        <v>62</v>
      </c>
      <c r="T45" s="38" t="s">
        <v>63</v>
      </c>
      <c r="U45" s="38" t="s">
        <v>64</v>
      </c>
      <c r="V45" s="38" t="s">
        <v>65</v>
      </c>
      <c r="Y45" s="38"/>
      <c r="Z45" s="38" t="s">
        <v>59</v>
      </c>
      <c r="AA45" s="38" t="s">
        <v>47</v>
      </c>
      <c r="AB45" s="38" t="s">
        <v>60</v>
      </c>
      <c r="AC45" s="38" t="s">
        <v>61</v>
      </c>
      <c r="AD45" s="38" t="s">
        <v>62</v>
      </c>
      <c r="AE45" s="38" t="s">
        <v>63</v>
      </c>
      <c r="AF45" s="38" t="s">
        <v>64</v>
      </c>
      <c r="AG45" s="38" t="s">
        <v>65</v>
      </c>
    </row>
    <row r="46" spans="3:33">
      <c r="C46" s="38"/>
      <c r="D46" s="38" t="s">
        <v>59</v>
      </c>
      <c r="E46" s="38" t="s">
        <v>47</v>
      </c>
      <c r="F46" s="38" t="s">
        <v>60</v>
      </c>
      <c r="G46" s="38" t="s">
        <v>61</v>
      </c>
      <c r="H46" s="38" t="s">
        <v>62</v>
      </c>
      <c r="I46" s="38" t="s">
        <v>63</v>
      </c>
      <c r="J46" s="38" t="s">
        <v>64</v>
      </c>
      <c r="K46" s="38" t="s">
        <v>65</v>
      </c>
      <c r="N46" s="36" t="s">
        <v>53</v>
      </c>
      <c r="O46" s="36">
        <v>3.5397856847068407E-2</v>
      </c>
      <c r="P46" s="36">
        <v>0.18865865227776152</v>
      </c>
      <c r="Q46" s="36">
        <v>0.18762911968093707</v>
      </c>
      <c r="R46" s="36">
        <v>0.85288715186827713</v>
      </c>
      <c r="S46" s="36">
        <v>-0.35585623932991339</v>
      </c>
      <c r="T46" s="36">
        <v>0.42665195302405023</v>
      </c>
      <c r="U46" s="36">
        <v>-0.35585623932991339</v>
      </c>
      <c r="V46" s="36">
        <v>0.42665195302405023</v>
      </c>
      <c r="Y46" s="36" t="s">
        <v>53</v>
      </c>
      <c r="Z46" s="36">
        <v>0.86238146254602177</v>
      </c>
      <c r="AA46" s="36">
        <v>4.7485410658626576E-2</v>
      </c>
      <c r="AB46" s="36">
        <v>18.160977247215925</v>
      </c>
      <c r="AC46" s="36">
        <v>9.9020777579205175E-15</v>
      </c>
      <c r="AD46" s="36">
        <v>0.76390274871804342</v>
      </c>
      <c r="AE46" s="36">
        <v>0.96086017637400012</v>
      </c>
      <c r="AF46" s="36">
        <v>0.76390274871804342</v>
      </c>
      <c r="AG46" s="36">
        <v>0.96086017637400012</v>
      </c>
    </row>
    <row r="47" spans="3:33">
      <c r="C47" s="36" t="s">
        <v>53</v>
      </c>
      <c r="D47" s="36">
        <v>-1.673461569139775</v>
      </c>
      <c r="E47" s="36">
        <v>3.0183929858452192</v>
      </c>
      <c r="F47" s="36">
        <v>-0.55442136825373234</v>
      </c>
      <c r="G47" s="36">
        <v>0.5848831695193466</v>
      </c>
      <c r="H47" s="36">
        <v>-7.9332254618929747</v>
      </c>
      <c r="I47" s="36">
        <v>4.5863023236134248</v>
      </c>
      <c r="J47" s="36">
        <v>-7.9332254618929747</v>
      </c>
      <c r="K47" s="36">
        <v>4.5863023236134248</v>
      </c>
      <c r="N47" s="36" t="s">
        <v>39</v>
      </c>
      <c r="O47" s="36">
        <v>6.0201296784997055E-2</v>
      </c>
      <c r="P47" s="36">
        <v>3.2666673725345644E-3</v>
      </c>
      <c r="Q47" s="36">
        <v>18.42896442140286</v>
      </c>
      <c r="R47" s="36">
        <v>7.3121186456870872E-15</v>
      </c>
      <c r="S47" s="36">
        <v>5.3426643330618993E-2</v>
      </c>
      <c r="T47" s="36">
        <v>6.6975950239375123E-2</v>
      </c>
      <c r="U47" s="36">
        <v>5.3426643330618993E-2</v>
      </c>
      <c r="V47" s="36">
        <v>6.6975950239375123E-2</v>
      </c>
      <c r="Y47" s="36" t="s">
        <v>40</v>
      </c>
      <c r="Z47" s="36">
        <v>0.11014721896134702</v>
      </c>
      <c r="AA47" s="36">
        <v>0.21313474107772573</v>
      </c>
      <c r="AB47" s="36">
        <v>0.51679617505988229</v>
      </c>
      <c r="AC47" s="36">
        <v>0.61045502838786792</v>
      </c>
      <c r="AD47" s="36">
        <v>-0.33186717835082097</v>
      </c>
      <c r="AE47" s="36">
        <v>0.55216161627351501</v>
      </c>
      <c r="AF47" s="36">
        <v>-0.33186717835082097</v>
      </c>
      <c r="AG47" s="36">
        <v>0.55216161627351501</v>
      </c>
    </row>
    <row r="48" spans="3:33" ht="15" thickBot="1">
      <c r="C48" s="36" t="s">
        <v>40</v>
      </c>
      <c r="D48" s="36">
        <v>15.600391340927445</v>
      </c>
      <c r="E48" s="36">
        <v>0.84651481136995443</v>
      </c>
      <c r="F48" s="36">
        <v>18.42896442140286</v>
      </c>
      <c r="G48" s="36">
        <v>7.3121186456870872E-15</v>
      </c>
      <c r="H48" s="36">
        <v>13.844827080162178</v>
      </c>
      <c r="I48" s="36">
        <v>17.35595560169271</v>
      </c>
      <c r="J48" s="36">
        <v>13.844827080162178</v>
      </c>
      <c r="K48" s="36">
        <v>17.35595560169271</v>
      </c>
      <c r="N48" s="37" t="s">
        <v>41</v>
      </c>
      <c r="O48" s="37">
        <v>0.10889346289955411</v>
      </c>
      <c r="P48" s="37">
        <v>0.21070872455071177</v>
      </c>
      <c r="Q48" s="37">
        <v>0.51679617505988207</v>
      </c>
      <c r="R48" s="37">
        <v>0.61045502838786792</v>
      </c>
      <c r="S48" s="37">
        <v>-0.32808968409821121</v>
      </c>
      <c r="T48" s="37">
        <v>0.54587660989731945</v>
      </c>
      <c r="U48" s="37">
        <v>-0.32808968409821121</v>
      </c>
      <c r="V48" s="37">
        <v>0.54587660989731945</v>
      </c>
      <c r="Y48" s="37" t="s">
        <v>39</v>
      </c>
      <c r="Z48" s="37">
        <v>8.7471469844908802E-4</v>
      </c>
      <c r="AA48" s="37">
        <v>1.3318862384137365E-2</v>
      </c>
      <c r="AB48" s="37">
        <v>6.5674880723361528E-2</v>
      </c>
      <c r="AC48" s="37">
        <v>0.94822982748903151</v>
      </c>
      <c r="AD48" s="37">
        <v>-2.6746915167426558E-2</v>
      </c>
      <c r="AE48" s="37">
        <v>2.8496344564324736E-2</v>
      </c>
      <c r="AF48" s="37">
        <v>-2.6746915167426558E-2</v>
      </c>
      <c r="AG48" s="37">
        <v>2.8496344564324736E-2</v>
      </c>
    </row>
    <row r="49" spans="3:15" ht="15" thickBot="1">
      <c r="C49" s="37" t="s">
        <v>41</v>
      </c>
      <c r="D49" s="37">
        <v>0.22409096323325092</v>
      </c>
      <c r="E49" s="37">
        <v>3.4121259264585495</v>
      </c>
      <c r="F49" s="37">
        <v>6.5674880723360418E-2</v>
      </c>
      <c r="G49" s="37">
        <v>0.94822982748903151</v>
      </c>
      <c r="H49" s="37">
        <v>-6.8522250672293135</v>
      </c>
      <c r="I49" s="37">
        <v>7.3004069936958151</v>
      </c>
      <c r="J49" s="37">
        <v>-6.8522250672293135</v>
      </c>
      <c r="K49" s="37">
        <v>7.3004069936958151</v>
      </c>
    </row>
    <row r="51" spans="3:15">
      <c r="O51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7"/>
  <sheetViews>
    <sheetView workbookViewId="0">
      <selection activeCell="K7" sqref="K7"/>
    </sheetView>
  </sheetViews>
  <sheetFormatPr defaultRowHeight="14.5"/>
  <cols>
    <col min="3" max="3" width="13.7265625" customWidth="1"/>
    <col min="4" max="4" width="15.1796875" customWidth="1"/>
    <col min="6" max="6" width="11" customWidth="1"/>
    <col min="7" max="7" width="14.7265625" customWidth="1"/>
    <col min="9" max="9" width="12.54296875" customWidth="1"/>
    <col min="10" max="10" width="13.453125" customWidth="1"/>
  </cols>
  <sheetData>
    <row r="3" spans="1:13" ht="15">
      <c r="A3" s="33" t="s">
        <v>75</v>
      </c>
      <c r="B3" s="33" t="s">
        <v>72</v>
      </c>
      <c r="C3" s="33" t="s">
        <v>77</v>
      </c>
      <c r="D3" s="33" t="s">
        <v>78</v>
      </c>
      <c r="E3" s="33" t="s">
        <v>73</v>
      </c>
      <c r="F3" s="33" t="s">
        <v>77</v>
      </c>
      <c r="G3" s="33" t="s">
        <v>78</v>
      </c>
      <c r="H3" s="33" t="s">
        <v>74</v>
      </c>
      <c r="I3" s="33" t="s">
        <v>77</v>
      </c>
      <c r="J3" s="33" t="s">
        <v>78</v>
      </c>
    </row>
    <row r="4" spans="1:13" ht="15">
      <c r="A4" s="33">
        <v>1</v>
      </c>
      <c r="B4" s="33">
        <v>9</v>
      </c>
      <c r="C4" s="33">
        <f>SUM(B4-8.14)</f>
        <v>0.85999999999999943</v>
      </c>
      <c r="D4" s="33">
        <f>SUM(C4*C4)</f>
        <v>0.73959999999999904</v>
      </c>
      <c r="E4" s="33">
        <v>7</v>
      </c>
      <c r="F4" s="33">
        <f>SUM(E4-6.71)</f>
        <v>0.29000000000000004</v>
      </c>
      <c r="G4" s="33">
        <f>SUM(F4*F4)</f>
        <v>8.4100000000000022E-2</v>
      </c>
      <c r="H4" s="33">
        <v>4</v>
      </c>
      <c r="I4" s="33">
        <f>SUM(H4-3)</f>
        <v>1</v>
      </c>
      <c r="J4" s="33">
        <f>SUM(I4*I4)</f>
        <v>1</v>
      </c>
    </row>
    <row r="5" spans="1:13" ht="15">
      <c r="A5" s="33">
        <v>2</v>
      </c>
      <c r="B5" s="33">
        <v>8</v>
      </c>
      <c r="C5" s="33">
        <f t="shared" ref="C5:C10" si="0">SUM(B5-8.14)</f>
        <v>-0.14000000000000057</v>
      </c>
      <c r="D5" s="33">
        <f t="shared" ref="D5:D10" si="1">SUM(C5*C5)</f>
        <v>1.9600000000000159E-2</v>
      </c>
      <c r="E5" s="33">
        <v>6</v>
      </c>
      <c r="F5" s="33">
        <f t="shared" ref="F5:F10" si="2">SUM(E5-6.71)</f>
        <v>-0.71</v>
      </c>
      <c r="G5" s="33">
        <f t="shared" ref="G5:G10" si="3">SUM(F5*F5)</f>
        <v>0.50409999999999999</v>
      </c>
      <c r="H5" s="33">
        <v>3</v>
      </c>
      <c r="I5" s="33">
        <f t="shared" ref="I5:I10" si="4">SUM(H5-3)</f>
        <v>0</v>
      </c>
      <c r="J5" s="33">
        <f t="shared" ref="J5:J10" si="5">SUM(I5*I5)</f>
        <v>0</v>
      </c>
    </row>
    <row r="6" spans="1:13" ht="15">
      <c r="A6" s="33">
        <v>3</v>
      </c>
      <c r="B6" s="33">
        <v>7</v>
      </c>
      <c r="C6" s="33">
        <f t="shared" si="0"/>
        <v>-1.1400000000000006</v>
      </c>
      <c r="D6" s="33">
        <f t="shared" si="1"/>
        <v>1.2996000000000012</v>
      </c>
      <c r="E6" s="33">
        <v>6</v>
      </c>
      <c r="F6" s="33">
        <f t="shared" si="2"/>
        <v>-0.71</v>
      </c>
      <c r="G6" s="33">
        <f t="shared" si="3"/>
        <v>0.50409999999999999</v>
      </c>
      <c r="H6" s="33">
        <v>2</v>
      </c>
      <c r="I6" s="33">
        <f t="shared" si="4"/>
        <v>-1</v>
      </c>
      <c r="J6" s="33">
        <f t="shared" si="5"/>
        <v>1</v>
      </c>
    </row>
    <row r="7" spans="1:13" ht="15">
      <c r="A7" s="33">
        <v>4</v>
      </c>
      <c r="B7" s="33">
        <v>8</v>
      </c>
      <c r="C7" s="33">
        <f t="shared" si="0"/>
        <v>-0.14000000000000057</v>
      </c>
      <c r="D7" s="33">
        <f t="shared" si="1"/>
        <v>1.9600000000000159E-2</v>
      </c>
      <c r="E7" s="33">
        <v>7</v>
      </c>
      <c r="F7" s="33">
        <f t="shared" si="2"/>
        <v>0.29000000000000004</v>
      </c>
      <c r="G7" s="33">
        <f t="shared" si="3"/>
        <v>8.4100000000000022E-2</v>
      </c>
      <c r="H7" s="33">
        <v>3</v>
      </c>
      <c r="I7" s="33">
        <f t="shared" si="4"/>
        <v>0</v>
      </c>
      <c r="J7" s="33">
        <f t="shared" si="5"/>
        <v>0</v>
      </c>
    </row>
    <row r="8" spans="1:13" ht="15">
      <c r="A8" s="33">
        <v>5</v>
      </c>
      <c r="B8" s="33">
        <v>8</v>
      </c>
      <c r="C8" s="33">
        <f t="shared" si="0"/>
        <v>-0.14000000000000057</v>
      </c>
      <c r="D8" s="33">
        <f t="shared" si="1"/>
        <v>1.9600000000000159E-2</v>
      </c>
      <c r="E8" s="33">
        <v>8</v>
      </c>
      <c r="F8" s="33">
        <f t="shared" si="2"/>
        <v>1.29</v>
      </c>
      <c r="G8" s="33">
        <f t="shared" si="3"/>
        <v>1.6641000000000001</v>
      </c>
      <c r="H8" s="33">
        <v>4</v>
      </c>
      <c r="I8" s="33">
        <f t="shared" si="4"/>
        <v>1</v>
      </c>
      <c r="J8" s="33">
        <f t="shared" si="5"/>
        <v>1</v>
      </c>
    </row>
    <row r="9" spans="1:13" ht="15">
      <c r="A9" s="33">
        <v>6</v>
      </c>
      <c r="B9" s="33">
        <v>9</v>
      </c>
      <c r="C9" s="33">
        <f t="shared" si="0"/>
        <v>0.85999999999999943</v>
      </c>
      <c r="D9" s="33">
        <f t="shared" si="1"/>
        <v>0.73959999999999904</v>
      </c>
      <c r="E9" s="33">
        <v>7</v>
      </c>
      <c r="F9" s="33">
        <f t="shared" si="2"/>
        <v>0.29000000000000004</v>
      </c>
      <c r="G9" s="33">
        <f t="shared" si="3"/>
        <v>8.4100000000000022E-2</v>
      </c>
      <c r="H9" s="33">
        <v>3</v>
      </c>
      <c r="I9" s="33">
        <f t="shared" si="4"/>
        <v>0</v>
      </c>
      <c r="J9" s="33">
        <f t="shared" si="5"/>
        <v>0</v>
      </c>
    </row>
    <row r="10" spans="1:13" ht="15">
      <c r="A10" s="33">
        <v>7</v>
      </c>
      <c r="B10" s="33">
        <v>8</v>
      </c>
      <c r="C10" s="33">
        <f t="shared" si="0"/>
        <v>-0.14000000000000057</v>
      </c>
      <c r="D10" s="33">
        <f t="shared" si="1"/>
        <v>1.9600000000000159E-2</v>
      </c>
      <c r="E10" s="33">
        <v>6</v>
      </c>
      <c r="F10" s="33">
        <f t="shared" si="2"/>
        <v>-0.71</v>
      </c>
      <c r="G10" s="33">
        <f t="shared" si="3"/>
        <v>0.50409999999999999</v>
      </c>
      <c r="H10" s="33">
        <v>2</v>
      </c>
      <c r="I10" s="33">
        <f t="shared" si="4"/>
        <v>-1</v>
      </c>
      <c r="J10" s="33">
        <f t="shared" si="5"/>
        <v>1</v>
      </c>
    </row>
    <row r="11" spans="1:13" ht="15">
      <c r="B11" s="33">
        <f>SUM(B4:B10)</f>
        <v>57</v>
      </c>
      <c r="C11" s="33">
        <f>SUM(C4:C10)</f>
        <v>1.9999999999996021E-2</v>
      </c>
      <c r="E11" s="33">
        <f>SUM(E4:E10)</f>
        <v>47</v>
      </c>
      <c r="F11" s="33">
        <f>SUM(F4:F10)</f>
        <v>3.0000000000000249E-2</v>
      </c>
      <c r="H11" s="33">
        <f>SUM(H4:H10)</f>
        <v>21</v>
      </c>
      <c r="I11" s="33">
        <f>SUM(I4:I10)</f>
        <v>0</v>
      </c>
    </row>
    <row r="12" spans="1:13" ht="15">
      <c r="B12" s="33"/>
      <c r="C12" s="33"/>
      <c r="D12" s="33">
        <f>SUM(D4:D10)</f>
        <v>2.8571999999999997</v>
      </c>
      <c r="E12" s="33"/>
      <c r="F12" s="33"/>
      <c r="G12" s="33">
        <f>SUM(G4:G10)</f>
        <v>3.4287000000000001</v>
      </c>
      <c r="H12" s="33"/>
      <c r="I12" s="33"/>
      <c r="J12" s="33">
        <f>SUM(J4:J10)</f>
        <v>4</v>
      </c>
      <c r="L12" s="33" t="s">
        <v>13</v>
      </c>
      <c r="M12" s="33">
        <f>SUM(D12+G12+J12)</f>
        <v>10.2859</v>
      </c>
    </row>
    <row r="13" spans="1:13" ht="15">
      <c r="B13" s="33"/>
      <c r="C13" s="33"/>
      <c r="D13" s="33"/>
      <c r="E13" s="33"/>
      <c r="F13" s="33"/>
      <c r="G13" s="33"/>
      <c r="H13" s="33"/>
      <c r="I13" s="33"/>
      <c r="J13" s="33"/>
    </row>
    <row r="14" spans="1:13" ht="15">
      <c r="A14" s="33" t="s">
        <v>76</v>
      </c>
      <c r="B14" s="34">
        <f>SUM(B11/7)</f>
        <v>8.1428571428571423</v>
      </c>
      <c r="C14" s="34"/>
      <c r="D14" s="34"/>
      <c r="E14" s="34">
        <f t="shared" ref="E14:H14" si="6">SUM(E11/7)</f>
        <v>6.7142857142857144</v>
      </c>
      <c r="F14" s="34"/>
      <c r="G14" s="34"/>
      <c r="H14" s="34">
        <f t="shared" si="6"/>
        <v>3</v>
      </c>
    </row>
    <row r="17" spans="4:12" ht="41.5" customHeight="1">
      <c r="D17" s="33" t="s">
        <v>79</v>
      </c>
      <c r="E17" s="46" t="s">
        <v>80</v>
      </c>
      <c r="F17" s="46"/>
      <c r="G17" s="46"/>
      <c r="H17" s="46"/>
      <c r="I17" s="46"/>
      <c r="J17" s="46"/>
      <c r="K17" s="46"/>
      <c r="L17" s="46"/>
    </row>
  </sheetData>
  <mergeCells count="1">
    <mergeCell ref="E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 SHEET</vt:lpstr>
      <vt:lpstr>MULTICOLLINEARITY SHEET</vt:lpstr>
      <vt:lpstr>POST-HOC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Ayemobola</dc:creator>
  <cp:lastModifiedBy>Ayemobola</cp:lastModifiedBy>
  <dcterms:created xsi:type="dcterms:W3CDTF">2020-07-29T13:51:41Z</dcterms:created>
  <dcterms:modified xsi:type="dcterms:W3CDTF">2020-08-01T03:47:53Z</dcterms:modified>
</cp:coreProperties>
</file>