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3160" windowHeight="14480" tabRatio="638" firstSheet="2" activeTab="10"/>
  </bookViews>
  <sheets>
    <sheet name="2012" sheetId="6" r:id="rId1"/>
    <sheet name="2014" sheetId="3" r:id="rId2"/>
    <sheet name="2016" sheetId="1" r:id="rId3"/>
    <sheet name="Flags" sheetId="4" r:id="rId4"/>
    <sheet name="Avg" sheetId="7" r:id="rId5"/>
    <sheet name="2018" sheetId="9" r:id="rId6"/>
    <sheet name="Trajectory %" sheetId="8" r:id="rId7"/>
    <sheet name="Trajectory #" sheetId="10" r:id="rId8"/>
    <sheet name="Down The Ballot %" sheetId="13" r:id="rId9"/>
    <sheet name="Down The Ballot #" sheetId="11" r:id="rId10"/>
    <sheet name="District 6" sheetId="12" r:id="rId1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25" i="12" l="1"/>
  <c r="H25" i="12"/>
  <c r="F25" i="12"/>
  <c r="G25" i="12"/>
  <c r="G24" i="12"/>
  <c r="F24" i="12"/>
  <c r="D24" i="12"/>
  <c r="C24" i="12"/>
  <c r="G23" i="12"/>
  <c r="F23" i="12"/>
  <c r="G22" i="12"/>
  <c r="F22" i="12"/>
  <c r="D22" i="12"/>
  <c r="C22" i="12"/>
  <c r="G21" i="12"/>
  <c r="F21" i="12"/>
  <c r="D21" i="12"/>
  <c r="C21" i="12"/>
  <c r="D20" i="12"/>
  <c r="C20" i="12"/>
  <c r="G19" i="12"/>
  <c r="F19" i="12"/>
  <c r="D19" i="12"/>
  <c r="C19" i="12"/>
  <c r="G18" i="12"/>
  <c r="F18" i="12"/>
  <c r="E18" i="12"/>
  <c r="E19" i="12"/>
  <c r="C18" i="12"/>
  <c r="D18" i="12"/>
  <c r="G17" i="12"/>
  <c r="F17" i="12"/>
  <c r="D17" i="12"/>
  <c r="C17" i="12"/>
  <c r="M15" i="12"/>
  <c r="N15" i="12"/>
  <c r="P15" i="12"/>
  <c r="M17" i="12"/>
  <c r="N17" i="12"/>
  <c r="P17" i="12"/>
  <c r="P19" i="12"/>
  <c r="O17" i="12"/>
  <c r="O15" i="12"/>
  <c r="N14" i="12"/>
  <c r="O14" i="12"/>
  <c r="M14" i="12"/>
  <c r="N16" i="12"/>
  <c r="O16" i="12"/>
  <c r="M16" i="12"/>
  <c r="E16" i="12"/>
  <c r="I16" i="12"/>
  <c r="E17" i="12"/>
  <c r="H17" i="12"/>
  <c r="I17" i="12"/>
  <c r="H18" i="12"/>
  <c r="I18" i="12"/>
  <c r="H19" i="12"/>
  <c r="I19" i="12"/>
  <c r="E20" i="12"/>
  <c r="H20" i="12"/>
  <c r="I20" i="12"/>
  <c r="E21" i="12"/>
  <c r="H21" i="12"/>
  <c r="I21" i="12"/>
  <c r="E22" i="12"/>
  <c r="H22" i="12"/>
  <c r="I22" i="12"/>
  <c r="E23" i="12"/>
  <c r="H23" i="12"/>
  <c r="I23" i="12"/>
  <c r="E24" i="12"/>
  <c r="H24" i="12"/>
  <c r="I24" i="12"/>
  <c r="H16" i="12"/>
  <c r="G16" i="12"/>
  <c r="F16" i="12"/>
  <c r="D16" i="12"/>
  <c r="C16" i="12"/>
  <c r="I15" i="12"/>
  <c r="H15" i="12"/>
  <c r="E15" i="12"/>
  <c r="I61" i="8"/>
  <c r="G64" i="8"/>
  <c r="G61" i="8"/>
  <c r="H61" i="8"/>
  <c r="F61" i="8"/>
  <c r="B54" i="13"/>
  <c r="C54" i="13"/>
  <c r="D54" i="13"/>
  <c r="E54" i="13"/>
  <c r="F54" i="13"/>
  <c r="G54" i="13"/>
  <c r="H54" i="13"/>
  <c r="I54" i="13"/>
  <c r="J54" i="13"/>
  <c r="K54" i="13"/>
  <c r="L54" i="13"/>
  <c r="M54" i="13"/>
  <c r="W54" i="10"/>
  <c r="Q54" i="10"/>
  <c r="K54" i="10"/>
  <c r="E54" i="10"/>
  <c r="U54" i="8"/>
  <c r="O54" i="8"/>
  <c r="I54" i="8"/>
  <c r="J56" i="6"/>
  <c r="C53" i="9"/>
  <c r="J53" i="9"/>
  <c r="I53" i="9"/>
  <c r="H53" i="9"/>
  <c r="K53" i="9"/>
  <c r="L53" i="9"/>
  <c r="M53" i="9"/>
  <c r="E56" i="9"/>
  <c r="K5" i="12"/>
  <c r="F56" i="9"/>
  <c r="L5" i="12"/>
  <c r="G56" i="9"/>
  <c r="M5" i="12"/>
  <c r="K11" i="12"/>
  <c r="L11" i="12"/>
  <c r="M11" i="12"/>
  <c r="H5" i="12"/>
  <c r="I5" i="1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J5" i="12"/>
  <c r="H11" i="12"/>
  <c r="I11" i="12"/>
  <c r="J11" i="12"/>
  <c r="P11" i="12"/>
  <c r="B57" i="11"/>
  <c r="E57" i="11"/>
  <c r="H57" i="11"/>
  <c r="K57" i="11"/>
  <c r="D67" i="11"/>
  <c r="C57" i="11"/>
  <c r="F57" i="11"/>
  <c r="I57" i="11"/>
  <c r="L57" i="11"/>
  <c r="E67" i="11"/>
  <c r="D57" i="11"/>
  <c r="G57" i="11"/>
  <c r="J57" i="11"/>
  <c r="M57" i="11"/>
  <c r="F67" i="11"/>
  <c r="G67" i="11"/>
  <c r="K57" i="10"/>
  <c r="B58" i="11"/>
  <c r="D69" i="11"/>
  <c r="Q57" i="10"/>
  <c r="C58" i="11"/>
  <c r="E69" i="11"/>
  <c r="W57" i="10"/>
  <c r="D58" i="11"/>
  <c r="F69" i="11"/>
  <c r="E70" i="11"/>
  <c r="D70" i="11"/>
  <c r="G70" i="11"/>
  <c r="F70" i="11"/>
  <c r="G69" i="11"/>
  <c r="E68" i="11"/>
  <c r="D68" i="11"/>
  <c r="G68" i="11"/>
  <c r="F68" i="11"/>
  <c r="G63" i="11"/>
  <c r="K63" i="11"/>
  <c r="J63" i="11"/>
  <c r="I63" i="11"/>
  <c r="H63" i="11"/>
  <c r="E63" i="11"/>
  <c r="D63" i="11"/>
  <c r="C63" i="11"/>
  <c r="B63" i="11"/>
  <c r="A63" i="11"/>
  <c r="B59" i="11"/>
  <c r="M59" i="11"/>
  <c r="L59" i="11"/>
  <c r="K59" i="11"/>
  <c r="J59" i="11"/>
  <c r="I59" i="11"/>
  <c r="H59" i="11"/>
  <c r="G59" i="11"/>
  <c r="F59" i="11"/>
  <c r="E59" i="11"/>
  <c r="D59" i="11"/>
  <c r="C59" i="11"/>
  <c r="C57" i="13"/>
  <c r="B57" i="13"/>
  <c r="B62" i="13"/>
  <c r="C56" i="9"/>
  <c r="I56" i="9"/>
  <c r="O57" i="8"/>
  <c r="C58" i="13"/>
  <c r="H56" i="9"/>
  <c r="I57" i="8"/>
  <c r="B58" i="13"/>
  <c r="A62" i="13"/>
  <c r="L57" i="13"/>
  <c r="K57" i="13"/>
  <c r="E62" i="13"/>
  <c r="I57" i="13"/>
  <c r="H57" i="13"/>
  <c r="D62" i="13"/>
  <c r="F57" i="13"/>
  <c r="E57" i="13"/>
  <c r="C62" i="13"/>
  <c r="L59" i="13"/>
  <c r="M57" i="13"/>
  <c r="J56" i="9"/>
  <c r="U57" i="8"/>
  <c r="D58" i="13"/>
  <c r="M59" i="13"/>
  <c r="K59" i="13"/>
  <c r="I59" i="13"/>
  <c r="J57" i="13"/>
  <c r="J59" i="13"/>
  <c r="H59" i="13"/>
  <c r="B59" i="13"/>
  <c r="F59" i="13"/>
  <c r="G57" i="13"/>
  <c r="G59" i="13"/>
  <c r="E59" i="13"/>
  <c r="C59" i="13"/>
  <c r="D57" i="13"/>
  <c r="D59" i="13"/>
  <c r="K4" i="13"/>
  <c r="L4" i="13"/>
  <c r="M4" i="13"/>
  <c r="K5" i="13"/>
  <c r="L5" i="13"/>
  <c r="M5" i="13"/>
  <c r="K6" i="13"/>
  <c r="L6" i="13"/>
  <c r="M6" i="13"/>
  <c r="K7" i="13"/>
  <c r="L7" i="13"/>
  <c r="M7" i="13"/>
  <c r="K8" i="13"/>
  <c r="L8" i="13"/>
  <c r="M8" i="13"/>
  <c r="K9" i="13"/>
  <c r="L9" i="13"/>
  <c r="M9" i="13"/>
  <c r="K10" i="13"/>
  <c r="L10" i="13"/>
  <c r="M10" i="13"/>
  <c r="K11" i="13"/>
  <c r="L11" i="13"/>
  <c r="M11" i="13"/>
  <c r="K12" i="13"/>
  <c r="L12" i="13"/>
  <c r="M12" i="13"/>
  <c r="K13" i="13"/>
  <c r="L13" i="13"/>
  <c r="M13" i="13"/>
  <c r="K14" i="13"/>
  <c r="L14" i="13"/>
  <c r="M14" i="13"/>
  <c r="K15" i="13"/>
  <c r="L15" i="13"/>
  <c r="M15" i="13"/>
  <c r="K16" i="13"/>
  <c r="L16" i="13"/>
  <c r="M16" i="13"/>
  <c r="K17" i="13"/>
  <c r="L17" i="13"/>
  <c r="M17" i="13"/>
  <c r="K18" i="13"/>
  <c r="L18" i="13"/>
  <c r="M18" i="13"/>
  <c r="K19" i="13"/>
  <c r="L19" i="13"/>
  <c r="M19" i="13"/>
  <c r="K20" i="13"/>
  <c r="L20" i="13"/>
  <c r="M20" i="13"/>
  <c r="K21" i="13"/>
  <c r="L21" i="13"/>
  <c r="M21" i="13"/>
  <c r="K22" i="13"/>
  <c r="L22" i="13"/>
  <c r="M22" i="13"/>
  <c r="K23" i="13"/>
  <c r="L23" i="13"/>
  <c r="M23" i="13"/>
  <c r="K24" i="13"/>
  <c r="L24" i="13"/>
  <c r="M24" i="13"/>
  <c r="K25" i="13"/>
  <c r="L25" i="13"/>
  <c r="M25" i="13"/>
  <c r="K26" i="13"/>
  <c r="L26" i="13"/>
  <c r="M26" i="13"/>
  <c r="K27" i="13"/>
  <c r="L27" i="13"/>
  <c r="M27" i="13"/>
  <c r="K28" i="13"/>
  <c r="L28" i="13"/>
  <c r="M28" i="13"/>
  <c r="K29" i="13"/>
  <c r="L29" i="13"/>
  <c r="M29" i="13"/>
  <c r="K30" i="13"/>
  <c r="L30" i="13"/>
  <c r="M30" i="13"/>
  <c r="K31" i="13"/>
  <c r="L31" i="13"/>
  <c r="M31" i="13"/>
  <c r="K32" i="13"/>
  <c r="L32" i="13"/>
  <c r="M32" i="13"/>
  <c r="K33" i="13"/>
  <c r="L33" i="13"/>
  <c r="M33" i="13"/>
  <c r="K34" i="13"/>
  <c r="L34" i="13"/>
  <c r="M34" i="13"/>
  <c r="K35" i="13"/>
  <c r="L35" i="13"/>
  <c r="M35" i="13"/>
  <c r="K36" i="13"/>
  <c r="L36" i="13"/>
  <c r="M36" i="13"/>
  <c r="K37" i="13"/>
  <c r="L37" i="13"/>
  <c r="M37" i="13"/>
  <c r="K38" i="13"/>
  <c r="L38" i="13"/>
  <c r="M38" i="13"/>
  <c r="K39" i="13"/>
  <c r="L39" i="13"/>
  <c r="M39" i="13"/>
  <c r="K40" i="13"/>
  <c r="L40" i="13"/>
  <c r="M40" i="13"/>
  <c r="K41" i="13"/>
  <c r="L41" i="13"/>
  <c r="M41" i="13"/>
  <c r="K42" i="13"/>
  <c r="L42" i="13"/>
  <c r="M42" i="13"/>
  <c r="K43" i="13"/>
  <c r="L43" i="13"/>
  <c r="M43" i="13"/>
  <c r="K44" i="13"/>
  <c r="L44" i="13"/>
  <c r="M44" i="13"/>
  <c r="K45" i="13"/>
  <c r="L45" i="13"/>
  <c r="M45" i="13"/>
  <c r="K46" i="13"/>
  <c r="L46" i="13"/>
  <c r="M46" i="13"/>
  <c r="K47" i="13"/>
  <c r="L47" i="13"/>
  <c r="M47" i="13"/>
  <c r="K48" i="13"/>
  <c r="L48" i="13"/>
  <c r="M48" i="13"/>
  <c r="K49" i="13"/>
  <c r="L49" i="13"/>
  <c r="M49" i="13"/>
  <c r="K50" i="13"/>
  <c r="L50" i="13"/>
  <c r="M50" i="13"/>
  <c r="K51" i="13"/>
  <c r="L51" i="13"/>
  <c r="M51" i="13"/>
  <c r="K52" i="13"/>
  <c r="L52" i="13"/>
  <c r="M52" i="13"/>
  <c r="K53" i="13"/>
  <c r="L53" i="13"/>
  <c r="M53" i="13"/>
  <c r="K55" i="13"/>
  <c r="L55" i="13"/>
  <c r="M55" i="13"/>
  <c r="K56" i="13"/>
  <c r="L56" i="13"/>
  <c r="M56" i="13"/>
  <c r="L3" i="13"/>
  <c r="M3" i="13"/>
  <c r="K3" i="13"/>
  <c r="H4" i="13"/>
  <c r="I4" i="13"/>
  <c r="J4" i="13"/>
  <c r="H5" i="13"/>
  <c r="I5" i="13"/>
  <c r="J5" i="13"/>
  <c r="H6" i="13"/>
  <c r="I6" i="13"/>
  <c r="J6" i="13"/>
  <c r="H7" i="13"/>
  <c r="I7" i="13"/>
  <c r="J7" i="13"/>
  <c r="H8" i="13"/>
  <c r="I8" i="13"/>
  <c r="J8" i="13"/>
  <c r="H9" i="13"/>
  <c r="I9" i="13"/>
  <c r="J9" i="13"/>
  <c r="H10" i="13"/>
  <c r="I10" i="13"/>
  <c r="J10" i="13"/>
  <c r="H11" i="13"/>
  <c r="I11" i="13"/>
  <c r="J11" i="13"/>
  <c r="H12" i="13"/>
  <c r="I12" i="13"/>
  <c r="J12" i="13"/>
  <c r="H13" i="13"/>
  <c r="I13" i="13"/>
  <c r="J13" i="13"/>
  <c r="H14" i="13"/>
  <c r="I14" i="13"/>
  <c r="J14" i="13"/>
  <c r="H15" i="13"/>
  <c r="I15" i="13"/>
  <c r="J15" i="13"/>
  <c r="H16" i="13"/>
  <c r="I16" i="13"/>
  <c r="J16" i="13"/>
  <c r="H17" i="13"/>
  <c r="I17" i="13"/>
  <c r="J17" i="13"/>
  <c r="H18" i="13"/>
  <c r="I18" i="13"/>
  <c r="J18" i="13"/>
  <c r="H19" i="13"/>
  <c r="I19" i="13"/>
  <c r="J19" i="13"/>
  <c r="H20" i="13"/>
  <c r="I20" i="13"/>
  <c r="J20" i="13"/>
  <c r="H21" i="13"/>
  <c r="I21" i="13"/>
  <c r="J21" i="13"/>
  <c r="H22" i="13"/>
  <c r="I22" i="13"/>
  <c r="J22" i="13"/>
  <c r="H23" i="13"/>
  <c r="I23" i="13"/>
  <c r="J23" i="13"/>
  <c r="H24" i="13"/>
  <c r="I24" i="13"/>
  <c r="J24" i="13"/>
  <c r="H25" i="13"/>
  <c r="I25" i="13"/>
  <c r="J25" i="13"/>
  <c r="H26" i="13"/>
  <c r="I26" i="13"/>
  <c r="J26" i="13"/>
  <c r="H27" i="13"/>
  <c r="I27" i="13"/>
  <c r="J27" i="13"/>
  <c r="H28" i="13"/>
  <c r="I28" i="13"/>
  <c r="J28" i="13"/>
  <c r="H29" i="13"/>
  <c r="I29" i="13"/>
  <c r="J29" i="13"/>
  <c r="H30" i="13"/>
  <c r="I30" i="13"/>
  <c r="J30" i="13"/>
  <c r="H31" i="13"/>
  <c r="I31" i="13"/>
  <c r="J31" i="13"/>
  <c r="H32" i="13"/>
  <c r="I32" i="13"/>
  <c r="J32" i="13"/>
  <c r="H33" i="13"/>
  <c r="I33" i="13"/>
  <c r="J33" i="13"/>
  <c r="H34" i="13"/>
  <c r="I34" i="13"/>
  <c r="J34" i="13"/>
  <c r="H35" i="13"/>
  <c r="I35" i="13"/>
  <c r="J35" i="13"/>
  <c r="H36" i="13"/>
  <c r="I36" i="13"/>
  <c r="J36" i="13"/>
  <c r="H37" i="13"/>
  <c r="I37" i="13"/>
  <c r="J37" i="13"/>
  <c r="H38" i="13"/>
  <c r="I38" i="13"/>
  <c r="J38" i="13"/>
  <c r="H39" i="13"/>
  <c r="I39" i="13"/>
  <c r="J39" i="13"/>
  <c r="H40" i="13"/>
  <c r="I40" i="13"/>
  <c r="J40" i="13"/>
  <c r="H41" i="13"/>
  <c r="I41" i="13"/>
  <c r="J41" i="13"/>
  <c r="H42" i="13"/>
  <c r="I42" i="13"/>
  <c r="J42" i="13"/>
  <c r="H43" i="13"/>
  <c r="I43" i="13"/>
  <c r="J43" i="13"/>
  <c r="H44" i="13"/>
  <c r="I44" i="13"/>
  <c r="J44" i="13"/>
  <c r="H45" i="13"/>
  <c r="I45" i="13"/>
  <c r="J45" i="13"/>
  <c r="H46" i="13"/>
  <c r="I46" i="13"/>
  <c r="J46" i="13"/>
  <c r="H47" i="13"/>
  <c r="I47" i="13"/>
  <c r="J47" i="13"/>
  <c r="H48" i="13"/>
  <c r="I48" i="13"/>
  <c r="J48" i="13"/>
  <c r="H49" i="13"/>
  <c r="I49" i="13"/>
  <c r="J49" i="13"/>
  <c r="H50" i="13"/>
  <c r="I50" i="13"/>
  <c r="J50" i="13"/>
  <c r="H51" i="13"/>
  <c r="I51" i="13"/>
  <c r="J51" i="13"/>
  <c r="H52" i="13"/>
  <c r="I52" i="13"/>
  <c r="J52" i="13"/>
  <c r="H53" i="13"/>
  <c r="I53" i="13"/>
  <c r="J53" i="13"/>
  <c r="H55" i="13"/>
  <c r="I55" i="13"/>
  <c r="J55" i="13"/>
  <c r="H56" i="13"/>
  <c r="I56" i="13"/>
  <c r="J56" i="13"/>
  <c r="I3" i="13"/>
  <c r="J3" i="13"/>
  <c r="H3" i="13"/>
  <c r="E4" i="13"/>
  <c r="F4" i="13"/>
  <c r="G4" i="13"/>
  <c r="E5" i="13"/>
  <c r="F5" i="13"/>
  <c r="G5" i="13"/>
  <c r="E6" i="13"/>
  <c r="F6" i="13"/>
  <c r="G6" i="13"/>
  <c r="E7" i="13"/>
  <c r="F7" i="13"/>
  <c r="G7" i="13"/>
  <c r="E8" i="13"/>
  <c r="F8" i="13"/>
  <c r="G8" i="13"/>
  <c r="E9" i="13"/>
  <c r="F9" i="13"/>
  <c r="G9" i="13"/>
  <c r="E10" i="13"/>
  <c r="F10" i="13"/>
  <c r="G10" i="13"/>
  <c r="E11" i="13"/>
  <c r="F11" i="13"/>
  <c r="G11" i="13"/>
  <c r="E12" i="13"/>
  <c r="F12" i="13"/>
  <c r="G12" i="13"/>
  <c r="E13" i="13"/>
  <c r="F13" i="13"/>
  <c r="G13" i="13"/>
  <c r="E14" i="13"/>
  <c r="F14" i="13"/>
  <c r="G14" i="13"/>
  <c r="E15" i="13"/>
  <c r="F15" i="13"/>
  <c r="G15" i="13"/>
  <c r="E16" i="13"/>
  <c r="F16" i="13"/>
  <c r="G16" i="13"/>
  <c r="E17" i="13"/>
  <c r="F17" i="13"/>
  <c r="G17" i="13"/>
  <c r="E18" i="13"/>
  <c r="F18" i="13"/>
  <c r="G18" i="13"/>
  <c r="E19" i="13"/>
  <c r="F19" i="13"/>
  <c r="G19" i="13"/>
  <c r="E20" i="13"/>
  <c r="F20" i="13"/>
  <c r="G20" i="13"/>
  <c r="E21" i="13"/>
  <c r="F21" i="13"/>
  <c r="G21" i="13"/>
  <c r="E22" i="13"/>
  <c r="F22" i="13"/>
  <c r="G22" i="13"/>
  <c r="E23" i="13"/>
  <c r="F23" i="13"/>
  <c r="G23" i="13"/>
  <c r="E24" i="13"/>
  <c r="F24" i="13"/>
  <c r="G24" i="13"/>
  <c r="E25" i="13"/>
  <c r="F25" i="13"/>
  <c r="G25" i="13"/>
  <c r="E26" i="13"/>
  <c r="F26" i="13"/>
  <c r="G26" i="13"/>
  <c r="E27" i="13"/>
  <c r="F27" i="13"/>
  <c r="G27" i="13"/>
  <c r="E28" i="13"/>
  <c r="F28" i="13"/>
  <c r="G28" i="13"/>
  <c r="E29" i="13"/>
  <c r="F29" i="13"/>
  <c r="G29" i="13"/>
  <c r="E30" i="13"/>
  <c r="F30" i="13"/>
  <c r="G30" i="13"/>
  <c r="E31" i="13"/>
  <c r="F31" i="13"/>
  <c r="G31" i="13"/>
  <c r="E32" i="13"/>
  <c r="F32" i="13"/>
  <c r="G32" i="13"/>
  <c r="E33" i="13"/>
  <c r="F33" i="13"/>
  <c r="G33" i="13"/>
  <c r="E34" i="13"/>
  <c r="F34" i="13"/>
  <c r="G34" i="13"/>
  <c r="E35" i="13"/>
  <c r="F35" i="13"/>
  <c r="G35" i="13"/>
  <c r="E36" i="13"/>
  <c r="F36" i="13"/>
  <c r="G36" i="13"/>
  <c r="E37" i="13"/>
  <c r="F37" i="13"/>
  <c r="G37" i="13"/>
  <c r="E38" i="13"/>
  <c r="F38" i="13"/>
  <c r="G38" i="13"/>
  <c r="E39" i="13"/>
  <c r="F39" i="13"/>
  <c r="G39" i="13"/>
  <c r="E40" i="13"/>
  <c r="F40" i="13"/>
  <c r="G40" i="13"/>
  <c r="E41" i="13"/>
  <c r="F41" i="13"/>
  <c r="G41" i="13"/>
  <c r="E42" i="13"/>
  <c r="F42" i="13"/>
  <c r="G42" i="13"/>
  <c r="E43" i="13"/>
  <c r="F43" i="13"/>
  <c r="G43" i="13"/>
  <c r="E44" i="13"/>
  <c r="F44" i="13"/>
  <c r="G44" i="13"/>
  <c r="E45" i="13"/>
  <c r="F45" i="13"/>
  <c r="G45" i="13"/>
  <c r="E46" i="13"/>
  <c r="F46" i="13"/>
  <c r="G46" i="13"/>
  <c r="E47" i="13"/>
  <c r="F47" i="13"/>
  <c r="G47" i="13"/>
  <c r="E48" i="13"/>
  <c r="F48" i="13"/>
  <c r="G48" i="13"/>
  <c r="E49" i="13"/>
  <c r="F49" i="13"/>
  <c r="G49" i="13"/>
  <c r="E50" i="13"/>
  <c r="F50" i="13"/>
  <c r="G50" i="13"/>
  <c r="E51" i="13"/>
  <c r="F51" i="13"/>
  <c r="G51" i="13"/>
  <c r="E52" i="13"/>
  <c r="F52" i="13"/>
  <c r="G52" i="13"/>
  <c r="E53" i="13"/>
  <c r="F53" i="13"/>
  <c r="G53" i="13"/>
  <c r="E55" i="13"/>
  <c r="F55" i="13"/>
  <c r="G55" i="13"/>
  <c r="E56" i="13"/>
  <c r="F56" i="13"/>
  <c r="G56" i="13"/>
  <c r="F3" i="13"/>
  <c r="G3" i="13"/>
  <c r="E3" i="13"/>
  <c r="B4" i="13"/>
  <c r="C4" i="13"/>
  <c r="D4" i="13"/>
  <c r="B5" i="13"/>
  <c r="C5" i="13"/>
  <c r="D5" i="13"/>
  <c r="B6" i="13"/>
  <c r="C6" i="13"/>
  <c r="D6" i="13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C17" i="13"/>
  <c r="D17" i="13"/>
  <c r="B18" i="13"/>
  <c r="C18" i="13"/>
  <c r="D18" i="13"/>
  <c r="B19" i="13"/>
  <c r="C19" i="13"/>
  <c r="D19" i="13"/>
  <c r="B20" i="13"/>
  <c r="C20" i="13"/>
  <c r="D20" i="13"/>
  <c r="B21" i="13"/>
  <c r="C21" i="13"/>
  <c r="D21" i="13"/>
  <c r="B22" i="13"/>
  <c r="C22" i="13"/>
  <c r="D22" i="13"/>
  <c r="B23" i="13"/>
  <c r="C23" i="13"/>
  <c r="D23" i="13"/>
  <c r="B24" i="13"/>
  <c r="C24" i="13"/>
  <c r="D24" i="13"/>
  <c r="B25" i="13"/>
  <c r="C25" i="13"/>
  <c r="D25" i="13"/>
  <c r="B26" i="13"/>
  <c r="C26" i="13"/>
  <c r="D26" i="13"/>
  <c r="B27" i="13"/>
  <c r="C27" i="13"/>
  <c r="D27" i="13"/>
  <c r="B28" i="13"/>
  <c r="C28" i="13"/>
  <c r="D28" i="13"/>
  <c r="B29" i="13"/>
  <c r="C29" i="13"/>
  <c r="D29" i="13"/>
  <c r="B30" i="13"/>
  <c r="C30" i="13"/>
  <c r="D30" i="13"/>
  <c r="B31" i="13"/>
  <c r="C31" i="13"/>
  <c r="D31" i="13"/>
  <c r="B32" i="13"/>
  <c r="C32" i="13"/>
  <c r="D32" i="13"/>
  <c r="B33" i="13"/>
  <c r="C33" i="13"/>
  <c r="D33" i="13"/>
  <c r="B34" i="13"/>
  <c r="C34" i="13"/>
  <c r="D34" i="13"/>
  <c r="B35" i="13"/>
  <c r="C35" i="13"/>
  <c r="D35" i="13"/>
  <c r="B36" i="13"/>
  <c r="C36" i="13"/>
  <c r="D36" i="13"/>
  <c r="B37" i="13"/>
  <c r="C37" i="13"/>
  <c r="D37" i="13"/>
  <c r="B38" i="13"/>
  <c r="C38" i="13"/>
  <c r="D38" i="13"/>
  <c r="B39" i="13"/>
  <c r="C39" i="13"/>
  <c r="D39" i="13"/>
  <c r="B40" i="13"/>
  <c r="C40" i="13"/>
  <c r="D40" i="13"/>
  <c r="B41" i="13"/>
  <c r="C41" i="13"/>
  <c r="D41" i="13"/>
  <c r="B42" i="13"/>
  <c r="C42" i="13"/>
  <c r="D42" i="13"/>
  <c r="B43" i="13"/>
  <c r="C43" i="13"/>
  <c r="D43" i="13"/>
  <c r="B44" i="13"/>
  <c r="C44" i="13"/>
  <c r="D44" i="13"/>
  <c r="B45" i="13"/>
  <c r="C45" i="13"/>
  <c r="D45" i="13"/>
  <c r="B46" i="13"/>
  <c r="C46" i="13"/>
  <c r="D46" i="13"/>
  <c r="B47" i="13"/>
  <c r="C47" i="13"/>
  <c r="D47" i="13"/>
  <c r="B48" i="13"/>
  <c r="C48" i="13"/>
  <c r="D48" i="13"/>
  <c r="B49" i="13"/>
  <c r="C49" i="13"/>
  <c r="D49" i="13"/>
  <c r="B50" i="13"/>
  <c r="C50" i="13"/>
  <c r="D50" i="13"/>
  <c r="B51" i="13"/>
  <c r="C51" i="13"/>
  <c r="D51" i="13"/>
  <c r="B52" i="13"/>
  <c r="C52" i="13"/>
  <c r="D52" i="13"/>
  <c r="B53" i="13"/>
  <c r="C53" i="13"/>
  <c r="D53" i="13"/>
  <c r="B55" i="13"/>
  <c r="C55" i="13"/>
  <c r="D55" i="13"/>
  <c r="B56" i="13"/>
  <c r="C56" i="13"/>
  <c r="D56" i="13"/>
  <c r="C3" i="13"/>
  <c r="D3" i="13"/>
  <c r="B3" i="13"/>
  <c r="H10" i="12"/>
  <c r="I10" i="12"/>
  <c r="J10" i="12"/>
  <c r="K10" i="12"/>
  <c r="L10" i="12"/>
  <c r="M10" i="12"/>
  <c r="P10" i="12"/>
  <c r="E56" i="1"/>
  <c r="F56" i="1"/>
  <c r="G2" i="1"/>
  <c r="H9" i="12"/>
  <c r="I9" i="12"/>
  <c r="J9" i="12"/>
  <c r="K9" i="12"/>
  <c r="L9" i="12"/>
  <c r="M9" i="12"/>
  <c r="P9" i="12"/>
  <c r="E10" i="12"/>
  <c r="F10" i="12"/>
  <c r="G10" i="12"/>
  <c r="O10" i="12"/>
  <c r="E56" i="3"/>
  <c r="E5" i="12"/>
  <c r="F56" i="3"/>
  <c r="F5" i="12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4" i="3"/>
  <c r="G55" i="3"/>
  <c r="G56" i="3"/>
  <c r="G5" i="12"/>
  <c r="E11" i="12"/>
  <c r="F11" i="12"/>
  <c r="G11" i="12"/>
  <c r="O11" i="12"/>
  <c r="E9" i="12"/>
  <c r="F9" i="12"/>
  <c r="G9" i="12"/>
  <c r="O9" i="12"/>
  <c r="B10" i="12"/>
  <c r="C10" i="12"/>
  <c r="D10" i="12"/>
  <c r="N10" i="12"/>
  <c r="E56" i="6"/>
  <c r="B5" i="12"/>
  <c r="F56" i="6"/>
  <c r="C5" i="12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4" i="6"/>
  <c r="G55" i="6"/>
  <c r="G56" i="6"/>
  <c r="D5" i="12"/>
  <c r="B11" i="12"/>
  <c r="C11" i="12"/>
  <c r="D11" i="12"/>
  <c r="N11" i="12"/>
  <c r="B9" i="12"/>
  <c r="C9" i="12"/>
  <c r="D9" i="12"/>
  <c r="N9" i="12"/>
  <c r="C2" i="9"/>
  <c r="J2" i="9"/>
  <c r="U3" i="8"/>
  <c r="J2" i="3"/>
  <c r="S3" i="8"/>
  <c r="V3" i="8"/>
  <c r="C3" i="9"/>
  <c r="J3" i="9"/>
  <c r="U4" i="8"/>
  <c r="J3" i="3"/>
  <c r="S4" i="8"/>
  <c r="V4" i="8"/>
  <c r="C4" i="9"/>
  <c r="J4" i="9"/>
  <c r="U5" i="8"/>
  <c r="J4" i="3"/>
  <c r="S5" i="8"/>
  <c r="V5" i="8"/>
  <c r="C5" i="9"/>
  <c r="J5" i="9"/>
  <c r="U6" i="8"/>
  <c r="J5" i="3"/>
  <c r="S6" i="8"/>
  <c r="V6" i="8"/>
  <c r="C6" i="9"/>
  <c r="J6" i="9"/>
  <c r="U7" i="8"/>
  <c r="J6" i="3"/>
  <c r="S7" i="8"/>
  <c r="V7" i="8"/>
  <c r="C7" i="9"/>
  <c r="J7" i="9"/>
  <c r="U8" i="8"/>
  <c r="J7" i="3"/>
  <c r="S8" i="8"/>
  <c r="V8" i="8"/>
  <c r="C8" i="9"/>
  <c r="J8" i="9"/>
  <c r="U9" i="8"/>
  <c r="J8" i="3"/>
  <c r="S9" i="8"/>
  <c r="V9" i="8"/>
  <c r="C9" i="9"/>
  <c r="J9" i="9"/>
  <c r="U10" i="8"/>
  <c r="J9" i="3"/>
  <c r="S10" i="8"/>
  <c r="V10" i="8"/>
  <c r="C10" i="9"/>
  <c r="J10" i="9"/>
  <c r="U11" i="8"/>
  <c r="J10" i="3"/>
  <c r="S11" i="8"/>
  <c r="V11" i="8"/>
  <c r="C11" i="9"/>
  <c r="J11" i="9"/>
  <c r="U12" i="8"/>
  <c r="J11" i="3"/>
  <c r="S12" i="8"/>
  <c r="V12" i="8"/>
  <c r="C12" i="9"/>
  <c r="J12" i="9"/>
  <c r="U13" i="8"/>
  <c r="J12" i="3"/>
  <c r="S13" i="8"/>
  <c r="V13" i="8"/>
  <c r="C13" i="9"/>
  <c r="J13" i="9"/>
  <c r="U14" i="8"/>
  <c r="J13" i="3"/>
  <c r="S14" i="8"/>
  <c r="V14" i="8"/>
  <c r="C14" i="9"/>
  <c r="J14" i="9"/>
  <c r="U15" i="8"/>
  <c r="J14" i="3"/>
  <c r="S15" i="8"/>
  <c r="V15" i="8"/>
  <c r="C15" i="9"/>
  <c r="J15" i="9"/>
  <c r="U16" i="8"/>
  <c r="J15" i="3"/>
  <c r="S16" i="8"/>
  <c r="V16" i="8"/>
  <c r="C16" i="9"/>
  <c r="J16" i="9"/>
  <c r="U17" i="8"/>
  <c r="J16" i="3"/>
  <c r="S17" i="8"/>
  <c r="V17" i="8"/>
  <c r="C17" i="9"/>
  <c r="J17" i="9"/>
  <c r="U18" i="8"/>
  <c r="J17" i="3"/>
  <c r="S18" i="8"/>
  <c r="V18" i="8"/>
  <c r="C18" i="9"/>
  <c r="J18" i="9"/>
  <c r="U19" i="8"/>
  <c r="J18" i="3"/>
  <c r="S19" i="8"/>
  <c r="V19" i="8"/>
  <c r="C19" i="9"/>
  <c r="J19" i="9"/>
  <c r="U20" i="8"/>
  <c r="J19" i="3"/>
  <c r="S20" i="8"/>
  <c r="V20" i="8"/>
  <c r="C20" i="9"/>
  <c r="J20" i="9"/>
  <c r="U21" i="8"/>
  <c r="J20" i="3"/>
  <c r="S21" i="8"/>
  <c r="V21" i="8"/>
  <c r="C21" i="9"/>
  <c r="J21" i="9"/>
  <c r="U22" i="8"/>
  <c r="J21" i="3"/>
  <c r="S22" i="8"/>
  <c r="V22" i="8"/>
  <c r="C22" i="9"/>
  <c r="J22" i="9"/>
  <c r="U23" i="8"/>
  <c r="J22" i="3"/>
  <c r="S23" i="8"/>
  <c r="V23" i="8"/>
  <c r="C23" i="9"/>
  <c r="J23" i="9"/>
  <c r="U24" i="8"/>
  <c r="J23" i="3"/>
  <c r="S24" i="8"/>
  <c r="V24" i="8"/>
  <c r="C24" i="9"/>
  <c r="J24" i="9"/>
  <c r="U25" i="8"/>
  <c r="J24" i="3"/>
  <c r="S25" i="8"/>
  <c r="V25" i="8"/>
  <c r="C25" i="9"/>
  <c r="J25" i="9"/>
  <c r="U26" i="8"/>
  <c r="J25" i="3"/>
  <c r="S26" i="8"/>
  <c r="V26" i="8"/>
  <c r="C26" i="9"/>
  <c r="J26" i="9"/>
  <c r="U27" i="8"/>
  <c r="J26" i="3"/>
  <c r="S27" i="8"/>
  <c r="V27" i="8"/>
  <c r="C27" i="9"/>
  <c r="J27" i="9"/>
  <c r="U28" i="8"/>
  <c r="J27" i="3"/>
  <c r="S28" i="8"/>
  <c r="V28" i="8"/>
  <c r="C28" i="9"/>
  <c r="J28" i="9"/>
  <c r="U29" i="8"/>
  <c r="J28" i="3"/>
  <c r="S29" i="8"/>
  <c r="V29" i="8"/>
  <c r="C29" i="9"/>
  <c r="J29" i="9"/>
  <c r="U30" i="8"/>
  <c r="J29" i="3"/>
  <c r="S30" i="8"/>
  <c r="V30" i="8"/>
  <c r="C30" i="9"/>
  <c r="J30" i="9"/>
  <c r="U31" i="8"/>
  <c r="J30" i="3"/>
  <c r="S31" i="8"/>
  <c r="V31" i="8"/>
  <c r="C31" i="9"/>
  <c r="J31" i="9"/>
  <c r="U32" i="8"/>
  <c r="J31" i="3"/>
  <c r="S32" i="8"/>
  <c r="V32" i="8"/>
  <c r="C32" i="9"/>
  <c r="J32" i="9"/>
  <c r="U33" i="8"/>
  <c r="J32" i="3"/>
  <c r="S33" i="8"/>
  <c r="V33" i="8"/>
  <c r="C33" i="9"/>
  <c r="J33" i="9"/>
  <c r="U34" i="8"/>
  <c r="J33" i="3"/>
  <c r="S34" i="8"/>
  <c r="V34" i="8"/>
  <c r="C34" i="9"/>
  <c r="J34" i="9"/>
  <c r="U35" i="8"/>
  <c r="J34" i="3"/>
  <c r="S35" i="8"/>
  <c r="V35" i="8"/>
  <c r="C35" i="9"/>
  <c r="J35" i="9"/>
  <c r="U36" i="8"/>
  <c r="J35" i="3"/>
  <c r="S36" i="8"/>
  <c r="V36" i="8"/>
  <c r="C36" i="9"/>
  <c r="J36" i="9"/>
  <c r="U37" i="8"/>
  <c r="J36" i="3"/>
  <c r="S37" i="8"/>
  <c r="V37" i="8"/>
  <c r="C37" i="9"/>
  <c r="J37" i="9"/>
  <c r="U38" i="8"/>
  <c r="J37" i="3"/>
  <c r="S38" i="8"/>
  <c r="V38" i="8"/>
  <c r="C38" i="9"/>
  <c r="J38" i="9"/>
  <c r="U39" i="8"/>
  <c r="J38" i="3"/>
  <c r="S39" i="8"/>
  <c r="V39" i="8"/>
  <c r="C39" i="9"/>
  <c r="J39" i="9"/>
  <c r="U40" i="8"/>
  <c r="J39" i="3"/>
  <c r="S40" i="8"/>
  <c r="V40" i="8"/>
  <c r="C40" i="9"/>
  <c r="J40" i="9"/>
  <c r="U41" i="8"/>
  <c r="J40" i="3"/>
  <c r="S41" i="8"/>
  <c r="V41" i="8"/>
  <c r="C41" i="9"/>
  <c r="J41" i="9"/>
  <c r="U42" i="8"/>
  <c r="J41" i="3"/>
  <c r="S42" i="8"/>
  <c r="V42" i="8"/>
  <c r="C42" i="9"/>
  <c r="J42" i="9"/>
  <c r="U43" i="8"/>
  <c r="J42" i="3"/>
  <c r="S43" i="8"/>
  <c r="V43" i="8"/>
  <c r="C43" i="9"/>
  <c r="J43" i="9"/>
  <c r="U44" i="8"/>
  <c r="J43" i="3"/>
  <c r="S44" i="8"/>
  <c r="V44" i="8"/>
  <c r="C44" i="9"/>
  <c r="J44" i="9"/>
  <c r="U45" i="8"/>
  <c r="J44" i="3"/>
  <c r="S45" i="8"/>
  <c r="V45" i="8"/>
  <c r="C45" i="9"/>
  <c r="J45" i="9"/>
  <c r="U46" i="8"/>
  <c r="J45" i="3"/>
  <c r="S46" i="8"/>
  <c r="V46" i="8"/>
  <c r="C46" i="9"/>
  <c r="J46" i="9"/>
  <c r="U47" i="8"/>
  <c r="J46" i="3"/>
  <c r="S47" i="8"/>
  <c r="V47" i="8"/>
  <c r="C47" i="9"/>
  <c r="J47" i="9"/>
  <c r="U48" i="8"/>
  <c r="J47" i="3"/>
  <c r="S48" i="8"/>
  <c r="V48" i="8"/>
  <c r="C48" i="9"/>
  <c r="J48" i="9"/>
  <c r="U49" i="8"/>
  <c r="J48" i="3"/>
  <c r="S49" i="8"/>
  <c r="V49" i="8"/>
  <c r="C49" i="9"/>
  <c r="J49" i="9"/>
  <c r="U50" i="8"/>
  <c r="J49" i="3"/>
  <c r="S50" i="8"/>
  <c r="V50" i="8"/>
  <c r="C50" i="9"/>
  <c r="J50" i="9"/>
  <c r="U51" i="8"/>
  <c r="J50" i="3"/>
  <c r="S51" i="8"/>
  <c r="V51" i="8"/>
  <c r="C51" i="9"/>
  <c r="J51" i="9"/>
  <c r="U52" i="8"/>
  <c r="J51" i="3"/>
  <c r="S52" i="8"/>
  <c r="V52" i="8"/>
  <c r="C54" i="9"/>
  <c r="J54" i="9"/>
  <c r="U55" i="8"/>
  <c r="J54" i="3"/>
  <c r="S55" i="8"/>
  <c r="V55" i="8"/>
  <c r="C55" i="9"/>
  <c r="J55" i="9"/>
  <c r="U56" i="8"/>
  <c r="J55" i="3"/>
  <c r="S56" i="8"/>
  <c r="V56" i="8"/>
  <c r="V59" i="8"/>
  <c r="V58" i="8"/>
  <c r="I2" i="9"/>
  <c r="O3" i="8"/>
  <c r="I2" i="3"/>
  <c r="M3" i="8"/>
  <c r="P3" i="8"/>
  <c r="I3" i="9"/>
  <c r="O4" i="8"/>
  <c r="I3" i="3"/>
  <c r="M4" i="8"/>
  <c r="P4" i="8"/>
  <c r="I4" i="9"/>
  <c r="O5" i="8"/>
  <c r="I4" i="3"/>
  <c r="M5" i="8"/>
  <c r="P5" i="8"/>
  <c r="I5" i="9"/>
  <c r="O6" i="8"/>
  <c r="I5" i="3"/>
  <c r="M6" i="8"/>
  <c r="P6" i="8"/>
  <c r="I6" i="9"/>
  <c r="O7" i="8"/>
  <c r="I6" i="3"/>
  <c r="M7" i="8"/>
  <c r="P7" i="8"/>
  <c r="I7" i="9"/>
  <c r="O8" i="8"/>
  <c r="I7" i="3"/>
  <c r="M8" i="8"/>
  <c r="P8" i="8"/>
  <c r="I8" i="9"/>
  <c r="O9" i="8"/>
  <c r="I8" i="3"/>
  <c r="M9" i="8"/>
  <c r="P9" i="8"/>
  <c r="I9" i="9"/>
  <c r="O10" i="8"/>
  <c r="I9" i="3"/>
  <c r="M10" i="8"/>
  <c r="P10" i="8"/>
  <c r="I10" i="9"/>
  <c r="O11" i="8"/>
  <c r="I10" i="3"/>
  <c r="M11" i="8"/>
  <c r="P11" i="8"/>
  <c r="I11" i="9"/>
  <c r="O12" i="8"/>
  <c r="I11" i="3"/>
  <c r="M12" i="8"/>
  <c r="P12" i="8"/>
  <c r="I12" i="9"/>
  <c r="O13" i="8"/>
  <c r="I12" i="3"/>
  <c r="M13" i="8"/>
  <c r="P13" i="8"/>
  <c r="I13" i="9"/>
  <c r="O14" i="8"/>
  <c r="I13" i="3"/>
  <c r="M14" i="8"/>
  <c r="P14" i="8"/>
  <c r="I14" i="9"/>
  <c r="O15" i="8"/>
  <c r="I14" i="3"/>
  <c r="M15" i="8"/>
  <c r="P15" i="8"/>
  <c r="I15" i="9"/>
  <c r="O16" i="8"/>
  <c r="I15" i="3"/>
  <c r="M16" i="8"/>
  <c r="P16" i="8"/>
  <c r="I16" i="9"/>
  <c r="O17" i="8"/>
  <c r="I16" i="3"/>
  <c r="M17" i="8"/>
  <c r="P17" i="8"/>
  <c r="I17" i="9"/>
  <c r="O18" i="8"/>
  <c r="I17" i="3"/>
  <c r="M18" i="8"/>
  <c r="P18" i="8"/>
  <c r="I18" i="9"/>
  <c r="O19" i="8"/>
  <c r="I18" i="3"/>
  <c r="M19" i="8"/>
  <c r="P19" i="8"/>
  <c r="I19" i="9"/>
  <c r="O20" i="8"/>
  <c r="I19" i="3"/>
  <c r="M20" i="8"/>
  <c r="P20" i="8"/>
  <c r="I20" i="9"/>
  <c r="O21" i="8"/>
  <c r="I20" i="3"/>
  <c r="M21" i="8"/>
  <c r="P21" i="8"/>
  <c r="I21" i="9"/>
  <c r="O22" i="8"/>
  <c r="I21" i="3"/>
  <c r="M22" i="8"/>
  <c r="P22" i="8"/>
  <c r="I22" i="9"/>
  <c r="O23" i="8"/>
  <c r="I22" i="3"/>
  <c r="M23" i="8"/>
  <c r="P23" i="8"/>
  <c r="I23" i="9"/>
  <c r="O24" i="8"/>
  <c r="I23" i="3"/>
  <c r="M24" i="8"/>
  <c r="P24" i="8"/>
  <c r="I24" i="9"/>
  <c r="O25" i="8"/>
  <c r="I24" i="3"/>
  <c r="M25" i="8"/>
  <c r="P25" i="8"/>
  <c r="I25" i="9"/>
  <c r="O26" i="8"/>
  <c r="I25" i="3"/>
  <c r="M26" i="8"/>
  <c r="P26" i="8"/>
  <c r="I26" i="9"/>
  <c r="O27" i="8"/>
  <c r="I26" i="3"/>
  <c r="M27" i="8"/>
  <c r="P27" i="8"/>
  <c r="I27" i="9"/>
  <c r="O28" i="8"/>
  <c r="I27" i="3"/>
  <c r="M28" i="8"/>
  <c r="P28" i="8"/>
  <c r="I28" i="9"/>
  <c r="O29" i="8"/>
  <c r="I28" i="3"/>
  <c r="M29" i="8"/>
  <c r="P29" i="8"/>
  <c r="I29" i="9"/>
  <c r="O30" i="8"/>
  <c r="I29" i="3"/>
  <c r="M30" i="8"/>
  <c r="P30" i="8"/>
  <c r="I30" i="9"/>
  <c r="O31" i="8"/>
  <c r="I30" i="3"/>
  <c r="M31" i="8"/>
  <c r="P31" i="8"/>
  <c r="I31" i="9"/>
  <c r="O32" i="8"/>
  <c r="I31" i="3"/>
  <c r="M32" i="8"/>
  <c r="P32" i="8"/>
  <c r="I32" i="9"/>
  <c r="O33" i="8"/>
  <c r="I32" i="3"/>
  <c r="M33" i="8"/>
  <c r="P33" i="8"/>
  <c r="I33" i="9"/>
  <c r="O34" i="8"/>
  <c r="I33" i="3"/>
  <c r="M34" i="8"/>
  <c r="P34" i="8"/>
  <c r="I34" i="9"/>
  <c r="O35" i="8"/>
  <c r="I34" i="3"/>
  <c r="M35" i="8"/>
  <c r="P35" i="8"/>
  <c r="I35" i="9"/>
  <c r="O36" i="8"/>
  <c r="I35" i="3"/>
  <c r="M36" i="8"/>
  <c r="P36" i="8"/>
  <c r="I36" i="9"/>
  <c r="O37" i="8"/>
  <c r="I36" i="3"/>
  <c r="M37" i="8"/>
  <c r="P37" i="8"/>
  <c r="I37" i="9"/>
  <c r="O38" i="8"/>
  <c r="I37" i="3"/>
  <c r="M38" i="8"/>
  <c r="P38" i="8"/>
  <c r="I38" i="9"/>
  <c r="O39" i="8"/>
  <c r="I38" i="3"/>
  <c r="M39" i="8"/>
  <c r="P39" i="8"/>
  <c r="I39" i="9"/>
  <c r="O40" i="8"/>
  <c r="I39" i="3"/>
  <c r="M40" i="8"/>
  <c r="P40" i="8"/>
  <c r="I40" i="9"/>
  <c r="O41" i="8"/>
  <c r="I40" i="3"/>
  <c r="M41" i="8"/>
  <c r="P41" i="8"/>
  <c r="I41" i="9"/>
  <c r="O42" i="8"/>
  <c r="I41" i="3"/>
  <c r="M42" i="8"/>
  <c r="P42" i="8"/>
  <c r="I42" i="9"/>
  <c r="O43" i="8"/>
  <c r="I42" i="3"/>
  <c r="M43" i="8"/>
  <c r="P43" i="8"/>
  <c r="I43" i="9"/>
  <c r="O44" i="8"/>
  <c r="I43" i="3"/>
  <c r="M44" i="8"/>
  <c r="P44" i="8"/>
  <c r="I44" i="9"/>
  <c r="O45" i="8"/>
  <c r="I44" i="3"/>
  <c r="M45" i="8"/>
  <c r="P45" i="8"/>
  <c r="I45" i="9"/>
  <c r="O46" i="8"/>
  <c r="I45" i="3"/>
  <c r="M46" i="8"/>
  <c r="P46" i="8"/>
  <c r="I46" i="9"/>
  <c r="O47" i="8"/>
  <c r="I46" i="3"/>
  <c r="M47" i="8"/>
  <c r="P47" i="8"/>
  <c r="I47" i="9"/>
  <c r="O48" i="8"/>
  <c r="I47" i="3"/>
  <c r="M48" i="8"/>
  <c r="P48" i="8"/>
  <c r="I48" i="9"/>
  <c r="O49" i="8"/>
  <c r="I48" i="3"/>
  <c r="M49" i="8"/>
  <c r="P49" i="8"/>
  <c r="I49" i="9"/>
  <c r="O50" i="8"/>
  <c r="I49" i="3"/>
  <c r="M50" i="8"/>
  <c r="P50" i="8"/>
  <c r="I50" i="9"/>
  <c r="O51" i="8"/>
  <c r="I50" i="3"/>
  <c r="M51" i="8"/>
  <c r="P51" i="8"/>
  <c r="I51" i="9"/>
  <c r="O52" i="8"/>
  <c r="I51" i="3"/>
  <c r="M52" i="8"/>
  <c r="P52" i="8"/>
  <c r="I54" i="9"/>
  <c r="O55" i="8"/>
  <c r="I54" i="3"/>
  <c r="M55" i="8"/>
  <c r="P55" i="8"/>
  <c r="I55" i="9"/>
  <c r="O56" i="8"/>
  <c r="I55" i="3"/>
  <c r="M56" i="8"/>
  <c r="P56" i="8"/>
  <c r="P59" i="8"/>
  <c r="P58" i="8"/>
  <c r="C56" i="3"/>
  <c r="J56" i="3"/>
  <c r="S57" i="8"/>
  <c r="V57" i="8"/>
  <c r="I56" i="3"/>
  <c r="M57" i="8"/>
  <c r="P57" i="8"/>
  <c r="H2" i="9"/>
  <c r="I3" i="8"/>
  <c r="H2" i="3"/>
  <c r="G3" i="8"/>
  <c r="J3" i="8"/>
  <c r="H3" i="9"/>
  <c r="I4" i="8"/>
  <c r="H3" i="3"/>
  <c r="G4" i="8"/>
  <c r="J4" i="8"/>
  <c r="H4" i="9"/>
  <c r="I5" i="8"/>
  <c r="H4" i="3"/>
  <c r="G5" i="8"/>
  <c r="J5" i="8"/>
  <c r="H5" i="9"/>
  <c r="I6" i="8"/>
  <c r="H5" i="3"/>
  <c r="G6" i="8"/>
  <c r="J6" i="8"/>
  <c r="H6" i="9"/>
  <c r="I7" i="8"/>
  <c r="H6" i="3"/>
  <c r="G7" i="8"/>
  <c r="J7" i="8"/>
  <c r="H7" i="9"/>
  <c r="I8" i="8"/>
  <c r="H7" i="3"/>
  <c r="G8" i="8"/>
  <c r="J8" i="8"/>
  <c r="H8" i="9"/>
  <c r="I9" i="8"/>
  <c r="H8" i="3"/>
  <c r="G9" i="8"/>
  <c r="J9" i="8"/>
  <c r="H9" i="9"/>
  <c r="I10" i="8"/>
  <c r="H9" i="3"/>
  <c r="G10" i="8"/>
  <c r="J10" i="8"/>
  <c r="H10" i="9"/>
  <c r="I11" i="8"/>
  <c r="H10" i="3"/>
  <c r="G11" i="8"/>
  <c r="J11" i="8"/>
  <c r="H11" i="9"/>
  <c r="I12" i="8"/>
  <c r="H11" i="3"/>
  <c r="G12" i="8"/>
  <c r="J12" i="8"/>
  <c r="H12" i="9"/>
  <c r="I13" i="8"/>
  <c r="H12" i="3"/>
  <c r="G13" i="8"/>
  <c r="J13" i="8"/>
  <c r="H13" i="9"/>
  <c r="I14" i="8"/>
  <c r="H13" i="3"/>
  <c r="G14" i="8"/>
  <c r="J14" i="8"/>
  <c r="H14" i="9"/>
  <c r="I15" i="8"/>
  <c r="H14" i="3"/>
  <c r="G15" i="8"/>
  <c r="J15" i="8"/>
  <c r="H15" i="9"/>
  <c r="I16" i="8"/>
  <c r="H15" i="3"/>
  <c r="G16" i="8"/>
  <c r="J16" i="8"/>
  <c r="H16" i="9"/>
  <c r="I17" i="8"/>
  <c r="H16" i="3"/>
  <c r="G17" i="8"/>
  <c r="J17" i="8"/>
  <c r="H17" i="9"/>
  <c r="I18" i="8"/>
  <c r="H17" i="3"/>
  <c r="G18" i="8"/>
  <c r="J18" i="8"/>
  <c r="H18" i="9"/>
  <c r="I19" i="8"/>
  <c r="H18" i="3"/>
  <c r="G19" i="8"/>
  <c r="J19" i="8"/>
  <c r="H19" i="9"/>
  <c r="I20" i="8"/>
  <c r="H19" i="3"/>
  <c r="G20" i="8"/>
  <c r="J20" i="8"/>
  <c r="H20" i="9"/>
  <c r="I21" i="8"/>
  <c r="H20" i="3"/>
  <c r="G21" i="8"/>
  <c r="J21" i="8"/>
  <c r="H21" i="9"/>
  <c r="I22" i="8"/>
  <c r="H21" i="3"/>
  <c r="G22" i="8"/>
  <c r="J22" i="8"/>
  <c r="H22" i="9"/>
  <c r="I23" i="8"/>
  <c r="H22" i="3"/>
  <c r="G23" i="8"/>
  <c r="J23" i="8"/>
  <c r="H23" i="9"/>
  <c r="I24" i="8"/>
  <c r="H23" i="3"/>
  <c r="G24" i="8"/>
  <c r="J24" i="8"/>
  <c r="H24" i="9"/>
  <c r="I25" i="8"/>
  <c r="H24" i="3"/>
  <c r="G25" i="8"/>
  <c r="J25" i="8"/>
  <c r="H25" i="9"/>
  <c r="I26" i="8"/>
  <c r="H25" i="3"/>
  <c r="G26" i="8"/>
  <c r="J26" i="8"/>
  <c r="H26" i="9"/>
  <c r="I27" i="8"/>
  <c r="H26" i="3"/>
  <c r="G27" i="8"/>
  <c r="J27" i="8"/>
  <c r="H27" i="9"/>
  <c r="I28" i="8"/>
  <c r="H27" i="3"/>
  <c r="G28" i="8"/>
  <c r="J28" i="8"/>
  <c r="H28" i="9"/>
  <c r="I29" i="8"/>
  <c r="H28" i="3"/>
  <c r="G29" i="8"/>
  <c r="J29" i="8"/>
  <c r="H29" i="9"/>
  <c r="I30" i="8"/>
  <c r="H29" i="3"/>
  <c r="G30" i="8"/>
  <c r="J30" i="8"/>
  <c r="H30" i="9"/>
  <c r="I31" i="8"/>
  <c r="H30" i="3"/>
  <c r="G31" i="8"/>
  <c r="J31" i="8"/>
  <c r="H31" i="9"/>
  <c r="I32" i="8"/>
  <c r="H31" i="3"/>
  <c r="G32" i="8"/>
  <c r="J32" i="8"/>
  <c r="H32" i="9"/>
  <c r="I33" i="8"/>
  <c r="H32" i="3"/>
  <c r="G33" i="8"/>
  <c r="J33" i="8"/>
  <c r="H33" i="9"/>
  <c r="I34" i="8"/>
  <c r="H33" i="3"/>
  <c r="G34" i="8"/>
  <c r="J34" i="8"/>
  <c r="H34" i="9"/>
  <c r="I35" i="8"/>
  <c r="H34" i="3"/>
  <c r="G35" i="8"/>
  <c r="J35" i="8"/>
  <c r="H35" i="9"/>
  <c r="I36" i="8"/>
  <c r="H35" i="3"/>
  <c r="G36" i="8"/>
  <c r="J36" i="8"/>
  <c r="H36" i="9"/>
  <c r="I37" i="8"/>
  <c r="H36" i="3"/>
  <c r="G37" i="8"/>
  <c r="J37" i="8"/>
  <c r="H37" i="9"/>
  <c r="I38" i="8"/>
  <c r="H37" i="3"/>
  <c r="G38" i="8"/>
  <c r="J38" i="8"/>
  <c r="H38" i="9"/>
  <c r="I39" i="8"/>
  <c r="H38" i="3"/>
  <c r="G39" i="8"/>
  <c r="J39" i="8"/>
  <c r="H39" i="9"/>
  <c r="I40" i="8"/>
  <c r="H39" i="3"/>
  <c r="G40" i="8"/>
  <c r="J40" i="8"/>
  <c r="H40" i="9"/>
  <c r="I41" i="8"/>
  <c r="H40" i="3"/>
  <c r="G41" i="8"/>
  <c r="J41" i="8"/>
  <c r="H41" i="9"/>
  <c r="I42" i="8"/>
  <c r="H41" i="3"/>
  <c r="G42" i="8"/>
  <c r="J42" i="8"/>
  <c r="H42" i="9"/>
  <c r="I43" i="8"/>
  <c r="H42" i="3"/>
  <c r="G43" i="8"/>
  <c r="J43" i="8"/>
  <c r="H43" i="9"/>
  <c r="I44" i="8"/>
  <c r="H43" i="3"/>
  <c r="G44" i="8"/>
  <c r="J44" i="8"/>
  <c r="H44" i="9"/>
  <c r="I45" i="8"/>
  <c r="H44" i="3"/>
  <c r="G45" i="8"/>
  <c r="J45" i="8"/>
  <c r="H45" i="9"/>
  <c r="I46" i="8"/>
  <c r="H45" i="3"/>
  <c r="G46" i="8"/>
  <c r="J46" i="8"/>
  <c r="H46" i="9"/>
  <c r="I47" i="8"/>
  <c r="H46" i="3"/>
  <c r="G47" i="8"/>
  <c r="J47" i="8"/>
  <c r="H47" i="9"/>
  <c r="I48" i="8"/>
  <c r="H47" i="3"/>
  <c r="G48" i="8"/>
  <c r="J48" i="8"/>
  <c r="H48" i="9"/>
  <c r="I49" i="8"/>
  <c r="H48" i="3"/>
  <c r="G49" i="8"/>
  <c r="J49" i="8"/>
  <c r="H49" i="9"/>
  <c r="I50" i="8"/>
  <c r="H49" i="3"/>
  <c r="G50" i="8"/>
  <c r="J50" i="8"/>
  <c r="H50" i="9"/>
  <c r="I51" i="8"/>
  <c r="H50" i="3"/>
  <c r="G51" i="8"/>
  <c r="J51" i="8"/>
  <c r="H51" i="9"/>
  <c r="I52" i="8"/>
  <c r="H51" i="3"/>
  <c r="G52" i="8"/>
  <c r="J52" i="8"/>
  <c r="H54" i="9"/>
  <c r="I55" i="8"/>
  <c r="H54" i="3"/>
  <c r="G55" i="8"/>
  <c r="J55" i="8"/>
  <c r="H55" i="9"/>
  <c r="I56" i="8"/>
  <c r="H55" i="3"/>
  <c r="G56" i="8"/>
  <c r="J56" i="8"/>
  <c r="J59" i="8"/>
  <c r="J58" i="8"/>
  <c r="H56" i="3"/>
  <c r="G57" i="8"/>
  <c r="J57" i="8"/>
  <c r="U57" i="10"/>
  <c r="X57" i="10"/>
  <c r="X61" i="10"/>
  <c r="O57" i="10"/>
  <c r="R57" i="10"/>
  <c r="R61" i="10"/>
  <c r="I57" i="10"/>
  <c r="L57" i="10"/>
  <c r="L61" i="10"/>
  <c r="E57" i="10"/>
  <c r="C57" i="10"/>
  <c r="F57" i="10"/>
  <c r="F61" i="10"/>
  <c r="F65" i="10"/>
  <c r="F66" i="10"/>
  <c r="W3" i="10"/>
  <c r="U3" i="10"/>
  <c r="X3" i="10"/>
  <c r="W4" i="10"/>
  <c r="U4" i="10"/>
  <c r="X4" i="10"/>
  <c r="W5" i="10"/>
  <c r="U5" i="10"/>
  <c r="X5" i="10"/>
  <c r="W6" i="10"/>
  <c r="U6" i="10"/>
  <c r="X6" i="10"/>
  <c r="W7" i="10"/>
  <c r="U7" i="10"/>
  <c r="X7" i="10"/>
  <c r="W8" i="10"/>
  <c r="U8" i="10"/>
  <c r="X8" i="10"/>
  <c r="W9" i="10"/>
  <c r="U9" i="10"/>
  <c r="X9" i="10"/>
  <c r="W10" i="10"/>
  <c r="U10" i="10"/>
  <c r="X10" i="10"/>
  <c r="W11" i="10"/>
  <c r="U11" i="10"/>
  <c r="X11" i="10"/>
  <c r="W12" i="10"/>
  <c r="U12" i="10"/>
  <c r="X12" i="10"/>
  <c r="W13" i="10"/>
  <c r="U13" i="10"/>
  <c r="X13" i="10"/>
  <c r="W14" i="10"/>
  <c r="U14" i="10"/>
  <c r="X14" i="10"/>
  <c r="W15" i="10"/>
  <c r="U15" i="10"/>
  <c r="X15" i="10"/>
  <c r="W16" i="10"/>
  <c r="U16" i="10"/>
  <c r="X16" i="10"/>
  <c r="W17" i="10"/>
  <c r="U17" i="10"/>
  <c r="X17" i="10"/>
  <c r="W18" i="10"/>
  <c r="U18" i="10"/>
  <c r="X18" i="10"/>
  <c r="W19" i="10"/>
  <c r="U19" i="10"/>
  <c r="X19" i="10"/>
  <c r="W20" i="10"/>
  <c r="U20" i="10"/>
  <c r="X20" i="10"/>
  <c r="W21" i="10"/>
  <c r="U21" i="10"/>
  <c r="X21" i="10"/>
  <c r="W22" i="10"/>
  <c r="U22" i="10"/>
  <c r="X22" i="10"/>
  <c r="W23" i="10"/>
  <c r="U23" i="10"/>
  <c r="X23" i="10"/>
  <c r="W24" i="10"/>
  <c r="U24" i="10"/>
  <c r="X24" i="10"/>
  <c r="W25" i="10"/>
  <c r="U25" i="10"/>
  <c r="X25" i="10"/>
  <c r="W26" i="10"/>
  <c r="U26" i="10"/>
  <c r="X26" i="10"/>
  <c r="W27" i="10"/>
  <c r="U27" i="10"/>
  <c r="X27" i="10"/>
  <c r="W28" i="10"/>
  <c r="U28" i="10"/>
  <c r="X28" i="10"/>
  <c r="W29" i="10"/>
  <c r="U29" i="10"/>
  <c r="X29" i="10"/>
  <c r="W30" i="10"/>
  <c r="U30" i="10"/>
  <c r="X30" i="10"/>
  <c r="W31" i="10"/>
  <c r="U31" i="10"/>
  <c r="X31" i="10"/>
  <c r="W32" i="10"/>
  <c r="U32" i="10"/>
  <c r="X32" i="10"/>
  <c r="W33" i="10"/>
  <c r="U33" i="10"/>
  <c r="X33" i="10"/>
  <c r="W34" i="10"/>
  <c r="U34" i="10"/>
  <c r="X34" i="10"/>
  <c r="W35" i="10"/>
  <c r="U35" i="10"/>
  <c r="X35" i="10"/>
  <c r="W36" i="10"/>
  <c r="U36" i="10"/>
  <c r="X36" i="10"/>
  <c r="W37" i="10"/>
  <c r="U37" i="10"/>
  <c r="X37" i="10"/>
  <c r="W38" i="10"/>
  <c r="U38" i="10"/>
  <c r="X38" i="10"/>
  <c r="W39" i="10"/>
  <c r="U39" i="10"/>
  <c r="X39" i="10"/>
  <c r="W40" i="10"/>
  <c r="U40" i="10"/>
  <c r="X40" i="10"/>
  <c r="W41" i="10"/>
  <c r="U41" i="10"/>
  <c r="X41" i="10"/>
  <c r="W42" i="10"/>
  <c r="U42" i="10"/>
  <c r="X42" i="10"/>
  <c r="W43" i="10"/>
  <c r="U43" i="10"/>
  <c r="X43" i="10"/>
  <c r="W44" i="10"/>
  <c r="U44" i="10"/>
  <c r="X44" i="10"/>
  <c r="W45" i="10"/>
  <c r="U45" i="10"/>
  <c r="X45" i="10"/>
  <c r="W46" i="10"/>
  <c r="U46" i="10"/>
  <c r="X46" i="10"/>
  <c r="W47" i="10"/>
  <c r="U47" i="10"/>
  <c r="X47" i="10"/>
  <c r="W48" i="10"/>
  <c r="U48" i="10"/>
  <c r="X48" i="10"/>
  <c r="W49" i="10"/>
  <c r="U49" i="10"/>
  <c r="X49" i="10"/>
  <c r="W50" i="10"/>
  <c r="U50" i="10"/>
  <c r="X50" i="10"/>
  <c r="W55" i="10"/>
  <c r="U55" i="10"/>
  <c r="X55" i="10"/>
  <c r="W56" i="10"/>
  <c r="U56" i="10"/>
  <c r="X56" i="10"/>
  <c r="W51" i="10"/>
  <c r="U51" i="10"/>
  <c r="X51" i="10"/>
  <c r="W52" i="10"/>
  <c r="U52" i="10"/>
  <c r="X52" i="10"/>
  <c r="X59" i="10"/>
  <c r="X58" i="10"/>
  <c r="V4" i="10"/>
  <c r="Y4" i="10"/>
  <c r="V5" i="10"/>
  <c r="Y5" i="10"/>
  <c r="V6" i="10"/>
  <c r="Y6" i="10"/>
  <c r="V7" i="10"/>
  <c r="Y7" i="10"/>
  <c r="V8" i="10"/>
  <c r="Y8" i="10"/>
  <c r="V9" i="10"/>
  <c r="Y9" i="10"/>
  <c r="V10" i="10"/>
  <c r="Y10" i="10"/>
  <c r="V11" i="10"/>
  <c r="Y11" i="10"/>
  <c r="V12" i="10"/>
  <c r="Y12" i="10"/>
  <c r="V13" i="10"/>
  <c r="Y13" i="10"/>
  <c r="V14" i="10"/>
  <c r="Y14" i="10"/>
  <c r="V15" i="10"/>
  <c r="Y15" i="10"/>
  <c r="V16" i="10"/>
  <c r="Y16" i="10"/>
  <c r="V17" i="10"/>
  <c r="Y17" i="10"/>
  <c r="V18" i="10"/>
  <c r="Y18" i="10"/>
  <c r="V19" i="10"/>
  <c r="Y19" i="10"/>
  <c r="V20" i="10"/>
  <c r="Y20" i="10"/>
  <c r="V21" i="10"/>
  <c r="Y21" i="10"/>
  <c r="V22" i="10"/>
  <c r="Y22" i="10"/>
  <c r="V23" i="10"/>
  <c r="Y23" i="10"/>
  <c r="V24" i="10"/>
  <c r="Y24" i="10"/>
  <c r="V25" i="10"/>
  <c r="Y25" i="10"/>
  <c r="V26" i="10"/>
  <c r="Y26" i="10"/>
  <c r="V27" i="10"/>
  <c r="Y27" i="10"/>
  <c r="V28" i="10"/>
  <c r="Y28" i="10"/>
  <c r="V29" i="10"/>
  <c r="Y29" i="10"/>
  <c r="V30" i="10"/>
  <c r="Y30" i="10"/>
  <c r="V31" i="10"/>
  <c r="Y31" i="10"/>
  <c r="V32" i="10"/>
  <c r="Y32" i="10"/>
  <c r="V33" i="10"/>
  <c r="Y33" i="10"/>
  <c r="V34" i="10"/>
  <c r="Y34" i="10"/>
  <c r="V35" i="10"/>
  <c r="Y35" i="10"/>
  <c r="V36" i="10"/>
  <c r="Y36" i="10"/>
  <c r="V37" i="10"/>
  <c r="Y37" i="10"/>
  <c r="V38" i="10"/>
  <c r="Y38" i="10"/>
  <c r="V39" i="10"/>
  <c r="Y39" i="10"/>
  <c r="V40" i="10"/>
  <c r="Y40" i="10"/>
  <c r="V41" i="10"/>
  <c r="Y41" i="10"/>
  <c r="V42" i="10"/>
  <c r="Y42" i="10"/>
  <c r="V43" i="10"/>
  <c r="Y43" i="10"/>
  <c r="V44" i="10"/>
  <c r="Y44" i="10"/>
  <c r="V45" i="10"/>
  <c r="Y45" i="10"/>
  <c r="V46" i="10"/>
  <c r="Y46" i="10"/>
  <c r="V47" i="10"/>
  <c r="Y47" i="10"/>
  <c r="V48" i="10"/>
  <c r="Y48" i="10"/>
  <c r="V49" i="10"/>
  <c r="Y49" i="10"/>
  <c r="V50" i="10"/>
  <c r="Y50" i="10"/>
  <c r="V51" i="10"/>
  <c r="Y51" i="10"/>
  <c r="V52" i="10"/>
  <c r="Y52" i="10"/>
  <c r="W53" i="10"/>
  <c r="V53" i="10"/>
  <c r="Y53" i="10"/>
  <c r="V55" i="10"/>
  <c r="Y55" i="10"/>
  <c r="V56" i="10"/>
  <c r="Y56" i="10"/>
  <c r="V57" i="10"/>
  <c r="Y57" i="10"/>
  <c r="V3" i="10"/>
  <c r="Y3" i="10"/>
  <c r="T55" i="10"/>
  <c r="T56" i="10"/>
  <c r="T57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3" i="10"/>
  <c r="Q3" i="10"/>
  <c r="O3" i="10"/>
  <c r="R3" i="10"/>
  <c r="Q4" i="10"/>
  <c r="O4" i="10"/>
  <c r="R4" i="10"/>
  <c r="Q5" i="10"/>
  <c r="O5" i="10"/>
  <c r="R5" i="10"/>
  <c r="Q6" i="10"/>
  <c r="O6" i="10"/>
  <c r="R6" i="10"/>
  <c r="Q7" i="10"/>
  <c r="O7" i="10"/>
  <c r="R7" i="10"/>
  <c r="Q8" i="10"/>
  <c r="O8" i="10"/>
  <c r="R8" i="10"/>
  <c r="Q9" i="10"/>
  <c r="O9" i="10"/>
  <c r="R9" i="10"/>
  <c r="Q10" i="10"/>
  <c r="O10" i="10"/>
  <c r="R10" i="10"/>
  <c r="Q11" i="10"/>
  <c r="O11" i="10"/>
  <c r="R11" i="10"/>
  <c r="Q12" i="10"/>
  <c r="O12" i="10"/>
  <c r="R12" i="10"/>
  <c r="Q13" i="10"/>
  <c r="O13" i="10"/>
  <c r="R13" i="10"/>
  <c r="Q14" i="10"/>
  <c r="O14" i="10"/>
  <c r="R14" i="10"/>
  <c r="Q15" i="10"/>
  <c r="O15" i="10"/>
  <c r="R15" i="10"/>
  <c r="Q16" i="10"/>
  <c r="O16" i="10"/>
  <c r="R16" i="10"/>
  <c r="Q17" i="10"/>
  <c r="O17" i="10"/>
  <c r="R17" i="10"/>
  <c r="Q18" i="10"/>
  <c r="O18" i="10"/>
  <c r="R18" i="10"/>
  <c r="Q19" i="10"/>
  <c r="O19" i="10"/>
  <c r="R19" i="10"/>
  <c r="Q20" i="10"/>
  <c r="O20" i="10"/>
  <c r="R20" i="10"/>
  <c r="Q21" i="10"/>
  <c r="O21" i="10"/>
  <c r="R21" i="10"/>
  <c r="Q22" i="10"/>
  <c r="O22" i="10"/>
  <c r="R22" i="10"/>
  <c r="Q23" i="10"/>
  <c r="O23" i="10"/>
  <c r="R23" i="10"/>
  <c r="Q24" i="10"/>
  <c r="O24" i="10"/>
  <c r="R24" i="10"/>
  <c r="Q25" i="10"/>
  <c r="O25" i="10"/>
  <c r="R25" i="10"/>
  <c r="Q26" i="10"/>
  <c r="O26" i="10"/>
  <c r="R26" i="10"/>
  <c r="Q27" i="10"/>
  <c r="O27" i="10"/>
  <c r="R27" i="10"/>
  <c r="Q28" i="10"/>
  <c r="O28" i="10"/>
  <c r="R28" i="10"/>
  <c r="Q29" i="10"/>
  <c r="O29" i="10"/>
  <c r="R29" i="10"/>
  <c r="Q30" i="10"/>
  <c r="O30" i="10"/>
  <c r="R30" i="10"/>
  <c r="Q31" i="10"/>
  <c r="O31" i="10"/>
  <c r="R31" i="10"/>
  <c r="Q32" i="10"/>
  <c r="O32" i="10"/>
  <c r="R32" i="10"/>
  <c r="Q33" i="10"/>
  <c r="O33" i="10"/>
  <c r="R33" i="10"/>
  <c r="Q34" i="10"/>
  <c r="O34" i="10"/>
  <c r="R34" i="10"/>
  <c r="Q35" i="10"/>
  <c r="O35" i="10"/>
  <c r="R35" i="10"/>
  <c r="Q36" i="10"/>
  <c r="O36" i="10"/>
  <c r="R36" i="10"/>
  <c r="Q37" i="10"/>
  <c r="O37" i="10"/>
  <c r="R37" i="10"/>
  <c r="Q38" i="10"/>
  <c r="O38" i="10"/>
  <c r="R38" i="10"/>
  <c r="Q39" i="10"/>
  <c r="O39" i="10"/>
  <c r="R39" i="10"/>
  <c r="Q40" i="10"/>
  <c r="O40" i="10"/>
  <c r="R40" i="10"/>
  <c r="Q41" i="10"/>
  <c r="O41" i="10"/>
  <c r="R41" i="10"/>
  <c r="Q42" i="10"/>
  <c r="O42" i="10"/>
  <c r="R42" i="10"/>
  <c r="Q43" i="10"/>
  <c r="O43" i="10"/>
  <c r="R43" i="10"/>
  <c r="Q44" i="10"/>
  <c r="O44" i="10"/>
  <c r="R44" i="10"/>
  <c r="Q45" i="10"/>
  <c r="O45" i="10"/>
  <c r="R45" i="10"/>
  <c r="Q46" i="10"/>
  <c r="O46" i="10"/>
  <c r="R46" i="10"/>
  <c r="Q47" i="10"/>
  <c r="O47" i="10"/>
  <c r="R47" i="10"/>
  <c r="Q48" i="10"/>
  <c r="O48" i="10"/>
  <c r="R48" i="10"/>
  <c r="Q49" i="10"/>
  <c r="O49" i="10"/>
  <c r="R49" i="10"/>
  <c r="Q50" i="10"/>
  <c r="O50" i="10"/>
  <c r="R50" i="10"/>
  <c r="Q51" i="10"/>
  <c r="O51" i="10"/>
  <c r="R51" i="10"/>
  <c r="Q52" i="10"/>
  <c r="O52" i="10"/>
  <c r="R52" i="10"/>
  <c r="Q55" i="10"/>
  <c r="O55" i="10"/>
  <c r="R55" i="10"/>
  <c r="Q56" i="10"/>
  <c r="O56" i="10"/>
  <c r="R56" i="10"/>
  <c r="R59" i="10"/>
  <c r="R58" i="10"/>
  <c r="K3" i="10"/>
  <c r="I3" i="10"/>
  <c r="L3" i="10"/>
  <c r="K4" i="10"/>
  <c r="I4" i="10"/>
  <c r="L4" i="10"/>
  <c r="K5" i="10"/>
  <c r="I5" i="10"/>
  <c r="L5" i="10"/>
  <c r="K6" i="10"/>
  <c r="I6" i="10"/>
  <c r="L6" i="10"/>
  <c r="K7" i="10"/>
  <c r="I7" i="10"/>
  <c r="L7" i="10"/>
  <c r="K8" i="10"/>
  <c r="I8" i="10"/>
  <c r="L8" i="10"/>
  <c r="K9" i="10"/>
  <c r="I9" i="10"/>
  <c r="L9" i="10"/>
  <c r="K10" i="10"/>
  <c r="I10" i="10"/>
  <c r="L10" i="10"/>
  <c r="K11" i="10"/>
  <c r="I11" i="10"/>
  <c r="L11" i="10"/>
  <c r="K12" i="10"/>
  <c r="I12" i="10"/>
  <c r="L12" i="10"/>
  <c r="K13" i="10"/>
  <c r="I13" i="10"/>
  <c r="L13" i="10"/>
  <c r="K14" i="10"/>
  <c r="I14" i="10"/>
  <c r="L14" i="10"/>
  <c r="K15" i="10"/>
  <c r="I15" i="10"/>
  <c r="L15" i="10"/>
  <c r="K16" i="10"/>
  <c r="I16" i="10"/>
  <c r="L16" i="10"/>
  <c r="K17" i="10"/>
  <c r="I17" i="10"/>
  <c r="L17" i="10"/>
  <c r="K18" i="10"/>
  <c r="I18" i="10"/>
  <c r="L18" i="10"/>
  <c r="K19" i="10"/>
  <c r="I19" i="10"/>
  <c r="L19" i="10"/>
  <c r="K20" i="10"/>
  <c r="I20" i="10"/>
  <c r="L20" i="10"/>
  <c r="K21" i="10"/>
  <c r="I21" i="10"/>
  <c r="L21" i="10"/>
  <c r="K22" i="10"/>
  <c r="I22" i="10"/>
  <c r="L22" i="10"/>
  <c r="K23" i="10"/>
  <c r="I23" i="10"/>
  <c r="L23" i="10"/>
  <c r="K24" i="10"/>
  <c r="I24" i="10"/>
  <c r="L24" i="10"/>
  <c r="K25" i="10"/>
  <c r="I25" i="10"/>
  <c r="L25" i="10"/>
  <c r="K26" i="10"/>
  <c r="I26" i="10"/>
  <c r="L26" i="10"/>
  <c r="K27" i="10"/>
  <c r="I27" i="10"/>
  <c r="L27" i="10"/>
  <c r="K28" i="10"/>
  <c r="I28" i="10"/>
  <c r="L28" i="10"/>
  <c r="K29" i="10"/>
  <c r="I29" i="10"/>
  <c r="L29" i="10"/>
  <c r="K30" i="10"/>
  <c r="I30" i="10"/>
  <c r="L30" i="10"/>
  <c r="K31" i="10"/>
  <c r="I31" i="10"/>
  <c r="L31" i="10"/>
  <c r="K32" i="10"/>
  <c r="I32" i="10"/>
  <c r="L32" i="10"/>
  <c r="K33" i="10"/>
  <c r="I33" i="10"/>
  <c r="L33" i="10"/>
  <c r="K34" i="10"/>
  <c r="I34" i="10"/>
  <c r="L34" i="10"/>
  <c r="K35" i="10"/>
  <c r="I35" i="10"/>
  <c r="L35" i="10"/>
  <c r="K36" i="10"/>
  <c r="I36" i="10"/>
  <c r="L36" i="10"/>
  <c r="K37" i="10"/>
  <c r="I37" i="10"/>
  <c r="L37" i="10"/>
  <c r="K38" i="10"/>
  <c r="I38" i="10"/>
  <c r="L38" i="10"/>
  <c r="K39" i="10"/>
  <c r="I39" i="10"/>
  <c r="L39" i="10"/>
  <c r="K40" i="10"/>
  <c r="I40" i="10"/>
  <c r="L40" i="10"/>
  <c r="K41" i="10"/>
  <c r="I41" i="10"/>
  <c r="L41" i="10"/>
  <c r="K42" i="10"/>
  <c r="I42" i="10"/>
  <c r="L42" i="10"/>
  <c r="K43" i="10"/>
  <c r="I43" i="10"/>
  <c r="L43" i="10"/>
  <c r="K44" i="10"/>
  <c r="I44" i="10"/>
  <c r="L44" i="10"/>
  <c r="K45" i="10"/>
  <c r="I45" i="10"/>
  <c r="L45" i="10"/>
  <c r="K46" i="10"/>
  <c r="I46" i="10"/>
  <c r="L46" i="10"/>
  <c r="K47" i="10"/>
  <c r="I47" i="10"/>
  <c r="L47" i="10"/>
  <c r="K48" i="10"/>
  <c r="I48" i="10"/>
  <c r="L48" i="10"/>
  <c r="K49" i="10"/>
  <c r="I49" i="10"/>
  <c r="L49" i="10"/>
  <c r="K50" i="10"/>
  <c r="I50" i="10"/>
  <c r="L50" i="10"/>
  <c r="K51" i="10"/>
  <c r="I51" i="10"/>
  <c r="L51" i="10"/>
  <c r="K52" i="10"/>
  <c r="I52" i="10"/>
  <c r="L52" i="10"/>
  <c r="K55" i="10"/>
  <c r="I55" i="10"/>
  <c r="L55" i="10"/>
  <c r="K56" i="10"/>
  <c r="I56" i="10"/>
  <c r="L56" i="10"/>
  <c r="L59" i="10"/>
  <c r="L58" i="10"/>
  <c r="P4" i="10"/>
  <c r="S4" i="10"/>
  <c r="P5" i="10"/>
  <c r="S5" i="10"/>
  <c r="P6" i="10"/>
  <c r="S6" i="10"/>
  <c r="P7" i="10"/>
  <c r="S7" i="10"/>
  <c r="P8" i="10"/>
  <c r="S8" i="10"/>
  <c r="P9" i="10"/>
  <c r="S9" i="10"/>
  <c r="P10" i="10"/>
  <c r="S10" i="10"/>
  <c r="P11" i="10"/>
  <c r="S11" i="10"/>
  <c r="P12" i="10"/>
  <c r="S12" i="10"/>
  <c r="P13" i="10"/>
  <c r="S13" i="10"/>
  <c r="P14" i="10"/>
  <c r="S14" i="10"/>
  <c r="P15" i="10"/>
  <c r="S15" i="10"/>
  <c r="P16" i="10"/>
  <c r="S16" i="10"/>
  <c r="P17" i="10"/>
  <c r="S17" i="10"/>
  <c r="P18" i="10"/>
  <c r="S18" i="10"/>
  <c r="P19" i="10"/>
  <c r="S19" i="10"/>
  <c r="P20" i="10"/>
  <c r="S20" i="10"/>
  <c r="P21" i="10"/>
  <c r="S21" i="10"/>
  <c r="P22" i="10"/>
  <c r="S22" i="10"/>
  <c r="P23" i="10"/>
  <c r="S23" i="10"/>
  <c r="P24" i="10"/>
  <c r="S24" i="10"/>
  <c r="P25" i="10"/>
  <c r="S25" i="10"/>
  <c r="P26" i="10"/>
  <c r="S26" i="10"/>
  <c r="P27" i="10"/>
  <c r="S27" i="10"/>
  <c r="P28" i="10"/>
  <c r="S28" i="10"/>
  <c r="P29" i="10"/>
  <c r="S29" i="10"/>
  <c r="P30" i="10"/>
  <c r="S30" i="10"/>
  <c r="P31" i="10"/>
  <c r="S31" i="10"/>
  <c r="P32" i="10"/>
  <c r="S32" i="10"/>
  <c r="P33" i="10"/>
  <c r="S33" i="10"/>
  <c r="P34" i="10"/>
  <c r="S34" i="10"/>
  <c r="P35" i="10"/>
  <c r="S35" i="10"/>
  <c r="P36" i="10"/>
  <c r="S36" i="10"/>
  <c r="P37" i="10"/>
  <c r="S37" i="10"/>
  <c r="P38" i="10"/>
  <c r="S38" i="10"/>
  <c r="P39" i="10"/>
  <c r="S39" i="10"/>
  <c r="P40" i="10"/>
  <c r="S40" i="10"/>
  <c r="P41" i="10"/>
  <c r="S41" i="10"/>
  <c r="P42" i="10"/>
  <c r="S42" i="10"/>
  <c r="P43" i="10"/>
  <c r="S43" i="10"/>
  <c r="P44" i="10"/>
  <c r="S44" i="10"/>
  <c r="P45" i="10"/>
  <c r="S45" i="10"/>
  <c r="P46" i="10"/>
  <c r="S46" i="10"/>
  <c r="P47" i="10"/>
  <c r="S47" i="10"/>
  <c r="P48" i="10"/>
  <c r="S48" i="10"/>
  <c r="P49" i="10"/>
  <c r="S49" i="10"/>
  <c r="P50" i="10"/>
  <c r="S50" i="10"/>
  <c r="P51" i="10"/>
  <c r="S51" i="10"/>
  <c r="P52" i="10"/>
  <c r="S52" i="10"/>
  <c r="Q53" i="10"/>
  <c r="P53" i="10"/>
  <c r="S53" i="10"/>
  <c r="P55" i="10"/>
  <c r="S55" i="10"/>
  <c r="P56" i="10"/>
  <c r="S56" i="10"/>
  <c r="P57" i="10"/>
  <c r="S57" i="10"/>
  <c r="P3" i="10"/>
  <c r="S3" i="10"/>
  <c r="N55" i="10"/>
  <c r="N56" i="10"/>
  <c r="N57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3" i="10"/>
  <c r="J4" i="10"/>
  <c r="M4" i="10"/>
  <c r="J5" i="10"/>
  <c r="M5" i="10"/>
  <c r="J6" i="10"/>
  <c r="M6" i="10"/>
  <c r="J7" i="10"/>
  <c r="M7" i="10"/>
  <c r="J8" i="10"/>
  <c r="M8" i="10"/>
  <c r="J9" i="10"/>
  <c r="M9" i="10"/>
  <c r="J10" i="10"/>
  <c r="M10" i="10"/>
  <c r="J11" i="10"/>
  <c r="M11" i="10"/>
  <c r="J12" i="10"/>
  <c r="M12" i="10"/>
  <c r="J13" i="10"/>
  <c r="M13" i="10"/>
  <c r="J14" i="10"/>
  <c r="M14" i="10"/>
  <c r="J15" i="10"/>
  <c r="M15" i="10"/>
  <c r="J16" i="10"/>
  <c r="M16" i="10"/>
  <c r="J17" i="10"/>
  <c r="M17" i="10"/>
  <c r="J18" i="10"/>
  <c r="M18" i="10"/>
  <c r="J19" i="10"/>
  <c r="M19" i="10"/>
  <c r="J20" i="10"/>
  <c r="M20" i="10"/>
  <c r="J21" i="10"/>
  <c r="M21" i="10"/>
  <c r="J22" i="10"/>
  <c r="M22" i="10"/>
  <c r="J23" i="10"/>
  <c r="M23" i="10"/>
  <c r="J24" i="10"/>
  <c r="M24" i="10"/>
  <c r="J25" i="10"/>
  <c r="M25" i="10"/>
  <c r="J26" i="10"/>
  <c r="M26" i="10"/>
  <c r="J27" i="10"/>
  <c r="M27" i="10"/>
  <c r="J28" i="10"/>
  <c r="M28" i="10"/>
  <c r="J29" i="10"/>
  <c r="M29" i="10"/>
  <c r="J30" i="10"/>
  <c r="M30" i="10"/>
  <c r="J31" i="10"/>
  <c r="M31" i="10"/>
  <c r="J32" i="10"/>
  <c r="M32" i="10"/>
  <c r="J33" i="10"/>
  <c r="M33" i="10"/>
  <c r="J34" i="10"/>
  <c r="M34" i="10"/>
  <c r="J35" i="10"/>
  <c r="M35" i="10"/>
  <c r="J36" i="10"/>
  <c r="M36" i="10"/>
  <c r="J37" i="10"/>
  <c r="M37" i="10"/>
  <c r="J38" i="10"/>
  <c r="M38" i="10"/>
  <c r="J39" i="10"/>
  <c r="M39" i="10"/>
  <c r="J40" i="10"/>
  <c r="M40" i="10"/>
  <c r="J41" i="10"/>
  <c r="M41" i="10"/>
  <c r="J42" i="10"/>
  <c r="M42" i="10"/>
  <c r="J43" i="10"/>
  <c r="M43" i="10"/>
  <c r="J44" i="10"/>
  <c r="M44" i="10"/>
  <c r="J45" i="10"/>
  <c r="M45" i="10"/>
  <c r="J46" i="10"/>
  <c r="M46" i="10"/>
  <c r="J47" i="10"/>
  <c r="M47" i="10"/>
  <c r="J48" i="10"/>
  <c r="M48" i="10"/>
  <c r="J49" i="10"/>
  <c r="M49" i="10"/>
  <c r="J50" i="10"/>
  <c r="M50" i="10"/>
  <c r="J51" i="10"/>
  <c r="M51" i="10"/>
  <c r="J52" i="10"/>
  <c r="M52" i="10"/>
  <c r="K53" i="10"/>
  <c r="J53" i="10"/>
  <c r="M53" i="10"/>
  <c r="J55" i="10"/>
  <c r="M55" i="10"/>
  <c r="J56" i="10"/>
  <c r="M56" i="10"/>
  <c r="J57" i="10"/>
  <c r="M57" i="10"/>
  <c r="J3" i="10"/>
  <c r="M3" i="10"/>
  <c r="H55" i="10"/>
  <c r="H56" i="10"/>
  <c r="H57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3" i="10"/>
  <c r="E3" i="10"/>
  <c r="D3" i="10"/>
  <c r="G3" i="10"/>
  <c r="E4" i="10"/>
  <c r="D4" i="10"/>
  <c r="G4" i="10"/>
  <c r="E5" i="10"/>
  <c r="D5" i="10"/>
  <c r="G5" i="10"/>
  <c r="E6" i="10"/>
  <c r="D6" i="10"/>
  <c r="G6" i="10"/>
  <c r="E7" i="10"/>
  <c r="D7" i="10"/>
  <c r="G7" i="10"/>
  <c r="E8" i="10"/>
  <c r="D8" i="10"/>
  <c r="G8" i="10"/>
  <c r="E9" i="10"/>
  <c r="D9" i="10"/>
  <c r="G9" i="10"/>
  <c r="E10" i="10"/>
  <c r="D10" i="10"/>
  <c r="G10" i="10"/>
  <c r="E11" i="10"/>
  <c r="D11" i="10"/>
  <c r="G11" i="10"/>
  <c r="E12" i="10"/>
  <c r="D12" i="10"/>
  <c r="G12" i="10"/>
  <c r="E13" i="10"/>
  <c r="D13" i="10"/>
  <c r="G13" i="10"/>
  <c r="E14" i="10"/>
  <c r="D14" i="10"/>
  <c r="G14" i="10"/>
  <c r="E15" i="10"/>
  <c r="D15" i="10"/>
  <c r="G15" i="10"/>
  <c r="E16" i="10"/>
  <c r="D16" i="10"/>
  <c r="G16" i="10"/>
  <c r="E17" i="10"/>
  <c r="D17" i="10"/>
  <c r="G17" i="10"/>
  <c r="E18" i="10"/>
  <c r="D18" i="10"/>
  <c r="G18" i="10"/>
  <c r="E19" i="10"/>
  <c r="D19" i="10"/>
  <c r="G19" i="10"/>
  <c r="E20" i="10"/>
  <c r="D20" i="10"/>
  <c r="G20" i="10"/>
  <c r="E21" i="10"/>
  <c r="D21" i="10"/>
  <c r="G21" i="10"/>
  <c r="E22" i="10"/>
  <c r="D22" i="10"/>
  <c r="G22" i="10"/>
  <c r="E23" i="10"/>
  <c r="D23" i="10"/>
  <c r="G23" i="10"/>
  <c r="E24" i="10"/>
  <c r="D24" i="10"/>
  <c r="G24" i="10"/>
  <c r="E25" i="10"/>
  <c r="D25" i="10"/>
  <c r="G25" i="10"/>
  <c r="E26" i="10"/>
  <c r="D26" i="10"/>
  <c r="G26" i="10"/>
  <c r="E27" i="10"/>
  <c r="D27" i="10"/>
  <c r="G27" i="10"/>
  <c r="E28" i="10"/>
  <c r="D28" i="10"/>
  <c r="G28" i="10"/>
  <c r="E29" i="10"/>
  <c r="D29" i="10"/>
  <c r="G29" i="10"/>
  <c r="E30" i="10"/>
  <c r="D30" i="10"/>
  <c r="G30" i="10"/>
  <c r="E31" i="10"/>
  <c r="D31" i="10"/>
  <c r="G31" i="10"/>
  <c r="E32" i="10"/>
  <c r="D32" i="10"/>
  <c r="G32" i="10"/>
  <c r="E33" i="10"/>
  <c r="D33" i="10"/>
  <c r="G33" i="10"/>
  <c r="E34" i="10"/>
  <c r="D34" i="10"/>
  <c r="G34" i="10"/>
  <c r="E35" i="10"/>
  <c r="D35" i="10"/>
  <c r="G35" i="10"/>
  <c r="E36" i="10"/>
  <c r="D36" i="10"/>
  <c r="G36" i="10"/>
  <c r="E37" i="10"/>
  <c r="D37" i="10"/>
  <c r="G37" i="10"/>
  <c r="E38" i="10"/>
  <c r="D38" i="10"/>
  <c r="G38" i="10"/>
  <c r="E39" i="10"/>
  <c r="D39" i="10"/>
  <c r="G39" i="10"/>
  <c r="E40" i="10"/>
  <c r="D40" i="10"/>
  <c r="G40" i="10"/>
  <c r="E41" i="10"/>
  <c r="D41" i="10"/>
  <c r="G41" i="10"/>
  <c r="E42" i="10"/>
  <c r="D42" i="10"/>
  <c r="G42" i="10"/>
  <c r="E43" i="10"/>
  <c r="D43" i="10"/>
  <c r="G43" i="10"/>
  <c r="E44" i="10"/>
  <c r="D44" i="10"/>
  <c r="G44" i="10"/>
  <c r="E45" i="10"/>
  <c r="D45" i="10"/>
  <c r="G45" i="10"/>
  <c r="E46" i="10"/>
  <c r="D46" i="10"/>
  <c r="G46" i="10"/>
  <c r="E47" i="10"/>
  <c r="D47" i="10"/>
  <c r="G47" i="10"/>
  <c r="E48" i="10"/>
  <c r="D48" i="10"/>
  <c r="G48" i="10"/>
  <c r="E49" i="10"/>
  <c r="D49" i="10"/>
  <c r="G49" i="10"/>
  <c r="E50" i="10"/>
  <c r="D50" i="10"/>
  <c r="G50" i="10"/>
  <c r="E51" i="10"/>
  <c r="D51" i="10"/>
  <c r="G51" i="10"/>
  <c r="E52" i="10"/>
  <c r="D52" i="10"/>
  <c r="G52" i="10"/>
  <c r="C52" i="9"/>
  <c r="E53" i="10"/>
  <c r="D53" i="10"/>
  <c r="G53" i="10"/>
  <c r="E55" i="10"/>
  <c r="D55" i="10"/>
  <c r="G55" i="10"/>
  <c r="E56" i="10"/>
  <c r="D56" i="10"/>
  <c r="G56" i="10"/>
  <c r="G59" i="10"/>
  <c r="G58" i="10"/>
  <c r="C3" i="10"/>
  <c r="F3" i="10"/>
  <c r="C4" i="10"/>
  <c r="F4" i="10"/>
  <c r="C5" i="10"/>
  <c r="F5" i="10"/>
  <c r="C6" i="10"/>
  <c r="F6" i="10"/>
  <c r="C7" i="10"/>
  <c r="F7" i="10"/>
  <c r="C8" i="10"/>
  <c r="F8" i="10"/>
  <c r="C9" i="10"/>
  <c r="F9" i="10"/>
  <c r="C10" i="10"/>
  <c r="F10" i="10"/>
  <c r="C11" i="10"/>
  <c r="F11" i="10"/>
  <c r="C12" i="10"/>
  <c r="F12" i="10"/>
  <c r="C13" i="10"/>
  <c r="F13" i="10"/>
  <c r="C14" i="10"/>
  <c r="F14" i="10"/>
  <c r="C15" i="10"/>
  <c r="F15" i="10"/>
  <c r="C16" i="10"/>
  <c r="F16" i="10"/>
  <c r="C17" i="10"/>
  <c r="F17" i="10"/>
  <c r="C18" i="10"/>
  <c r="F18" i="10"/>
  <c r="C19" i="10"/>
  <c r="F19" i="10"/>
  <c r="C20" i="10"/>
  <c r="F20" i="10"/>
  <c r="C21" i="10"/>
  <c r="F21" i="10"/>
  <c r="C22" i="10"/>
  <c r="F22" i="10"/>
  <c r="C23" i="10"/>
  <c r="F23" i="10"/>
  <c r="C24" i="10"/>
  <c r="F24" i="10"/>
  <c r="C25" i="10"/>
  <c r="F25" i="10"/>
  <c r="C26" i="10"/>
  <c r="F26" i="10"/>
  <c r="C27" i="10"/>
  <c r="F27" i="10"/>
  <c r="C28" i="10"/>
  <c r="F28" i="10"/>
  <c r="C29" i="10"/>
  <c r="F29" i="10"/>
  <c r="C30" i="10"/>
  <c r="F30" i="10"/>
  <c r="C31" i="10"/>
  <c r="F31" i="10"/>
  <c r="C32" i="10"/>
  <c r="F32" i="10"/>
  <c r="C33" i="10"/>
  <c r="F33" i="10"/>
  <c r="C34" i="10"/>
  <c r="F34" i="10"/>
  <c r="C35" i="10"/>
  <c r="F35" i="10"/>
  <c r="C36" i="10"/>
  <c r="F36" i="10"/>
  <c r="C37" i="10"/>
  <c r="F37" i="10"/>
  <c r="C38" i="10"/>
  <c r="F38" i="10"/>
  <c r="C39" i="10"/>
  <c r="F39" i="10"/>
  <c r="C40" i="10"/>
  <c r="F40" i="10"/>
  <c r="C41" i="10"/>
  <c r="F41" i="10"/>
  <c r="C42" i="10"/>
  <c r="F42" i="10"/>
  <c r="C43" i="10"/>
  <c r="F43" i="10"/>
  <c r="C44" i="10"/>
  <c r="F44" i="10"/>
  <c r="C45" i="10"/>
  <c r="F45" i="10"/>
  <c r="C46" i="10"/>
  <c r="F46" i="10"/>
  <c r="C47" i="10"/>
  <c r="F47" i="10"/>
  <c r="C48" i="10"/>
  <c r="F48" i="10"/>
  <c r="C49" i="10"/>
  <c r="F49" i="10"/>
  <c r="C50" i="10"/>
  <c r="F50" i="10"/>
  <c r="C51" i="10"/>
  <c r="F51" i="10"/>
  <c r="C52" i="10"/>
  <c r="F52" i="10"/>
  <c r="C55" i="10"/>
  <c r="F55" i="10"/>
  <c r="C56" i="10"/>
  <c r="F56" i="10"/>
  <c r="F59" i="10"/>
  <c r="F58" i="10"/>
  <c r="C56" i="1"/>
  <c r="D57" i="10"/>
  <c r="G57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5" i="10"/>
  <c r="B56" i="10"/>
  <c r="C56" i="6"/>
  <c r="B57" i="10"/>
  <c r="B3" i="10"/>
  <c r="Y59" i="10"/>
  <c r="S59" i="10"/>
  <c r="M59" i="10"/>
  <c r="Y58" i="10"/>
  <c r="S58" i="10"/>
  <c r="M58" i="10"/>
  <c r="J2" i="1"/>
  <c r="T3" i="8"/>
  <c r="W3" i="8"/>
  <c r="J3" i="1"/>
  <c r="T4" i="8"/>
  <c r="W4" i="8"/>
  <c r="J4" i="1"/>
  <c r="T5" i="8"/>
  <c r="W5" i="8"/>
  <c r="J5" i="1"/>
  <c r="T6" i="8"/>
  <c r="W6" i="8"/>
  <c r="J6" i="1"/>
  <c r="T7" i="8"/>
  <c r="W7" i="8"/>
  <c r="J7" i="1"/>
  <c r="T8" i="8"/>
  <c r="W8" i="8"/>
  <c r="J8" i="1"/>
  <c r="T9" i="8"/>
  <c r="W9" i="8"/>
  <c r="J9" i="1"/>
  <c r="T10" i="8"/>
  <c r="W10" i="8"/>
  <c r="J10" i="1"/>
  <c r="T11" i="8"/>
  <c r="W11" i="8"/>
  <c r="J11" i="1"/>
  <c r="T12" i="8"/>
  <c r="W12" i="8"/>
  <c r="J12" i="1"/>
  <c r="T13" i="8"/>
  <c r="W13" i="8"/>
  <c r="J13" i="1"/>
  <c r="T14" i="8"/>
  <c r="W14" i="8"/>
  <c r="J14" i="1"/>
  <c r="T15" i="8"/>
  <c r="W15" i="8"/>
  <c r="J15" i="1"/>
  <c r="T16" i="8"/>
  <c r="W16" i="8"/>
  <c r="J16" i="1"/>
  <c r="T17" i="8"/>
  <c r="W17" i="8"/>
  <c r="J17" i="1"/>
  <c r="T18" i="8"/>
  <c r="W18" i="8"/>
  <c r="J18" i="1"/>
  <c r="T19" i="8"/>
  <c r="W19" i="8"/>
  <c r="J19" i="1"/>
  <c r="T20" i="8"/>
  <c r="W20" i="8"/>
  <c r="J20" i="1"/>
  <c r="T21" i="8"/>
  <c r="W21" i="8"/>
  <c r="J21" i="1"/>
  <c r="T22" i="8"/>
  <c r="W22" i="8"/>
  <c r="J22" i="1"/>
  <c r="T23" i="8"/>
  <c r="W23" i="8"/>
  <c r="J23" i="1"/>
  <c r="T24" i="8"/>
  <c r="W24" i="8"/>
  <c r="J24" i="1"/>
  <c r="T25" i="8"/>
  <c r="W25" i="8"/>
  <c r="J25" i="1"/>
  <c r="T26" i="8"/>
  <c r="W26" i="8"/>
  <c r="J26" i="1"/>
  <c r="T27" i="8"/>
  <c r="W27" i="8"/>
  <c r="J27" i="1"/>
  <c r="T28" i="8"/>
  <c r="W28" i="8"/>
  <c r="J28" i="1"/>
  <c r="T29" i="8"/>
  <c r="W29" i="8"/>
  <c r="J29" i="1"/>
  <c r="T30" i="8"/>
  <c r="W30" i="8"/>
  <c r="J30" i="1"/>
  <c r="T31" i="8"/>
  <c r="W31" i="8"/>
  <c r="J31" i="1"/>
  <c r="T32" i="8"/>
  <c r="W32" i="8"/>
  <c r="J32" i="1"/>
  <c r="T33" i="8"/>
  <c r="W33" i="8"/>
  <c r="J33" i="1"/>
  <c r="T34" i="8"/>
  <c r="W34" i="8"/>
  <c r="J34" i="1"/>
  <c r="T35" i="8"/>
  <c r="W35" i="8"/>
  <c r="J35" i="1"/>
  <c r="T36" i="8"/>
  <c r="W36" i="8"/>
  <c r="J36" i="1"/>
  <c r="T37" i="8"/>
  <c r="W37" i="8"/>
  <c r="J37" i="1"/>
  <c r="T38" i="8"/>
  <c r="W38" i="8"/>
  <c r="J38" i="1"/>
  <c r="T39" i="8"/>
  <c r="W39" i="8"/>
  <c r="J39" i="1"/>
  <c r="T40" i="8"/>
  <c r="W40" i="8"/>
  <c r="J40" i="1"/>
  <c r="T41" i="8"/>
  <c r="W41" i="8"/>
  <c r="J41" i="1"/>
  <c r="T42" i="8"/>
  <c r="W42" i="8"/>
  <c r="J42" i="1"/>
  <c r="T43" i="8"/>
  <c r="W43" i="8"/>
  <c r="J43" i="1"/>
  <c r="T44" i="8"/>
  <c r="W44" i="8"/>
  <c r="J44" i="1"/>
  <c r="T45" i="8"/>
  <c r="W45" i="8"/>
  <c r="J45" i="1"/>
  <c r="T46" i="8"/>
  <c r="W46" i="8"/>
  <c r="J46" i="1"/>
  <c r="T47" i="8"/>
  <c r="W47" i="8"/>
  <c r="J47" i="1"/>
  <c r="T48" i="8"/>
  <c r="W48" i="8"/>
  <c r="J48" i="1"/>
  <c r="T49" i="8"/>
  <c r="W49" i="8"/>
  <c r="J49" i="1"/>
  <c r="T50" i="8"/>
  <c r="W50" i="8"/>
  <c r="J50" i="1"/>
  <c r="T51" i="8"/>
  <c r="W51" i="8"/>
  <c r="J51" i="1"/>
  <c r="T52" i="8"/>
  <c r="W52" i="8"/>
  <c r="J52" i="9"/>
  <c r="U53" i="8"/>
  <c r="J52" i="1"/>
  <c r="T53" i="8"/>
  <c r="W53" i="8"/>
  <c r="J54" i="1"/>
  <c r="T55" i="8"/>
  <c r="W55" i="8"/>
  <c r="J55" i="1"/>
  <c r="T56" i="8"/>
  <c r="W56" i="8"/>
  <c r="W59" i="8"/>
  <c r="W58" i="8"/>
  <c r="J56" i="1"/>
  <c r="T57" i="8"/>
  <c r="W57" i="8"/>
  <c r="J3" i="6"/>
  <c r="R4" i="8"/>
  <c r="J4" i="6"/>
  <c r="R5" i="8"/>
  <c r="J5" i="6"/>
  <c r="R6" i="8"/>
  <c r="J6" i="6"/>
  <c r="R7" i="8"/>
  <c r="J7" i="6"/>
  <c r="R8" i="8"/>
  <c r="J8" i="6"/>
  <c r="R9" i="8"/>
  <c r="J9" i="6"/>
  <c r="R10" i="8"/>
  <c r="J10" i="6"/>
  <c r="R11" i="8"/>
  <c r="J11" i="6"/>
  <c r="R12" i="8"/>
  <c r="J12" i="6"/>
  <c r="R13" i="8"/>
  <c r="J13" i="6"/>
  <c r="R14" i="8"/>
  <c r="J14" i="6"/>
  <c r="R15" i="8"/>
  <c r="J15" i="6"/>
  <c r="R16" i="8"/>
  <c r="J16" i="6"/>
  <c r="R17" i="8"/>
  <c r="J17" i="6"/>
  <c r="R18" i="8"/>
  <c r="J18" i="6"/>
  <c r="R19" i="8"/>
  <c r="J19" i="6"/>
  <c r="R20" i="8"/>
  <c r="J20" i="6"/>
  <c r="R21" i="8"/>
  <c r="J21" i="6"/>
  <c r="R22" i="8"/>
  <c r="J22" i="6"/>
  <c r="R23" i="8"/>
  <c r="J23" i="6"/>
  <c r="R24" i="8"/>
  <c r="J24" i="6"/>
  <c r="R25" i="8"/>
  <c r="J25" i="6"/>
  <c r="R26" i="8"/>
  <c r="J26" i="6"/>
  <c r="R27" i="8"/>
  <c r="J27" i="6"/>
  <c r="R28" i="8"/>
  <c r="J28" i="6"/>
  <c r="R29" i="8"/>
  <c r="J29" i="6"/>
  <c r="R30" i="8"/>
  <c r="J30" i="6"/>
  <c r="R31" i="8"/>
  <c r="J31" i="6"/>
  <c r="R32" i="8"/>
  <c r="J32" i="6"/>
  <c r="R33" i="8"/>
  <c r="J33" i="6"/>
  <c r="R34" i="8"/>
  <c r="J34" i="6"/>
  <c r="R35" i="8"/>
  <c r="J35" i="6"/>
  <c r="R36" i="8"/>
  <c r="J36" i="6"/>
  <c r="R37" i="8"/>
  <c r="J37" i="6"/>
  <c r="R38" i="8"/>
  <c r="J38" i="6"/>
  <c r="R39" i="8"/>
  <c r="J39" i="6"/>
  <c r="R40" i="8"/>
  <c r="J40" i="6"/>
  <c r="R41" i="8"/>
  <c r="J41" i="6"/>
  <c r="R42" i="8"/>
  <c r="J42" i="6"/>
  <c r="R43" i="8"/>
  <c r="J43" i="6"/>
  <c r="R44" i="8"/>
  <c r="J44" i="6"/>
  <c r="R45" i="8"/>
  <c r="J45" i="6"/>
  <c r="R46" i="8"/>
  <c r="J46" i="6"/>
  <c r="R47" i="8"/>
  <c r="J47" i="6"/>
  <c r="R48" i="8"/>
  <c r="J48" i="6"/>
  <c r="R49" i="8"/>
  <c r="J49" i="6"/>
  <c r="R50" i="8"/>
  <c r="J50" i="6"/>
  <c r="R51" i="8"/>
  <c r="J51" i="6"/>
  <c r="R52" i="8"/>
  <c r="J54" i="6"/>
  <c r="R55" i="8"/>
  <c r="J55" i="6"/>
  <c r="R56" i="8"/>
  <c r="R57" i="8"/>
  <c r="J2" i="6"/>
  <c r="R3" i="8"/>
  <c r="I2" i="1"/>
  <c r="N3" i="8"/>
  <c r="Q3" i="8"/>
  <c r="I3" i="1"/>
  <c r="N4" i="8"/>
  <c r="Q4" i="8"/>
  <c r="I4" i="1"/>
  <c r="N5" i="8"/>
  <c r="Q5" i="8"/>
  <c r="I5" i="1"/>
  <c r="N6" i="8"/>
  <c r="Q6" i="8"/>
  <c r="I6" i="1"/>
  <c r="N7" i="8"/>
  <c r="Q7" i="8"/>
  <c r="I7" i="1"/>
  <c r="N8" i="8"/>
  <c r="Q8" i="8"/>
  <c r="I8" i="1"/>
  <c r="N9" i="8"/>
  <c r="Q9" i="8"/>
  <c r="I9" i="1"/>
  <c r="N10" i="8"/>
  <c r="Q10" i="8"/>
  <c r="I10" i="1"/>
  <c r="N11" i="8"/>
  <c r="Q11" i="8"/>
  <c r="I11" i="1"/>
  <c r="N12" i="8"/>
  <c r="Q12" i="8"/>
  <c r="I12" i="1"/>
  <c r="N13" i="8"/>
  <c r="Q13" i="8"/>
  <c r="I13" i="1"/>
  <c r="N14" i="8"/>
  <c r="Q14" i="8"/>
  <c r="I14" i="1"/>
  <c r="N15" i="8"/>
  <c r="Q15" i="8"/>
  <c r="I15" i="1"/>
  <c r="N16" i="8"/>
  <c r="Q16" i="8"/>
  <c r="I16" i="1"/>
  <c r="N17" i="8"/>
  <c r="Q17" i="8"/>
  <c r="I17" i="1"/>
  <c r="N18" i="8"/>
  <c r="Q18" i="8"/>
  <c r="I18" i="1"/>
  <c r="N19" i="8"/>
  <c r="Q19" i="8"/>
  <c r="I19" i="1"/>
  <c r="N20" i="8"/>
  <c r="Q20" i="8"/>
  <c r="I20" i="1"/>
  <c r="N21" i="8"/>
  <c r="Q21" i="8"/>
  <c r="I21" i="1"/>
  <c r="N22" i="8"/>
  <c r="Q22" i="8"/>
  <c r="I22" i="1"/>
  <c r="N23" i="8"/>
  <c r="Q23" i="8"/>
  <c r="I23" i="1"/>
  <c r="N24" i="8"/>
  <c r="Q24" i="8"/>
  <c r="I24" i="1"/>
  <c r="N25" i="8"/>
  <c r="Q25" i="8"/>
  <c r="I25" i="1"/>
  <c r="N26" i="8"/>
  <c r="Q26" i="8"/>
  <c r="I26" i="1"/>
  <c r="N27" i="8"/>
  <c r="Q27" i="8"/>
  <c r="I27" i="1"/>
  <c r="N28" i="8"/>
  <c r="Q28" i="8"/>
  <c r="I28" i="1"/>
  <c r="N29" i="8"/>
  <c r="Q29" i="8"/>
  <c r="I29" i="1"/>
  <c r="N30" i="8"/>
  <c r="Q30" i="8"/>
  <c r="I30" i="1"/>
  <c r="N31" i="8"/>
  <c r="Q31" i="8"/>
  <c r="I31" i="1"/>
  <c r="N32" i="8"/>
  <c r="Q32" i="8"/>
  <c r="I32" i="1"/>
  <c r="N33" i="8"/>
  <c r="Q33" i="8"/>
  <c r="I33" i="1"/>
  <c r="N34" i="8"/>
  <c r="Q34" i="8"/>
  <c r="I34" i="1"/>
  <c r="N35" i="8"/>
  <c r="Q35" i="8"/>
  <c r="I35" i="1"/>
  <c r="N36" i="8"/>
  <c r="Q36" i="8"/>
  <c r="I36" i="1"/>
  <c r="N37" i="8"/>
  <c r="Q37" i="8"/>
  <c r="I37" i="1"/>
  <c r="N38" i="8"/>
  <c r="Q38" i="8"/>
  <c r="I38" i="1"/>
  <c r="N39" i="8"/>
  <c r="Q39" i="8"/>
  <c r="I39" i="1"/>
  <c r="N40" i="8"/>
  <c r="Q40" i="8"/>
  <c r="I40" i="1"/>
  <c r="N41" i="8"/>
  <c r="Q41" i="8"/>
  <c r="I41" i="1"/>
  <c r="N42" i="8"/>
  <c r="Q42" i="8"/>
  <c r="I42" i="1"/>
  <c r="N43" i="8"/>
  <c r="Q43" i="8"/>
  <c r="I43" i="1"/>
  <c r="N44" i="8"/>
  <c r="Q44" i="8"/>
  <c r="I44" i="1"/>
  <c r="N45" i="8"/>
  <c r="Q45" i="8"/>
  <c r="I45" i="1"/>
  <c r="N46" i="8"/>
  <c r="Q46" i="8"/>
  <c r="I46" i="1"/>
  <c r="N47" i="8"/>
  <c r="Q47" i="8"/>
  <c r="I47" i="1"/>
  <c r="N48" i="8"/>
  <c r="Q48" i="8"/>
  <c r="I48" i="1"/>
  <c r="N49" i="8"/>
  <c r="Q49" i="8"/>
  <c r="I49" i="1"/>
  <c r="N50" i="8"/>
  <c r="Q50" i="8"/>
  <c r="I50" i="1"/>
  <c r="N51" i="8"/>
  <c r="Q51" i="8"/>
  <c r="I51" i="1"/>
  <c r="N52" i="8"/>
  <c r="Q52" i="8"/>
  <c r="I52" i="9"/>
  <c r="O53" i="8"/>
  <c r="I52" i="1"/>
  <c r="N53" i="8"/>
  <c r="Q53" i="8"/>
  <c r="I54" i="1"/>
  <c r="N55" i="8"/>
  <c r="Q55" i="8"/>
  <c r="I55" i="1"/>
  <c r="N56" i="8"/>
  <c r="Q56" i="8"/>
  <c r="Q59" i="8"/>
  <c r="Q58" i="8"/>
  <c r="H2" i="1"/>
  <c r="H3" i="8"/>
  <c r="K3" i="8"/>
  <c r="H3" i="1"/>
  <c r="H4" i="8"/>
  <c r="K4" i="8"/>
  <c r="H4" i="1"/>
  <c r="H5" i="8"/>
  <c r="K5" i="8"/>
  <c r="H5" i="1"/>
  <c r="H6" i="8"/>
  <c r="K6" i="8"/>
  <c r="H6" i="1"/>
  <c r="H7" i="8"/>
  <c r="K7" i="8"/>
  <c r="H7" i="1"/>
  <c r="H8" i="8"/>
  <c r="K8" i="8"/>
  <c r="H8" i="1"/>
  <c r="H9" i="8"/>
  <c r="K9" i="8"/>
  <c r="H9" i="1"/>
  <c r="H10" i="8"/>
  <c r="K10" i="8"/>
  <c r="H10" i="1"/>
  <c r="H11" i="8"/>
  <c r="K11" i="8"/>
  <c r="H11" i="1"/>
  <c r="H12" i="8"/>
  <c r="K12" i="8"/>
  <c r="H12" i="1"/>
  <c r="H13" i="8"/>
  <c r="K13" i="8"/>
  <c r="H13" i="1"/>
  <c r="H14" i="8"/>
  <c r="K14" i="8"/>
  <c r="H14" i="1"/>
  <c r="H15" i="8"/>
  <c r="K15" i="8"/>
  <c r="H15" i="1"/>
  <c r="H16" i="8"/>
  <c r="K16" i="8"/>
  <c r="H16" i="1"/>
  <c r="H17" i="8"/>
  <c r="K17" i="8"/>
  <c r="H17" i="1"/>
  <c r="H18" i="8"/>
  <c r="K18" i="8"/>
  <c r="H18" i="1"/>
  <c r="H19" i="8"/>
  <c r="K19" i="8"/>
  <c r="H19" i="1"/>
  <c r="H20" i="8"/>
  <c r="K20" i="8"/>
  <c r="H20" i="1"/>
  <c r="H21" i="8"/>
  <c r="K21" i="8"/>
  <c r="H21" i="1"/>
  <c r="H22" i="8"/>
  <c r="K22" i="8"/>
  <c r="H22" i="1"/>
  <c r="H23" i="8"/>
  <c r="K23" i="8"/>
  <c r="H23" i="1"/>
  <c r="H24" i="8"/>
  <c r="K24" i="8"/>
  <c r="H24" i="1"/>
  <c r="H25" i="8"/>
  <c r="K25" i="8"/>
  <c r="H25" i="1"/>
  <c r="H26" i="8"/>
  <c r="K26" i="8"/>
  <c r="H26" i="1"/>
  <c r="H27" i="8"/>
  <c r="K27" i="8"/>
  <c r="H27" i="1"/>
  <c r="H28" i="8"/>
  <c r="K28" i="8"/>
  <c r="H28" i="1"/>
  <c r="H29" i="8"/>
  <c r="K29" i="8"/>
  <c r="H29" i="1"/>
  <c r="H30" i="8"/>
  <c r="K30" i="8"/>
  <c r="H30" i="1"/>
  <c r="H31" i="8"/>
  <c r="K31" i="8"/>
  <c r="H31" i="1"/>
  <c r="H32" i="8"/>
  <c r="K32" i="8"/>
  <c r="H32" i="1"/>
  <c r="H33" i="8"/>
  <c r="K33" i="8"/>
  <c r="H33" i="1"/>
  <c r="H34" i="8"/>
  <c r="K34" i="8"/>
  <c r="H34" i="1"/>
  <c r="H35" i="8"/>
  <c r="K35" i="8"/>
  <c r="H35" i="1"/>
  <c r="H36" i="8"/>
  <c r="K36" i="8"/>
  <c r="H36" i="1"/>
  <c r="H37" i="8"/>
  <c r="K37" i="8"/>
  <c r="H37" i="1"/>
  <c r="H38" i="8"/>
  <c r="K38" i="8"/>
  <c r="H38" i="1"/>
  <c r="H39" i="8"/>
  <c r="K39" i="8"/>
  <c r="H39" i="1"/>
  <c r="H40" i="8"/>
  <c r="K40" i="8"/>
  <c r="H40" i="1"/>
  <c r="H41" i="8"/>
  <c r="K41" i="8"/>
  <c r="H41" i="1"/>
  <c r="H42" i="8"/>
  <c r="K42" i="8"/>
  <c r="H42" i="1"/>
  <c r="H43" i="8"/>
  <c r="K43" i="8"/>
  <c r="H43" i="1"/>
  <c r="H44" i="8"/>
  <c r="K44" i="8"/>
  <c r="H44" i="1"/>
  <c r="H45" i="8"/>
  <c r="K45" i="8"/>
  <c r="H45" i="1"/>
  <c r="H46" i="8"/>
  <c r="K46" i="8"/>
  <c r="H46" i="1"/>
  <c r="H47" i="8"/>
  <c r="K47" i="8"/>
  <c r="H47" i="1"/>
  <c r="H48" i="8"/>
  <c r="K48" i="8"/>
  <c r="H48" i="1"/>
  <c r="H49" i="8"/>
  <c r="K49" i="8"/>
  <c r="H49" i="1"/>
  <c r="H50" i="8"/>
  <c r="K50" i="8"/>
  <c r="H50" i="1"/>
  <c r="H51" i="8"/>
  <c r="K51" i="8"/>
  <c r="H51" i="1"/>
  <c r="H52" i="8"/>
  <c r="K52" i="8"/>
  <c r="H52" i="9"/>
  <c r="I53" i="8"/>
  <c r="H52" i="1"/>
  <c r="H53" i="8"/>
  <c r="K53" i="8"/>
  <c r="H54" i="1"/>
  <c r="H55" i="8"/>
  <c r="K55" i="8"/>
  <c r="H55" i="1"/>
  <c r="H56" i="8"/>
  <c r="K56" i="8"/>
  <c r="K59" i="8"/>
  <c r="K58" i="8"/>
  <c r="H56" i="1"/>
  <c r="H57" i="8"/>
  <c r="K57" i="8"/>
  <c r="I56" i="1"/>
  <c r="N57" i="8"/>
  <c r="Q57" i="8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4" i="9"/>
  <c r="M55" i="9"/>
  <c r="M56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4" i="9"/>
  <c r="L55" i="9"/>
  <c r="L56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4" i="9"/>
  <c r="K55" i="9"/>
  <c r="K56" i="9"/>
  <c r="B56" i="3"/>
  <c r="D56" i="3"/>
  <c r="C57" i="8"/>
  <c r="B56" i="1"/>
  <c r="D56" i="1"/>
  <c r="D57" i="8"/>
  <c r="H56" i="6"/>
  <c r="F57" i="8"/>
  <c r="I56" i="6"/>
  <c r="L57" i="8"/>
  <c r="E56" i="7"/>
  <c r="C56" i="7"/>
  <c r="H56" i="7"/>
  <c r="F56" i="7"/>
  <c r="I56" i="7"/>
  <c r="G56" i="7"/>
  <c r="J56" i="7"/>
  <c r="B56" i="7"/>
  <c r="D56" i="7"/>
  <c r="L56" i="1"/>
  <c r="K56" i="1"/>
  <c r="L56" i="3"/>
  <c r="K56" i="3"/>
  <c r="K56" i="6"/>
  <c r="L56" i="6"/>
  <c r="I3" i="6"/>
  <c r="L4" i="8"/>
  <c r="I4" i="6"/>
  <c r="L5" i="8"/>
  <c r="I5" i="6"/>
  <c r="L6" i="8"/>
  <c r="I6" i="6"/>
  <c r="L7" i="8"/>
  <c r="I7" i="6"/>
  <c r="L8" i="8"/>
  <c r="I8" i="6"/>
  <c r="L9" i="8"/>
  <c r="I9" i="6"/>
  <c r="L10" i="8"/>
  <c r="I10" i="6"/>
  <c r="L11" i="8"/>
  <c r="I11" i="6"/>
  <c r="L12" i="8"/>
  <c r="I12" i="6"/>
  <c r="L13" i="8"/>
  <c r="I13" i="6"/>
  <c r="L14" i="8"/>
  <c r="I14" i="6"/>
  <c r="L15" i="8"/>
  <c r="I15" i="6"/>
  <c r="L16" i="8"/>
  <c r="I16" i="6"/>
  <c r="L17" i="8"/>
  <c r="I17" i="6"/>
  <c r="L18" i="8"/>
  <c r="I18" i="6"/>
  <c r="L19" i="8"/>
  <c r="I19" i="6"/>
  <c r="L20" i="8"/>
  <c r="I20" i="6"/>
  <c r="L21" i="8"/>
  <c r="I21" i="6"/>
  <c r="L22" i="8"/>
  <c r="I22" i="6"/>
  <c r="L23" i="8"/>
  <c r="I23" i="6"/>
  <c r="L24" i="8"/>
  <c r="I24" i="6"/>
  <c r="L25" i="8"/>
  <c r="I25" i="6"/>
  <c r="L26" i="8"/>
  <c r="I26" i="6"/>
  <c r="L27" i="8"/>
  <c r="I27" i="6"/>
  <c r="L28" i="8"/>
  <c r="I28" i="6"/>
  <c r="L29" i="8"/>
  <c r="I29" i="6"/>
  <c r="L30" i="8"/>
  <c r="I30" i="6"/>
  <c r="L31" i="8"/>
  <c r="I31" i="6"/>
  <c r="L32" i="8"/>
  <c r="I32" i="6"/>
  <c r="L33" i="8"/>
  <c r="I33" i="6"/>
  <c r="L34" i="8"/>
  <c r="I34" i="6"/>
  <c r="L35" i="8"/>
  <c r="I35" i="6"/>
  <c r="L36" i="8"/>
  <c r="I36" i="6"/>
  <c r="L37" i="8"/>
  <c r="I37" i="6"/>
  <c r="L38" i="8"/>
  <c r="I38" i="6"/>
  <c r="L39" i="8"/>
  <c r="I39" i="6"/>
  <c r="L40" i="8"/>
  <c r="I40" i="6"/>
  <c r="L41" i="8"/>
  <c r="I41" i="6"/>
  <c r="L42" i="8"/>
  <c r="I42" i="6"/>
  <c r="L43" i="8"/>
  <c r="I43" i="6"/>
  <c r="L44" i="8"/>
  <c r="I44" i="6"/>
  <c r="L45" i="8"/>
  <c r="I45" i="6"/>
  <c r="L46" i="8"/>
  <c r="I46" i="6"/>
  <c r="L47" i="8"/>
  <c r="I47" i="6"/>
  <c r="L48" i="8"/>
  <c r="I48" i="6"/>
  <c r="L49" i="8"/>
  <c r="I49" i="6"/>
  <c r="L50" i="8"/>
  <c r="I50" i="6"/>
  <c r="L51" i="8"/>
  <c r="I51" i="6"/>
  <c r="L52" i="8"/>
  <c r="I54" i="6"/>
  <c r="L55" i="8"/>
  <c r="I55" i="6"/>
  <c r="L56" i="8"/>
  <c r="I2" i="6"/>
  <c r="L3" i="8"/>
  <c r="H3" i="6"/>
  <c r="F4" i="8"/>
  <c r="H4" i="6"/>
  <c r="F5" i="8"/>
  <c r="H5" i="6"/>
  <c r="F6" i="8"/>
  <c r="H6" i="6"/>
  <c r="F7" i="8"/>
  <c r="H7" i="6"/>
  <c r="F8" i="8"/>
  <c r="H8" i="6"/>
  <c r="F9" i="8"/>
  <c r="H9" i="6"/>
  <c r="F10" i="8"/>
  <c r="H10" i="6"/>
  <c r="F11" i="8"/>
  <c r="H11" i="6"/>
  <c r="F12" i="8"/>
  <c r="H12" i="6"/>
  <c r="F13" i="8"/>
  <c r="H13" i="6"/>
  <c r="F14" i="8"/>
  <c r="H14" i="6"/>
  <c r="F15" i="8"/>
  <c r="H15" i="6"/>
  <c r="F16" i="8"/>
  <c r="H16" i="6"/>
  <c r="F17" i="8"/>
  <c r="H17" i="6"/>
  <c r="F18" i="8"/>
  <c r="H18" i="6"/>
  <c r="F19" i="8"/>
  <c r="H19" i="6"/>
  <c r="F20" i="8"/>
  <c r="H20" i="6"/>
  <c r="F21" i="8"/>
  <c r="H21" i="6"/>
  <c r="F22" i="8"/>
  <c r="H22" i="6"/>
  <c r="F23" i="8"/>
  <c r="H23" i="6"/>
  <c r="F24" i="8"/>
  <c r="H24" i="6"/>
  <c r="F25" i="8"/>
  <c r="H25" i="6"/>
  <c r="F26" i="8"/>
  <c r="H26" i="6"/>
  <c r="F27" i="8"/>
  <c r="H27" i="6"/>
  <c r="F28" i="8"/>
  <c r="H28" i="6"/>
  <c r="F29" i="8"/>
  <c r="H29" i="6"/>
  <c r="F30" i="8"/>
  <c r="H30" i="6"/>
  <c r="F31" i="8"/>
  <c r="H31" i="6"/>
  <c r="F32" i="8"/>
  <c r="H32" i="6"/>
  <c r="F33" i="8"/>
  <c r="H33" i="6"/>
  <c r="F34" i="8"/>
  <c r="H34" i="6"/>
  <c r="F35" i="8"/>
  <c r="H35" i="6"/>
  <c r="F36" i="8"/>
  <c r="H36" i="6"/>
  <c r="F37" i="8"/>
  <c r="H37" i="6"/>
  <c r="F38" i="8"/>
  <c r="H38" i="6"/>
  <c r="F39" i="8"/>
  <c r="H39" i="6"/>
  <c r="F40" i="8"/>
  <c r="H40" i="6"/>
  <c r="F41" i="8"/>
  <c r="H41" i="6"/>
  <c r="F42" i="8"/>
  <c r="H42" i="6"/>
  <c r="F43" i="8"/>
  <c r="H43" i="6"/>
  <c r="F44" i="8"/>
  <c r="H44" i="6"/>
  <c r="F45" i="8"/>
  <c r="H45" i="6"/>
  <c r="F46" i="8"/>
  <c r="H46" i="6"/>
  <c r="F47" i="8"/>
  <c r="H47" i="6"/>
  <c r="F48" i="8"/>
  <c r="H48" i="6"/>
  <c r="F49" i="8"/>
  <c r="H49" i="6"/>
  <c r="F50" i="8"/>
  <c r="H50" i="6"/>
  <c r="F51" i="8"/>
  <c r="H51" i="6"/>
  <c r="F52" i="8"/>
  <c r="H54" i="6"/>
  <c r="F55" i="8"/>
  <c r="H55" i="6"/>
  <c r="F56" i="8"/>
  <c r="H2" i="6"/>
  <c r="F3" i="8"/>
  <c r="D3" i="1"/>
  <c r="D4" i="8"/>
  <c r="D4" i="1"/>
  <c r="D5" i="8"/>
  <c r="D5" i="1"/>
  <c r="D6" i="8"/>
  <c r="D6" i="1"/>
  <c r="D7" i="8"/>
  <c r="D7" i="1"/>
  <c r="D8" i="8"/>
  <c r="D8" i="1"/>
  <c r="D9" i="8"/>
  <c r="D9" i="1"/>
  <c r="D10" i="8"/>
  <c r="D10" i="1"/>
  <c r="D11" i="8"/>
  <c r="D11" i="1"/>
  <c r="D12" i="8"/>
  <c r="D12" i="1"/>
  <c r="D13" i="8"/>
  <c r="D13" i="1"/>
  <c r="D14" i="8"/>
  <c r="D14" i="1"/>
  <c r="D15" i="8"/>
  <c r="D15" i="1"/>
  <c r="D16" i="8"/>
  <c r="D16" i="1"/>
  <c r="D17" i="8"/>
  <c r="D17" i="1"/>
  <c r="D18" i="8"/>
  <c r="D18" i="1"/>
  <c r="D19" i="8"/>
  <c r="D19" i="1"/>
  <c r="D20" i="8"/>
  <c r="D20" i="1"/>
  <c r="D21" i="8"/>
  <c r="D21" i="1"/>
  <c r="D22" i="8"/>
  <c r="D22" i="1"/>
  <c r="D23" i="8"/>
  <c r="D23" i="1"/>
  <c r="D24" i="8"/>
  <c r="D24" i="1"/>
  <c r="D25" i="8"/>
  <c r="D25" i="1"/>
  <c r="D26" i="8"/>
  <c r="D26" i="1"/>
  <c r="D27" i="8"/>
  <c r="D27" i="1"/>
  <c r="D28" i="8"/>
  <c r="D28" i="1"/>
  <c r="D29" i="8"/>
  <c r="D29" i="1"/>
  <c r="D30" i="8"/>
  <c r="D30" i="1"/>
  <c r="D31" i="8"/>
  <c r="D31" i="1"/>
  <c r="D32" i="8"/>
  <c r="D32" i="1"/>
  <c r="D33" i="8"/>
  <c r="D33" i="1"/>
  <c r="D34" i="8"/>
  <c r="D34" i="1"/>
  <c r="D35" i="8"/>
  <c r="D35" i="1"/>
  <c r="D36" i="8"/>
  <c r="D36" i="1"/>
  <c r="D37" i="8"/>
  <c r="D37" i="1"/>
  <c r="D38" i="8"/>
  <c r="D38" i="1"/>
  <c r="D39" i="8"/>
  <c r="D39" i="1"/>
  <c r="D40" i="8"/>
  <c r="D40" i="1"/>
  <c r="D41" i="8"/>
  <c r="D41" i="1"/>
  <c r="D42" i="8"/>
  <c r="D42" i="1"/>
  <c r="D43" i="8"/>
  <c r="D43" i="1"/>
  <c r="D44" i="8"/>
  <c r="D44" i="1"/>
  <c r="D45" i="8"/>
  <c r="D45" i="1"/>
  <c r="D46" i="8"/>
  <c r="D46" i="1"/>
  <c r="D47" i="8"/>
  <c r="D47" i="1"/>
  <c r="D48" i="8"/>
  <c r="D48" i="1"/>
  <c r="D49" i="8"/>
  <c r="D49" i="1"/>
  <c r="D50" i="8"/>
  <c r="D50" i="1"/>
  <c r="D51" i="8"/>
  <c r="D51" i="1"/>
  <c r="D52" i="8"/>
  <c r="D52" i="1"/>
  <c r="D53" i="8"/>
  <c r="D54" i="1"/>
  <c r="D55" i="8"/>
  <c r="D55" i="1"/>
  <c r="D56" i="8"/>
  <c r="D2" i="1"/>
  <c r="D3" i="8"/>
  <c r="D3" i="3"/>
  <c r="C4" i="8"/>
  <c r="D4" i="3"/>
  <c r="C5" i="8"/>
  <c r="D5" i="3"/>
  <c r="C6" i="8"/>
  <c r="D6" i="3"/>
  <c r="C7" i="8"/>
  <c r="D7" i="3"/>
  <c r="C8" i="8"/>
  <c r="D8" i="3"/>
  <c r="C9" i="8"/>
  <c r="D9" i="3"/>
  <c r="C10" i="8"/>
  <c r="D10" i="3"/>
  <c r="C11" i="8"/>
  <c r="D11" i="3"/>
  <c r="C12" i="8"/>
  <c r="D12" i="3"/>
  <c r="C13" i="8"/>
  <c r="D13" i="3"/>
  <c r="C14" i="8"/>
  <c r="D14" i="3"/>
  <c r="C15" i="8"/>
  <c r="D15" i="3"/>
  <c r="C16" i="8"/>
  <c r="D16" i="3"/>
  <c r="C17" i="8"/>
  <c r="D17" i="3"/>
  <c r="C18" i="8"/>
  <c r="D18" i="3"/>
  <c r="C19" i="8"/>
  <c r="D19" i="3"/>
  <c r="C20" i="8"/>
  <c r="D20" i="3"/>
  <c r="C21" i="8"/>
  <c r="D21" i="3"/>
  <c r="C22" i="8"/>
  <c r="D22" i="3"/>
  <c r="C23" i="8"/>
  <c r="D23" i="3"/>
  <c r="C24" i="8"/>
  <c r="D24" i="3"/>
  <c r="C25" i="8"/>
  <c r="D25" i="3"/>
  <c r="C26" i="8"/>
  <c r="D26" i="3"/>
  <c r="C27" i="8"/>
  <c r="D27" i="3"/>
  <c r="C28" i="8"/>
  <c r="D28" i="3"/>
  <c r="C29" i="8"/>
  <c r="D29" i="3"/>
  <c r="C30" i="8"/>
  <c r="D30" i="3"/>
  <c r="C31" i="8"/>
  <c r="D31" i="3"/>
  <c r="C32" i="8"/>
  <c r="D32" i="3"/>
  <c r="C33" i="8"/>
  <c r="D33" i="3"/>
  <c r="C34" i="8"/>
  <c r="D34" i="3"/>
  <c r="C35" i="8"/>
  <c r="D35" i="3"/>
  <c r="C36" i="8"/>
  <c r="D36" i="3"/>
  <c r="C37" i="8"/>
  <c r="D37" i="3"/>
  <c r="C38" i="8"/>
  <c r="D38" i="3"/>
  <c r="C39" i="8"/>
  <c r="D39" i="3"/>
  <c r="C40" i="8"/>
  <c r="D40" i="3"/>
  <c r="C41" i="8"/>
  <c r="D41" i="3"/>
  <c r="C42" i="8"/>
  <c r="D42" i="3"/>
  <c r="C43" i="8"/>
  <c r="D43" i="3"/>
  <c r="C44" i="8"/>
  <c r="D44" i="3"/>
  <c r="C45" i="8"/>
  <c r="D45" i="3"/>
  <c r="C46" i="8"/>
  <c r="D46" i="3"/>
  <c r="C47" i="8"/>
  <c r="D47" i="3"/>
  <c r="C48" i="8"/>
  <c r="D48" i="3"/>
  <c r="C49" i="8"/>
  <c r="D49" i="3"/>
  <c r="C50" i="8"/>
  <c r="D50" i="3"/>
  <c r="C51" i="8"/>
  <c r="D51" i="3"/>
  <c r="C52" i="8"/>
  <c r="D54" i="3"/>
  <c r="C55" i="8"/>
  <c r="D55" i="3"/>
  <c r="C56" i="8"/>
  <c r="D2" i="3"/>
  <c r="C3" i="8"/>
  <c r="C3" i="7"/>
  <c r="E3" i="7"/>
  <c r="F3" i="7"/>
  <c r="G3" i="7"/>
  <c r="J3" i="7"/>
  <c r="C4" i="7"/>
  <c r="E4" i="7"/>
  <c r="F4" i="7"/>
  <c r="G4" i="7"/>
  <c r="J4" i="7"/>
  <c r="C5" i="7"/>
  <c r="E5" i="7"/>
  <c r="F5" i="7"/>
  <c r="G5" i="7"/>
  <c r="J5" i="7"/>
  <c r="C6" i="7"/>
  <c r="E6" i="7"/>
  <c r="F6" i="7"/>
  <c r="G6" i="7"/>
  <c r="J6" i="7"/>
  <c r="C7" i="7"/>
  <c r="E7" i="7"/>
  <c r="F7" i="7"/>
  <c r="G7" i="7"/>
  <c r="J7" i="7"/>
  <c r="C8" i="7"/>
  <c r="E8" i="7"/>
  <c r="F8" i="7"/>
  <c r="G8" i="7"/>
  <c r="J8" i="7"/>
  <c r="C9" i="7"/>
  <c r="E9" i="7"/>
  <c r="F9" i="7"/>
  <c r="G9" i="7"/>
  <c r="J9" i="7"/>
  <c r="C10" i="7"/>
  <c r="E10" i="7"/>
  <c r="F10" i="7"/>
  <c r="G10" i="7"/>
  <c r="J10" i="7"/>
  <c r="C11" i="7"/>
  <c r="E11" i="7"/>
  <c r="F11" i="7"/>
  <c r="G11" i="7"/>
  <c r="J11" i="7"/>
  <c r="C12" i="7"/>
  <c r="E12" i="7"/>
  <c r="F12" i="7"/>
  <c r="G12" i="7"/>
  <c r="J12" i="7"/>
  <c r="C13" i="7"/>
  <c r="E13" i="7"/>
  <c r="F13" i="7"/>
  <c r="G13" i="7"/>
  <c r="J13" i="7"/>
  <c r="C14" i="7"/>
  <c r="E14" i="7"/>
  <c r="F14" i="7"/>
  <c r="G14" i="7"/>
  <c r="J14" i="7"/>
  <c r="C15" i="7"/>
  <c r="E15" i="7"/>
  <c r="F15" i="7"/>
  <c r="G15" i="7"/>
  <c r="J15" i="7"/>
  <c r="C16" i="7"/>
  <c r="E16" i="7"/>
  <c r="F16" i="7"/>
  <c r="G16" i="7"/>
  <c r="J16" i="7"/>
  <c r="C17" i="7"/>
  <c r="E17" i="7"/>
  <c r="F17" i="7"/>
  <c r="G17" i="7"/>
  <c r="J17" i="7"/>
  <c r="C18" i="7"/>
  <c r="E18" i="7"/>
  <c r="F18" i="7"/>
  <c r="G18" i="7"/>
  <c r="J18" i="7"/>
  <c r="C19" i="7"/>
  <c r="E19" i="7"/>
  <c r="F19" i="7"/>
  <c r="G19" i="7"/>
  <c r="J19" i="7"/>
  <c r="C20" i="7"/>
  <c r="E20" i="7"/>
  <c r="F20" i="7"/>
  <c r="G20" i="7"/>
  <c r="J20" i="7"/>
  <c r="C21" i="7"/>
  <c r="E21" i="7"/>
  <c r="F21" i="7"/>
  <c r="G21" i="7"/>
  <c r="J21" i="7"/>
  <c r="C22" i="7"/>
  <c r="E22" i="7"/>
  <c r="F22" i="7"/>
  <c r="G22" i="7"/>
  <c r="J22" i="7"/>
  <c r="C23" i="7"/>
  <c r="E23" i="7"/>
  <c r="F23" i="7"/>
  <c r="G23" i="7"/>
  <c r="J23" i="7"/>
  <c r="C24" i="7"/>
  <c r="E24" i="7"/>
  <c r="F24" i="7"/>
  <c r="G24" i="7"/>
  <c r="J24" i="7"/>
  <c r="C25" i="7"/>
  <c r="E25" i="7"/>
  <c r="F25" i="7"/>
  <c r="G25" i="7"/>
  <c r="J25" i="7"/>
  <c r="C26" i="7"/>
  <c r="E26" i="7"/>
  <c r="F26" i="7"/>
  <c r="G26" i="7"/>
  <c r="J26" i="7"/>
  <c r="C27" i="7"/>
  <c r="E27" i="7"/>
  <c r="F27" i="7"/>
  <c r="G27" i="7"/>
  <c r="J27" i="7"/>
  <c r="C28" i="7"/>
  <c r="E28" i="7"/>
  <c r="F28" i="7"/>
  <c r="G28" i="7"/>
  <c r="J28" i="7"/>
  <c r="C29" i="7"/>
  <c r="E29" i="7"/>
  <c r="F29" i="7"/>
  <c r="G29" i="7"/>
  <c r="J29" i="7"/>
  <c r="C30" i="7"/>
  <c r="E30" i="7"/>
  <c r="F30" i="7"/>
  <c r="G30" i="7"/>
  <c r="J30" i="7"/>
  <c r="C31" i="7"/>
  <c r="E31" i="7"/>
  <c r="F31" i="7"/>
  <c r="G31" i="7"/>
  <c r="J31" i="7"/>
  <c r="C32" i="7"/>
  <c r="E32" i="7"/>
  <c r="F32" i="7"/>
  <c r="G32" i="7"/>
  <c r="J32" i="7"/>
  <c r="C33" i="7"/>
  <c r="E33" i="7"/>
  <c r="F33" i="7"/>
  <c r="G33" i="7"/>
  <c r="J33" i="7"/>
  <c r="C34" i="7"/>
  <c r="E34" i="7"/>
  <c r="F34" i="7"/>
  <c r="G34" i="7"/>
  <c r="J34" i="7"/>
  <c r="C35" i="7"/>
  <c r="E35" i="7"/>
  <c r="F35" i="7"/>
  <c r="G35" i="7"/>
  <c r="J35" i="7"/>
  <c r="C36" i="7"/>
  <c r="E36" i="7"/>
  <c r="F36" i="7"/>
  <c r="G36" i="7"/>
  <c r="J36" i="7"/>
  <c r="C37" i="7"/>
  <c r="E37" i="7"/>
  <c r="F37" i="7"/>
  <c r="G37" i="7"/>
  <c r="J37" i="7"/>
  <c r="C38" i="7"/>
  <c r="E38" i="7"/>
  <c r="F38" i="7"/>
  <c r="G38" i="7"/>
  <c r="J38" i="7"/>
  <c r="C39" i="7"/>
  <c r="E39" i="7"/>
  <c r="F39" i="7"/>
  <c r="G39" i="7"/>
  <c r="J39" i="7"/>
  <c r="C40" i="7"/>
  <c r="E40" i="7"/>
  <c r="F40" i="7"/>
  <c r="G40" i="7"/>
  <c r="J40" i="7"/>
  <c r="C41" i="7"/>
  <c r="E41" i="7"/>
  <c r="F41" i="7"/>
  <c r="G41" i="7"/>
  <c r="J41" i="7"/>
  <c r="C42" i="7"/>
  <c r="E42" i="7"/>
  <c r="F42" i="7"/>
  <c r="G42" i="7"/>
  <c r="J42" i="7"/>
  <c r="C43" i="7"/>
  <c r="E43" i="7"/>
  <c r="F43" i="7"/>
  <c r="G43" i="7"/>
  <c r="J43" i="7"/>
  <c r="C44" i="7"/>
  <c r="E44" i="7"/>
  <c r="F44" i="7"/>
  <c r="G44" i="7"/>
  <c r="J44" i="7"/>
  <c r="C45" i="7"/>
  <c r="E45" i="7"/>
  <c r="F45" i="7"/>
  <c r="G45" i="7"/>
  <c r="J45" i="7"/>
  <c r="C46" i="7"/>
  <c r="E46" i="7"/>
  <c r="F46" i="7"/>
  <c r="G46" i="7"/>
  <c r="J46" i="7"/>
  <c r="C47" i="7"/>
  <c r="E47" i="7"/>
  <c r="F47" i="7"/>
  <c r="G47" i="7"/>
  <c r="J47" i="7"/>
  <c r="C48" i="7"/>
  <c r="E48" i="7"/>
  <c r="F48" i="7"/>
  <c r="G48" i="7"/>
  <c r="J48" i="7"/>
  <c r="C49" i="7"/>
  <c r="E49" i="7"/>
  <c r="F49" i="7"/>
  <c r="G49" i="7"/>
  <c r="J49" i="7"/>
  <c r="C50" i="7"/>
  <c r="E50" i="7"/>
  <c r="F50" i="7"/>
  <c r="G50" i="7"/>
  <c r="J50" i="7"/>
  <c r="C51" i="7"/>
  <c r="E51" i="7"/>
  <c r="F51" i="7"/>
  <c r="G51" i="7"/>
  <c r="J51" i="7"/>
  <c r="C52" i="7"/>
  <c r="E52" i="7"/>
  <c r="F52" i="7"/>
  <c r="G52" i="7"/>
  <c r="J52" i="7"/>
  <c r="C54" i="7"/>
  <c r="E54" i="7"/>
  <c r="F54" i="7"/>
  <c r="G54" i="7"/>
  <c r="J54" i="7"/>
  <c r="C55" i="7"/>
  <c r="E55" i="7"/>
  <c r="F55" i="7"/>
  <c r="G55" i="7"/>
  <c r="J55" i="7"/>
  <c r="C2" i="7"/>
  <c r="E2" i="7"/>
  <c r="F2" i="7"/>
  <c r="G2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4" i="7"/>
  <c r="I55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4" i="7"/>
  <c r="H55" i="7"/>
  <c r="H2" i="7"/>
  <c r="B52" i="7"/>
  <c r="B3" i="7"/>
  <c r="D3" i="7"/>
  <c r="B4" i="7"/>
  <c r="D4" i="7"/>
  <c r="B5" i="7"/>
  <c r="D5" i="7"/>
  <c r="B6" i="7"/>
  <c r="D6" i="7"/>
  <c r="B7" i="7"/>
  <c r="D7" i="7"/>
  <c r="B8" i="7"/>
  <c r="D8" i="7"/>
  <c r="B9" i="7"/>
  <c r="D9" i="7"/>
  <c r="B10" i="7"/>
  <c r="D10" i="7"/>
  <c r="B11" i="7"/>
  <c r="D11" i="7"/>
  <c r="B12" i="7"/>
  <c r="D12" i="7"/>
  <c r="B13" i="7"/>
  <c r="D13" i="7"/>
  <c r="B14" i="7"/>
  <c r="D14" i="7"/>
  <c r="B15" i="7"/>
  <c r="D15" i="7"/>
  <c r="B16" i="7"/>
  <c r="D16" i="7"/>
  <c r="B17" i="7"/>
  <c r="D17" i="7"/>
  <c r="B18" i="7"/>
  <c r="D18" i="7"/>
  <c r="B19" i="7"/>
  <c r="D19" i="7"/>
  <c r="B20" i="7"/>
  <c r="D20" i="7"/>
  <c r="B21" i="7"/>
  <c r="D21" i="7"/>
  <c r="B22" i="7"/>
  <c r="D22" i="7"/>
  <c r="B23" i="7"/>
  <c r="D23" i="7"/>
  <c r="B24" i="7"/>
  <c r="D24" i="7"/>
  <c r="B25" i="7"/>
  <c r="D25" i="7"/>
  <c r="B26" i="7"/>
  <c r="D26" i="7"/>
  <c r="B27" i="7"/>
  <c r="D27" i="7"/>
  <c r="B28" i="7"/>
  <c r="D28" i="7"/>
  <c r="B29" i="7"/>
  <c r="D29" i="7"/>
  <c r="B30" i="7"/>
  <c r="D30" i="7"/>
  <c r="B31" i="7"/>
  <c r="D31" i="7"/>
  <c r="B32" i="7"/>
  <c r="D32" i="7"/>
  <c r="B33" i="7"/>
  <c r="D33" i="7"/>
  <c r="B34" i="7"/>
  <c r="D34" i="7"/>
  <c r="B35" i="7"/>
  <c r="D35" i="7"/>
  <c r="B36" i="7"/>
  <c r="D36" i="7"/>
  <c r="B37" i="7"/>
  <c r="D37" i="7"/>
  <c r="B38" i="7"/>
  <c r="D38" i="7"/>
  <c r="B39" i="7"/>
  <c r="D39" i="7"/>
  <c r="B40" i="7"/>
  <c r="D40" i="7"/>
  <c r="B41" i="7"/>
  <c r="D41" i="7"/>
  <c r="B42" i="7"/>
  <c r="D42" i="7"/>
  <c r="B43" i="7"/>
  <c r="D43" i="7"/>
  <c r="B44" i="7"/>
  <c r="D44" i="7"/>
  <c r="B45" i="7"/>
  <c r="D45" i="7"/>
  <c r="B46" i="7"/>
  <c r="D46" i="7"/>
  <c r="B47" i="7"/>
  <c r="D47" i="7"/>
  <c r="B48" i="7"/>
  <c r="D48" i="7"/>
  <c r="B49" i="7"/>
  <c r="D49" i="7"/>
  <c r="B50" i="7"/>
  <c r="D50" i="7"/>
  <c r="B51" i="7"/>
  <c r="D51" i="7"/>
  <c r="D52" i="7"/>
  <c r="B54" i="7"/>
  <c r="D54" i="7"/>
  <c r="B55" i="7"/>
  <c r="D55" i="7"/>
  <c r="B2" i="7"/>
  <c r="D2" i="7"/>
  <c r="L3" i="1"/>
  <c r="E3" i="4"/>
  <c r="L3" i="3"/>
  <c r="F3" i="4"/>
  <c r="L3" i="6"/>
  <c r="G3" i="4"/>
  <c r="J3" i="4"/>
  <c r="L4" i="1"/>
  <c r="E4" i="4"/>
  <c r="L4" i="3"/>
  <c r="F4" i="4"/>
  <c r="L4" i="6"/>
  <c r="G4" i="4"/>
  <c r="J4" i="4"/>
  <c r="L5" i="1"/>
  <c r="E5" i="4"/>
  <c r="L5" i="3"/>
  <c r="F5" i="4"/>
  <c r="L5" i="6"/>
  <c r="G5" i="4"/>
  <c r="J5" i="4"/>
  <c r="L6" i="1"/>
  <c r="E6" i="4"/>
  <c r="L6" i="3"/>
  <c r="F6" i="4"/>
  <c r="L6" i="6"/>
  <c r="G6" i="4"/>
  <c r="J6" i="4"/>
  <c r="L7" i="1"/>
  <c r="E7" i="4"/>
  <c r="L7" i="3"/>
  <c r="F7" i="4"/>
  <c r="L7" i="6"/>
  <c r="G7" i="4"/>
  <c r="J7" i="4"/>
  <c r="L8" i="1"/>
  <c r="E8" i="4"/>
  <c r="L8" i="3"/>
  <c r="F8" i="4"/>
  <c r="L8" i="6"/>
  <c r="G8" i="4"/>
  <c r="J8" i="4"/>
  <c r="L9" i="1"/>
  <c r="E9" i="4"/>
  <c r="L9" i="3"/>
  <c r="F9" i="4"/>
  <c r="L9" i="6"/>
  <c r="G9" i="4"/>
  <c r="J9" i="4"/>
  <c r="L10" i="1"/>
  <c r="E10" i="4"/>
  <c r="L10" i="3"/>
  <c r="F10" i="4"/>
  <c r="L10" i="6"/>
  <c r="G10" i="4"/>
  <c r="J10" i="4"/>
  <c r="L11" i="1"/>
  <c r="E11" i="4"/>
  <c r="L11" i="3"/>
  <c r="F11" i="4"/>
  <c r="L11" i="6"/>
  <c r="G11" i="4"/>
  <c r="J11" i="4"/>
  <c r="L12" i="1"/>
  <c r="E12" i="4"/>
  <c r="L12" i="3"/>
  <c r="F12" i="4"/>
  <c r="L12" i="6"/>
  <c r="G12" i="4"/>
  <c r="J12" i="4"/>
  <c r="L13" i="1"/>
  <c r="E13" i="4"/>
  <c r="L13" i="3"/>
  <c r="F13" i="4"/>
  <c r="L13" i="6"/>
  <c r="G13" i="4"/>
  <c r="J13" i="4"/>
  <c r="L14" i="1"/>
  <c r="E14" i="4"/>
  <c r="L14" i="3"/>
  <c r="F14" i="4"/>
  <c r="L14" i="6"/>
  <c r="G14" i="4"/>
  <c r="J14" i="4"/>
  <c r="L15" i="1"/>
  <c r="E15" i="4"/>
  <c r="L15" i="3"/>
  <c r="F15" i="4"/>
  <c r="L15" i="6"/>
  <c r="G15" i="4"/>
  <c r="J15" i="4"/>
  <c r="L16" i="1"/>
  <c r="E16" i="4"/>
  <c r="L16" i="3"/>
  <c r="F16" i="4"/>
  <c r="L16" i="6"/>
  <c r="G16" i="4"/>
  <c r="J16" i="4"/>
  <c r="L17" i="1"/>
  <c r="E17" i="4"/>
  <c r="L17" i="3"/>
  <c r="F17" i="4"/>
  <c r="L17" i="6"/>
  <c r="G17" i="4"/>
  <c r="J17" i="4"/>
  <c r="L18" i="1"/>
  <c r="E18" i="4"/>
  <c r="L18" i="3"/>
  <c r="F18" i="4"/>
  <c r="L18" i="6"/>
  <c r="G18" i="4"/>
  <c r="J18" i="4"/>
  <c r="L19" i="1"/>
  <c r="E19" i="4"/>
  <c r="L19" i="3"/>
  <c r="F19" i="4"/>
  <c r="L19" i="6"/>
  <c r="G19" i="4"/>
  <c r="J19" i="4"/>
  <c r="L20" i="1"/>
  <c r="E20" i="4"/>
  <c r="L20" i="3"/>
  <c r="F20" i="4"/>
  <c r="L20" i="6"/>
  <c r="G20" i="4"/>
  <c r="J20" i="4"/>
  <c r="L21" i="1"/>
  <c r="E21" i="4"/>
  <c r="L21" i="3"/>
  <c r="F21" i="4"/>
  <c r="L21" i="6"/>
  <c r="G21" i="4"/>
  <c r="J21" i="4"/>
  <c r="L22" i="1"/>
  <c r="E22" i="4"/>
  <c r="L22" i="3"/>
  <c r="F22" i="4"/>
  <c r="L22" i="6"/>
  <c r="G22" i="4"/>
  <c r="J22" i="4"/>
  <c r="L23" i="1"/>
  <c r="E23" i="4"/>
  <c r="L23" i="3"/>
  <c r="F23" i="4"/>
  <c r="L23" i="6"/>
  <c r="G23" i="4"/>
  <c r="J23" i="4"/>
  <c r="L24" i="1"/>
  <c r="E24" i="4"/>
  <c r="L24" i="3"/>
  <c r="F24" i="4"/>
  <c r="L24" i="6"/>
  <c r="G24" i="4"/>
  <c r="J24" i="4"/>
  <c r="L25" i="1"/>
  <c r="E25" i="4"/>
  <c r="L25" i="3"/>
  <c r="F25" i="4"/>
  <c r="L25" i="6"/>
  <c r="G25" i="4"/>
  <c r="J25" i="4"/>
  <c r="L26" i="1"/>
  <c r="E26" i="4"/>
  <c r="L26" i="3"/>
  <c r="F26" i="4"/>
  <c r="L26" i="6"/>
  <c r="G26" i="4"/>
  <c r="J26" i="4"/>
  <c r="L27" i="1"/>
  <c r="E27" i="4"/>
  <c r="L27" i="3"/>
  <c r="F27" i="4"/>
  <c r="L27" i="6"/>
  <c r="G27" i="4"/>
  <c r="J27" i="4"/>
  <c r="L28" i="1"/>
  <c r="E28" i="4"/>
  <c r="L28" i="3"/>
  <c r="F28" i="4"/>
  <c r="L28" i="6"/>
  <c r="G28" i="4"/>
  <c r="J28" i="4"/>
  <c r="L29" i="1"/>
  <c r="E29" i="4"/>
  <c r="L29" i="3"/>
  <c r="F29" i="4"/>
  <c r="L29" i="6"/>
  <c r="G29" i="4"/>
  <c r="J29" i="4"/>
  <c r="L30" i="1"/>
  <c r="E30" i="4"/>
  <c r="L30" i="3"/>
  <c r="F30" i="4"/>
  <c r="L30" i="6"/>
  <c r="G30" i="4"/>
  <c r="J30" i="4"/>
  <c r="L31" i="1"/>
  <c r="E31" i="4"/>
  <c r="L31" i="3"/>
  <c r="F31" i="4"/>
  <c r="L31" i="6"/>
  <c r="G31" i="4"/>
  <c r="J31" i="4"/>
  <c r="L32" i="1"/>
  <c r="E32" i="4"/>
  <c r="L32" i="3"/>
  <c r="F32" i="4"/>
  <c r="L32" i="6"/>
  <c r="G32" i="4"/>
  <c r="J32" i="4"/>
  <c r="L33" i="1"/>
  <c r="E33" i="4"/>
  <c r="L33" i="3"/>
  <c r="F33" i="4"/>
  <c r="L33" i="6"/>
  <c r="G33" i="4"/>
  <c r="J33" i="4"/>
  <c r="L34" i="1"/>
  <c r="E34" i="4"/>
  <c r="L34" i="3"/>
  <c r="F34" i="4"/>
  <c r="L34" i="6"/>
  <c r="G34" i="4"/>
  <c r="J34" i="4"/>
  <c r="L35" i="1"/>
  <c r="E35" i="4"/>
  <c r="L35" i="3"/>
  <c r="F35" i="4"/>
  <c r="L35" i="6"/>
  <c r="G35" i="4"/>
  <c r="J35" i="4"/>
  <c r="L36" i="1"/>
  <c r="E36" i="4"/>
  <c r="L36" i="3"/>
  <c r="F36" i="4"/>
  <c r="L36" i="6"/>
  <c r="G36" i="4"/>
  <c r="J36" i="4"/>
  <c r="L37" i="1"/>
  <c r="E37" i="4"/>
  <c r="L37" i="3"/>
  <c r="F37" i="4"/>
  <c r="L37" i="6"/>
  <c r="G37" i="4"/>
  <c r="J37" i="4"/>
  <c r="L38" i="1"/>
  <c r="E38" i="4"/>
  <c r="L38" i="3"/>
  <c r="F38" i="4"/>
  <c r="L38" i="6"/>
  <c r="G38" i="4"/>
  <c r="J38" i="4"/>
  <c r="L39" i="1"/>
  <c r="E39" i="4"/>
  <c r="L39" i="3"/>
  <c r="F39" i="4"/>
  <c r="L39" i="6"/>
  <c r="G39" i="4"/>
  <c r="J39" i="4"/>
  <c r="L40" i="1"/>
  <c r="E40" i="4"/>
  <c r="L40" i="3"/>
  <c r="F40" i="4"/>
  <c r="L40" i="6"/>
  <c r="G40" i="4"/>
  <c r="J40" i="4"/>
  <c r="L41" i="1"/>
  <c r="E41" i="4"/>
  <c r="L41" i="3"/>
  <c r="F41" i="4"/>
  <c r="L41" i="6"/>
  <c r="G41" i="4"/>
  <c r="J41" i="4"/>
  <c r="L42" i="1"/>
  <c r="E42" i="4"/>
  <c r="L42" i="3"/>
  <c r="F42" i="4"/>
  <c r="L42" i="6"/>
  <c r="G42" i="4"/>
  <c r="J42" i="4"/>
  <c r="L43" i="1"/>
  <c r="E43" i="4"/>
  <c r="L43" i="3"/>
  <c r="F43" i="4"/>
  <c r="L43" i="6"/>
  <c r="G43" i="4"/>
  <c r="J43" i="4"/>
  <c r="L44" i="1"/>
  <c r="E44" i="4"/>
  <c r="L44" i="3"/>
  <c r="F44" i="4"/>
  <c r="L44" i="6"/>
  <c r="G44" i="4"/>
  <c r="J44" i="4"/>
  <c r="L45" i="1"/>
  <c r="E45" i="4"/>
  <c r="L45" i="3"/>
  <c r="F45" i="4"/>
  <c r="L45" i="6"/>
  <c r="G45" i="4"/>
  <c r="J45" i="4"/>
  <c r="L46" i="1"/>
  <c r="E46" i="4"/>
  <c r="L46" i="3"/>
  <c r="F46" i="4"/>
  <c r="L46" i="6"/>
  <c r="G46" i="4"/>
  <c r="J46" i="4"/>
  <c r="L47" i="1"/>
  <c r="E47" i="4"/>
  <c r="L47" i="3"/>
  <c r="F47" i="4"/>
  <c r="L47" i="6"/>
  <c r="G47" i="4"/>
  <c r="J47" i="4"/>
  <c r="L48" i="1"/>
  <c r="E48" i="4"/>
  <c r="L48" i="3"/>
  <c r="F48" i="4"/>
  <c r="L48" i="6"/>
  <c r="G48" i="4"/>
  <c r="J48" i="4"/>
  <c r="L49" i="1"/>
  <c r="E49" i="4"/>
  <c r="L49" i="3"/>
  <c r="F49" i="4"/>
  <c r="L49" i="6"/>
  <c r="G49" i="4"/>
  <c r="J49" i="4"/>
  <c r="L50" i="1"/>
  <c r="E50" i="4"/>
  <c r="L50" i="3"/>
  <c r="F50" i="4"/>
  <c r="L50" i="6"/>
  <c r="G50" i="4"/>
  <c r="J50" i="4"/>
  <c r="L51" i="1"/>
  <c r="E51" i="4"/>
  <c r="L51" i="3"/>
  <c r="F51" i="4"/>
  <c r="L51" i="6"/>
  <c r="G51" i="4"/>
  <c r="J51" i="4"/>
  <c r="L52" i="1"/>
  <c r="E52" i="4"/>
  <c r="J52" i="4"/>
  <c r="L54" i="1"/>
  <c r="E54" i="4"/>
  <c r="L54" i="3"/>
  <c r="F54" i="4"/>
  <c r="L54" i="6"/>
  <c r="G54" i="4"/>
  <c r="J54" i="4"/>
  <c r="L55" i="1"/>
  <c r="E55" i="4"/>
  <c r="L55" i="3"/>
  <c r="F55" i="4"/>
  <c r="L55" i="6"/>
  <c r="G55" i="4"/>
  <c r="J55" i="4"/>
  <c r="L2" i="1"/>
  <c r="E2" i="4"/>
  <c r="L2" i="3"/>
  <c r="F2" i="4"/>
  <c r="L2" i="6"/>
  <c r="G2" i="4"/>
  <c r="J2" i="4"/>
  <c r="K3" i="6"/>
  <c r="D3" i="4"/>
  <c r="K3" i="3"/>
  <c r="C3" i="4"/>
  <c r="K3" i="1"/>
  <c r="B3" i="4"/>
  <c r="I3" i="4"/>
  <c r="K4" i="6"/>
  <c r="D4" i="4"/>
  <c r="K4" i="3"/>
  <c r="C4" i="4"/>
  <c r="K4" i="1"/>
  <c r="B4" i="4"/>
  <c r="I4" i="4"/>
  <c r="K5" i="6"/>
  <c r="D5" i="4"/>
  <c r="K5" i="3"/>
  <c r="C5" i="4"/>
  <c r="K5" i="1"/>
  <c r="B5" i="4"/>
  <c r="I5" i="4"/>
  <c r="K6" i="6"/>
  <c r="D6" i="4"/>
  <c r="K6" i="3"/>
  <c r="C6" i="4"/>
  <c r="K6" i="1"/>
  <c r="B6" i="4"/>
  <c r="I6" i="4"/>
  <c r="K7" i="6"/>
  <c r="D7" i="4"/>
  <c r="K7" i="3"/>
  <c r="C7" i="4"/>
  <c r="K7" i="1"/>
  <c r="B7" i="4"/>
  <c r="I7" i="4"/>
  <c r="K8" i="6"/>
  <c r="D8" i="4"/>
  <c r="K8" i="3"/>
  <c r="C8" i="4"/>
  <c r="K8" i="1"/>
  <c r="B8" i="4"/>
  <c r="I8" i="4"/>
  <c r="K9" i="6"/>
  <c r="D9" i="4"/>
  <c r="K9" i="3"/>
  <c r="C9" i="4"/>
  <c r="K9" i="1"/>
  <c r="B9" i="4"/>
  <c r="I9" i="4"/>
  <c r="K10" i="6"/>
  <c r="D10" i="4"/>
  <c r="K10" i="3"/>
  <c r="C10" i="4"/>
  <c r="K10" i="1"/>
  <c r="B10" i="4"/>
  <c r="I10" i="4"/>
  <c r="K11" i="6"/>
  <c r="D11" i="4"/>
  <c r="K11" i="3"/>
  <c r="C11" i="4"/>
  <c r="K11" i="1"/>
  <c r="B11" i="4"/>
  <c r="I11" i="4"/>
  <c r="K12" i="6"/>
  <c r="D12" i="4"/>
  <c r="K12" i="3"/>
  <c r="C12" i="4"/>
  <c r="K12" i="1"/>
  <c r="B12" i="4"/>
  <c r="I12" i="4"/>
  <c r="K13" i="6"/>
  <c r="D13" i="4"/>
  <c r="K13" i="3"/>
  <c r="C13" i="4"/>
  <c r="K13" i="1"/>
  <c r="B13" i="4"/>
  <c r="I13" i="4"/>
  <c r="K14" i="6"/>
  <c r="D14" i="4"/>
  <c r="K14" i="3"/>
  <c r="C14" i="4"/>
  <c r="K14" i="1"/>
  <c r="B14" i="4"/>
  <c r="I14" i="4"/>
  <c r="K15" i="6"/>
  <c r="D15" i="4"/>
  <c r="K15" i="3"/>
  <c r="C15" i="4"/>
  <c r="K15" i="1"/>
  <c r="B15" i="4"/>
  <c r="I15" i="4"/>
  <c r="K16" i="6"/>
  <c r="D16" i="4"/>
  <c r="K16" i="3"/>
  <c r="C16" i="4"/>
  <c r="K16" i="1"/>
  <c r="B16" i="4"/>
  <c r="I16" i="4"/>
  <c r="K17" i="6"/>
  <c r="D17" i="4"/>
  <c r="K17" i="3"/>
  <c r="C17" i="4"/>
  <c r="K17" i="1"/>
  <c r="B17" i="4"/>
  <c r="I17" i="4"/>
  <c r="K18" i="6"/>
  <c r="D18" i="4"/>
  <c r="K18" i="3"/>
  <c r="C18" i="4"/>
  <c r="K18" i="1"/>
  <c r="B18" i="4"/>
  <c r="I18" i="4"/>
  <c r="K19" i="6"/>
  <c r="D19" i="4"/>
  <c r="K19" i="3"/>
  <c r="C19" i="4"/>
  <c r="K19" i="1"/>
  <c r="B19" i="4"/>
  <c r="I19" i="4"/>
  <c r="K20" i="6"/>
  <c r="D20" i="4"/>
  <c r="K20" i="3"/>
  <c r="C20" i="4"/>
  <c r="K20" i="1"/>
  <c r="B20" i="4"/>
  <c r="I20" i="4"/>
  <c r="K21" i="6"/>
  <c r="D21" i="4"/>
  <c r="K21" i="3"/>
  <c r="C21" i="4"/>
  <c r="K21" i="1"/>
  <c r="B21" i="4"/>
  <c r="I21" i="4"/>
  <c r="K22" i="6"/>
  <c r="D22" i="4"/>
  <c r="K22" i="3"/>
  <c r="C22" i="4"/>
  <c r="K22" i="1"/>
  <c r="B22" i="4"/>
  <c r="I22" i="4"/>
  <c r="K23" i="6"/>
  <c r="D23" i="4"/>
  <c r="K23" i="3"/>
  <c r="C23" i="4"/>
  <c r="K23" i="1"/>
  <c r="B23" i="4"/>
  <c r="I23" i="4"/>
  <c r="K24" i="6"/>
  <c r="D24" i="4"/>
  <c r="K24" i="3"/>
  <c r="C24" i="4"/>
  <c r="K24" i="1"/>
  <c r="B24" i="4"/>
  <c r="I24" i="4"/>
  <c r="K25" i="6"/>
  <c r="D25" i="4"/>
  <c r="K25" i="3"/>
  <c r="C25" i="4"/>
  <c r="K25" i="1"/>
  <c r="B25" i="4"/>
  <c r="I25" i="4"/>
  <c r="K26" i="6"/>
  <c r="D26" i="4"/>
  <c r="K26" i="3"/>
  <c r="C26" i="4"/>
  <c r="K26" i="1"/>
  <c r="B26" i="4"/>
  <c r="I26" i="4"/>
  <c r="K27" i="6"/>
  <c r="D27" i="4"/>
  <c r="K27" i="3"/>
  <c r="C27" i="4"/>
  <c r="K27" i="1"/>
  <c r="B27" i="4"/>
  <c r="I27" i="4"/>
  <c r="K28" i="6"/>
  <c r="D28" i="4"/>
  <c r="K28" i="3"/>
  <c r="C28" i="4"/>
  <c r="K28" i="1"/>
  <c r="B28" i="4"/>
  <c r="I28" i="4"/>
  <c r="K29" i="6"/>
  <c r="D29" i="4"/>
  <c r="K29" i="3"/>
  <c r="C29" i="4"/>
  <c r="K29" i="1"/>
  <c r="B29" i="4"/>
  <c r="I29" i="4"/>
  <c r="K30" i="6"/>
  <c r="D30" i="4"/>
  <c r="K30" i="3"/>
  <c r="C30" i="4"/>
  <c r="K30" i="1"/>
  <c r="B30" i="4"/>
  <c r="I30" i="4"/>
  <c r="K31" i="6"/>
  <c r="D31" i="4"/>
  <c r="K31" i="3"/>
  <c r="C31" i="4"/>
  <c r="K31" i="1"/>
  <c r="B31" i="4"/>
  <c r="I31" i="4"/>
  <c r="K32" i="6"/>
  <c r="D32" i="4"/>
  <c r="K32" i="3"/>
  <c r="C32" i="4"/>
  <c r="K32" i="1"/>
  <c r="B32" i="4"/>
  <c r="I32" i="4"/>
  <c r="K33" i="6"/>
  <c r="D33" i="4"/>
  <c r="K33" i="3"/>
  <c r="C33" i="4"/>
  <c r="K33" i="1"/>
  <c r="B33" i="4"/>
  <c r="I33" i="4"/>
  <c r="K34" i="6"/>
  <c r="D34" i="4"/>
  <c r="K34" i="3"/>
  <c r="C34" i="4"/>
  <c r="K34" i="1"/>
  <c r="B34" i="4"/>
  <c r="I34" i="4"/>
  <c r="K35" i="6"/>
  <c r="D35" i="4"/>
  <c r="K35" i="3"/>
  <c r="C35" i="4"/>
  <c r="K35" i="1"/>
  <c r="B35" i="4"/>
  <c r="I35" i="4"/>
  <c r="K36" i="6"/>
  <c r="D36" i="4"/>
  <c r="K36" i="3"/>
  <c r="C36" i="4"/>
  <c r="K36" i="1"/>
  <c r="B36" i="4"/>
  <c r="I36" i="4"/>
  <c r="K37" i="6"/>
  <c r="D37" i="4"/>
  <c r="K37" i="3"/>
  <c r="C37" i="4"/>
  <c r="K37" i="1"/>
  <c r="B37" i="4"/>
  <c r="I37" i="4"/>
  <c r="K38" i="6"/>
  <c r="D38" i="4"/>
  <c r="K38" i="3"/>
  <c r="C38" i="4"/>
  <c r="K38" i="1"/>
  <c r="B38" i="4"/>
  <c r="I38" i="4"/>
  <c r="K39" i="6"/>
  <c r="D39" i="4"/>
  <c r="K39" i="3"/>
  <c r="C39" i="4"/>
  <c r="K39" i="1"/>
  <c r="B39" i="4"/>
  <c r="I39" i="4"/>
  <c r="K40" i="6"/>
  <c r="D40" i="4"/>
  <c r="K40" i="3"/>
  <c r="C40" i="4"/>
  <c r="K40" i="1"/>
  <c r="B40" i="4"/>
  <c r="I40" i="4"/>
  <c r="K41" i="6"/>
  <c r="D41" i="4"/>
  <c r="K41" i="3"/>
  <c r="C41" i="4"/>
  <c r="K41" i="1"/>
  <c r="B41" i="4"/>
  <c r="I41" i="4"/>
  <c r="K42" i="6"/>
  <c r="D42" i="4"/>
  <c r="K42" i="3"/>
  <c r="C42" i="4"/>
  <c r="K42" i="1"/>
  <c r="B42" i="4"/>
  <c r="I42" i="4"/>
  <c r="K43" i="6"/>
  <c r="D43" i="4"/>
  <c r="K43" i="3"/>
  <c r="C43" i="4"/>
  <c r="K43" i="1"/>
  <c r="B43" i="4"/>
  <c r="I43" i="4"/>
  <c r="K44" i="6"/>
  <c r="D44" i="4"/>
  <c r="K44" i="3"/>
  <c r="C44" i="4"/>
  <c r="K44" i="1"/>
  <c r="B44" i="4"/>
  <c r="I44" i="4"/>
  <c r="K45" i="6"/>
  <c r="D45" i="4"/>
  <c r="K45" i="3"/>
  <c r="C45" i="4"/>
  <c r="K45" i="1"/>
  <c r="B45" i="4"/>
  <c r="I45" i="4"/>
  <c r="K46" i="6"/>
  <c r="D46" i="4"/>
  <c r="K46" i="3"/>
  <c r="C46" i="4"/>
  <c r="K46" i="1"/>
  <c r="B46" i="4"/>
  <c r="I46" i="4"/>
  <c r="K47" i="6"/>
  <c r="D47" i="4"/>
  <c r="K47" i="3"/>
  <c r="C47" i="4"/>
  <c r="K47" i="1"/>
  <c r="B47" i="4"/>
  <c r="I47" i="4"/>
  <c r="K48" i="6"/>
  <c r="D48" i="4"/>
  <c r="K48" i="3"/>
  <c r="C48" i="4"/>
  <c r="K48" i="1"/>
  <c r="B48" i="4"/>
  <c r="I48" i="4"/>
  <c r="K49" i="6"/>
  <c r="D49" i="4"/>
  <c r="K49" i="3"/>
  <c r="C49" i="4"/>
  <c r="K49" i="1"/>
  <c r="B49" i="4"/>
  <c r="I49" i="4"/>
  <c r="K50" i="6"/>
  <c r="D50" i="4"/>
  <c r="K50" i="3"/>
  <c r="C50" i="4"/>
  <c r="K50" i="1"/>
  <c r="B50" i="4"/>
  <c r="I50" i="4"/>
  <c r="K51" i="6"/>
  <c r="D51" i="4"/>
  <c r="K51" i="3"/>
  <c r="C51" i="4"/>
  <c r="K51" i="1"/>
  <c r="B51" i="4"/>
  <c r="I51" i="4"/>
  <c r="K52" i="1"/>
  <c r="B52" i="4"/>
  <c r="I52" i="4"/>
  <c r="K54" i="6"/>
  <c r="D54" i="4"/>
  <c r="K54" i="3"/>
  <c r="C54" i="4"/>
  <c r="K54" i="1"/>
  <c r="B54" i="4"/>
  <c r="I54" i="4"/>
  <c r="K55" i="6"/>
  <c r="D55" i="4"/>
  <c r="K55" i="3"/>
  <c r="C55" i="4"/>
  <c r="K55" i="1"/>
  <c r="B55" i="4"/>
  <c r="I55" i="4"/>
  <c r="K2" i="6"/>
  <c r="D2" i="4"/>
  <c r="K2" i="3"/>
  <c r="C2" i="4"/>
  <c r="K2" i="1"/>
  <c r="B2" i="4"/>
  <c r="I2" i="4"/>
</calcChain>
</file>

<file path=xl/sharedStrings.xml><?xml version="1.0" encoding="utf-8"?>
<sst xmlns="http://schemas.openxmlformats.org/spreadsheetml/2006/main" count="244" uniqueCount="64">
  <si>
    <t>Registered Voters</t>
  </si>
  <si>
    <t>Voted</t>
  </si>
  <si>
    <t>Republican</t>
  </si>
  <si>
    <t>Democrat</t>
  </si>
  <si>
    <t>Precinct</t>
  </si>
  <si>
    <t>Voted %</t>
  </si>
  <si>
    <t>Republican %</t>
  </si>
  <si>
    <t>Democrat %</t>
  </si>
  <si>
    <t>Other %</t>
  </si>
  <si>
    <t>Other</t>
  </si>
  <si>
    <t>Go Flag</t>
  </si>
  <si>
    <t>No Flag</t>
  </si>
  <si>
    <t>2016 Go</t>
  </si>
  <si>
    <t>2014 Go</t>
  </si>
  <si>
    <t>2016 No</t>
  </si>
  <si>
    <t>2014 No</t>
  </si>
  <si>
    <t>2012 Go</t>
  </si>
  <si>
    <t>2012 No</t>
  </si>
  <si>
    <t>All Go</t>
  </si>
  <si>
    <t>All No</t>
  </si>
  <si>
    <t>Voting %</t>
  </si>
  <si>
    <t>Total</t>
  </si>
  <si>
    <t>Win Flag</t>
  </si>
  <si>
    <t>Lose Flag</t>
  </si>
  <si>
    <t>Within 1% Flag</t>
  </si>
  <si>
    <t>[2018] - [2016]</t>
  </si>
  <si>
    <t>Min</t>
  </si>
  <si>
    <t>Max</t>
  </si>
  <si>
    <t>Voting</t>
  </si>
  <si>
    <t>[2018] - [2014]</t>
  </si>
  <si>
    <t>County</t>
  </si>
  <si>
    <t>Adams</t>
  </si>
  <si>
    <t>Arapahoe</t>
  </si>
  <si>
    <t>Douglas</t>
  </si>
  <si>
    <t>Gap</t>
  </si>
  <si>
    <t>Gain</t>
  </si>
  <si>
    <t>Governor</t>
  </si>
  <si>
    <t>Secretary of State</t>
  </si>
  <si>
    <t>State Treasurer</t>
  </si>
  <si>
    <t>Attorney General</t>
  </si>
  <si>
    <t>Difference</t>
  </si>
  <si>
    <t>House</t>
  </si>
  <si>
    <t>Sec. State</t>
  </si>
  <si>
    <t>Treasurer</t>
  </si>
  <si>
    <t>Att. Gen.</t>
  </si>
  <si>
    <t>Gaps</t>
  </si>
  <si>
    <t>Total Votes</t>
  </si>
  <si>
    <t>Other Races</t>
  </si>
  <si>
    <t>District</t>
  </si>
  <si>
    <t>CO-7</t>
  </si>
  <si>
    <t>Similarity</t>
  </si>
  <si>
    <t>CA-49</t>
  </si>
  <si>
    <t>CA-7</t>
  </si>
  <si>
    <t>AZ-9</t>
  </si>
  <si>
    <t>CA-25</t>
  </si>
  <si>
    <t>KS-3</t>
  </si>
  <si>
    <t>FL-7</t>
  </si>
  <si>
    <t>IL-11</t>
  </si>
  <si>
    <t>NV-3</t>
  </si>
  <si>
    <t>PA-6</t>
  </si>
  <si>
    <t>Incumbent?</t>
  </si>
  <si>
    <t>Y</t>
  </si>
  <si>
    <t>Incumbent Republican?</t>
  </si>
  <si>
    <t>Redrawn in 2018, not 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</si>
</sst>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9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0" fontId="0" fillId="0" borderId="2" xfId="0" applyBorder="1"/>
    <xf numFmtId="3" fontId="0" fillId="0" borderId="0" xfId="16" applyNumberFormat="1" applyFont="1" applyAlignment="1">
      <alignment horizontal="center"/>
    </xf>
    <xf numFmtId="3" fontId="3" fillId="0" borderId="0" xfId="16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6" xfId="0" applyFont="1" applyBorder="1"/>
    <xf numFmtId="164" fontId="3" fillId="0" borderId="7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3" fontId="0" fillId="0" borderId="0" xfId="0" applyNumberFormat="1"/>
    <xf numFmtId="0" fontId="3" fillId="0" borderId="6" xfId="0" applyFont="1" applyBorder="1" applyAlignment="1">
      <alignment horizontal="center"/>
    </xf>
    <xf numFmtId="0" fontId="0" fillId="0" borderId="9" xfId="0" applyBorder="1"/>
    <xf numFmtId="164" fontId="0" fillId="0" borderId="10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0" applyNumberFormat="1"/>
    <xf numFmtId="164" fontId="3" fillId="0" borderId="6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3" fontId="0" fillId="0" borderId="10" xfId="1" applyNumberFormat="1" applyFon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11" xfId="1" applyNumberFormat="1" applyFont="1" applyBorder="1" applyAlignment="1">
      <alignment horizontal="center"/>
    </xf>
    <xf numFmtId="3" fontId="0" fillId="0" borderId="13" xfId="1" applyNumberFormat="1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1" applyNumberFormat="1" applyFont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2" xfId="1" applyNumberFormat="1" applyFon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1" fontId="0" fillId="0" borderId="0" xfId="0" applyNumberFormat="1"/>
    <xf numFmtId="1" fontId="0" fillId="0" borderId="0" xfId="0" applyNumberFormat="1" applyBorder="1"/>
    <xf numFmtId="0" fontId="3" fillId="0" borderId="12" xfId="0" applyFont="1" applyFill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/>
    </xf>
    <xf numFmtId="3" fontId="3" fillId="0" borderId="8" xfId="1" applyNumberFormat="1" applyFont="1" applyBorder="1" applyAlignment="1">
      <alignment horizontal="center"/>
    </xf>
    <xf numFmtId="3" fontId="3" fillId="0" borderId="5" xfId="1" applyNumberFormat="1" applyFont="1" applyBorder="1" applyAlignment="1">
      <alignment horizontal="center"/>
    </xf>
    <xf numFmtId="3" fontId="3" fillId="0" borderId="3" xfId="1" applyNumberFormat="1" applyFont="1" applyBorder="1" applyAlignment="1">
      <alignment horizontal="center"/>
    </xf>
    <xf numFmtId="3" fontId="3" fillId="0" borderId="4" xfId="1" applyNumberFormat="1" applyFont="1" applyBorder="1" applyAlignment="1">
      <alignment horizontal="center"/>
    </xf>
    <xf numFmtId="3" fontId="3" fillId="0" borderId="14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14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0" fillId="0" borderId="6" xfId="0" applyBorder="1"/>
    <xf numFmtId="3" fontId="0" fillId="0" borderId="0" xfId="16" applyNumberFormat="1" applyFont="1" applyBorder="1" applyAlignment="1">
      <alignment horizontal="center"/>
    </xf>
    <xf numFmtId="3" fontId="0" fillId="0" borderId="9" xfId="16" applyNumberFormat="1" applyFont="1" applyBorder="1" applyAlignment="1">
      <alignment horizontal="center"/>
    </xf>
    <xf numFmtId="3" fontId="0" fillId="0" borderId="10" xfId="16" applyNumberFormat="1" applyFont="1" applyBorder="1" applyAlignment="1">
      <alignment horizontal="center"/>
    </xf>
    <xf numFmtId="3" fontId="0" fillId="0" borderId="11" xfId="16" applyNumberFormat="1" applyFont="1" applyBorder="1" applyAlignment="1">
      <alignment horizontal="center"/>
    </xf>
    <xf numFmtId="3" fontId="0" fillId="0" borderId="2" xfId="16" applyNumberFormat="1" applyFont="1" applyBorder="1" applyAlignment="1">
      <alignment horizontal="center"/>
    </xf>
    <xf numFmtId="3" fontId="0" fillId="0" borderId="13" xfId="16" applyNumberFormat="1" applyFont="1" applyBorder="1" applyAlignment="1">
      <alignment horizontal="center"/>
    </xf>
    <xf numFmtId="3" fontId="0" fillId="0" borderId="3" xfId="16" applyNumberFormat="1" applyFont="1" applyBorder="1" applyAlignment="1">
      <alignment horizontal="center"/>
    </xf>
    <xf numFmtId="3" fontId="0" fillId="0" borderId="4" xfId="16" applyNumberFormat="1" applyFont="1" applyBorder="1" applyAlignment="1">
      <alignment horizontal="center"/>
    </xf>
    <xf numFmtId="3" fontId="0" fillId="0" borderId="5" xfId="16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13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3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10" fontId="0" fillId="0" borderId="0" xfId="0" applyNumberFormat="1"/>
    <xf numFmtId="0" fontId="3" fillId="0" borderId="15" xfId="0" applyFont="1" applyBorder="1" applyAlignment="1">
      <alignment horizontal="center" vertical="center"/>
    </xf>
    <xf numFmtId="10" fontId="0" fillId="0" borderId="0" xfId="1" applyNumberFormat="1" applyFont="1"/>
    <xf numFmtId="10" fontId="0" fillId="0" borderId="9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15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0" fontId="0" fillId="0" borderId="10" xfId="0" applyNumberFormat="1" applyFill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0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10" fontId="0" fillId="2" borderId="2" xfId="0" applyNumberFormat="1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10" fontId="0" fillId="2" borderId="13" xfId="0" applyNumberFormat="1" applyFill="1" applyBorder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10" fontId="0" fillId="2" borderId="15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0" fontId="0" fillId="2" borderId="2" xfId="1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10" fontId="0" fillId="0" borderId="2" xfId="1" applyNumberFormat="1" applyFont="1" applyFill="1" applyBorder="1" applyAlignment="1">
      <alignment horizontal="center"/>
    </xf>
    <xf numFmtId="10" fontId="0" fillId="0" borderId="13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0" fontId="0" fillId="0" borderId="2" xfId="0" applyNumberFormat="1" applyFill="1" applyBorder="1" applyAlignment="1">
      <alignment horizontal="center"/>
    </xf>
  </cellXfs>
  <cellStyles count="129">
    <cellStyle name="Comma" xfId="16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  <cellStyle name="Percent" xfId="1" builtinId="5"/>
  </cellStyles>
  <dxfs count="1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/>
  </sheetViews>
  <sheetFormatPr baseColWidth="10" defaultRowHeight="15" x14ac:dyDescent="0"/>
  <cols>
    <col min="1" max="1" width="7.83203125" bestFit="1" customWidth="1"/>
    <col min="2" max="2" width="15.83203125" bestFit="1" customWidth="1"/>
    <col min="3" max="3" width="6.6640625" bestFit="1" customWidth="1"/>
    <col min="4" max="4" width="8" bestFit="1" customWidth="1"/>
    <col min="5" max="5" width="10.33203125" bestFit="1" customWidth="1"/>
    <col min="6" max="6" width="9.33203125" bestFit="1" customWidth="1"/>
    <col min="7" max="7" width="6" bestFit="1" customWidth="1"/>
    <col min="8" max="8" width="12.1640625" bestFit="1" customWidth="1"/>
    <col min="9" max="9" width="11.1640625" bestFit="1" customWidth="1"/>
    <col min="10" max="10" width="7.83203125" bestFit="1" customWidth="1"/>
    <col min="11" max="11" width="7.1640625" bestFit="1" customWidth="1"/>
    <col min="12" max="12" width="7.33203125" bestFit="1" customWidth="1"/>
  </cols>
  <sheetData>
    <row r="1" spans="1:12">
      <c r="A1" s="3" t="s">
        <v>4</v>
      </c>
      <c r="B1" s="3" t="s">
        <v>0</v>
      </c>
      <c r="C1" s="3" t="s">
        <v>1</v>
      </c>
      <c r="D1" s="3" t="s">
        <v>5</v>
      </c>
      <c r="E1" s="3" t="s">
        <v>2</v>
      </c>
      <c r="F1" s="3" t="s">
        <v>3</v>
      </c>
      <c r="G1" s="3" t="s">
        <v>9</v>
      </c>
      <c r="H1" s="3" t="s">
        <v>6</v>
      </c>
      <c r="I1" s="3" t="s">
        <v>7</v>
      </c>
      <c r="J1" s="3" t="s">
        <v>8</v>
      </c>
      <c r="K1" s="3" t="s">
        <v>10</v>
      </c>
      <c r="L1" s="3" t="s">
        <v>11</v>
      </c>
    </row>
    <row r="2" spans="1:12">
      <c r="A2" s="1">
        <v>201</v>
      </c>
      <c r="B2" s="1"/>
      <c r="C2" s="9">
        <v>969</v>
      </c>
      <c r="D2" s="9"/>
      <c r="E2" s="9">
        <v>545</v>
      </c>
      <c r="F2" s="9">
        <v>379</v>
      </c>
      <c r="G2" s="9">
        <f>C2-E2-F2</f>
        <v>45</v>
      </c>
      <c r="H2" s="2">
        <f t="shared" ref="H2:H51" si="0">E2/C2</f>
        <v>0.56243550051599589</v>
      </c>
      <c r="I2" s="2">
        <f t="shared" ref="I2:I51" si="1">F2/C2</f>
        <v>0.39112487100103199</v>
      </c>
      <c r="J2" s="2">
        <f>G2/C2</f>
        <v>4.6439628482972138E-2</v>
      </c>
      <c r="K2" s="1" t="str">
        <f>IF(AND(H2&lt;0.6,I2&gt;0.35),"Y","")</f>
        <v>Y</v>
      </c>
      <c r="L2" s="1" t="str">
        <f>IF(AND(H2&gt;0.64,I2&lt;0.33),"N","")</f>
        <v/>
      </c>
    </row>
    <row r="3" spans="1:12">
      <c r="A3" s="1">
        <v>202</v>
      </c>
      <c r="B3" s="1"/>
      <c r="C3" s="9">
        <v>1202</v>
      </c>
      <c r="D3" s="9"/>
      <c r="E3" s="9">
        <v>846</v>
      </c>
      <c r="F3" s="9">
        <v>321</v>
      </c>
      <c r="G3" s="9">
        <f t="shared" ref="G3:G51" si="2">C3-E3-F3</f>
        <v>35</v>
      </c>
      <c r="H3" s="2">
        <f t="shared" si="0"/>
        <v>0.70382695507487525</v>
      </c>
      <c r="I3" s="2">
        <f t="shared" si="1"/>
        <v>0.26705490848585689</v>
      </c>
      <c r="J3" s="2">
        <f t="shared" ref="J3:J51" si="3">G3/C3</f>
        <v>2.9118136439267885E-2</v>
      </c>
      <c r="K3" s="1" t="str">
        <f t="shared" ref="K3:K51" si="4">IF(AND(H3&lt;0.6,I3&gt;0.35),"Y","")</f>
        <v/>
      </c>
      <c r="L3" s="1" t="str">
        <f t="shared" ref="L3:L51" si="5">IF(AND(H3&gt;0.64,I3&lt;0.33),"N","")</f>
        <v>N</v>
      </c>
    </row>
    <row r="4" spans="1:12">
      <c r="A4" s="1">
        <v>203</v>
      </c>
      <c r="B4" s="1"/>
      <c r="C4" s="9">
        <v>1061</v>
      </c>
      <c r="D4" s="9"/>
      <c r="E4" s="9">
        <v>617</v>
      </c>
      <c r="F4" s="9">
        <v>376</v>
      </c>
      <c r="G4" s="9">
        <f t="shared" si="2"/>
        <v>68</v>
      </c>
      <c r="H4" s="2">
        <f t="shared" si="0"/>
        <v>0.58152686145146093</v>
      </c>
      <c r="I4" s="2">
        <f t="shared" si="1"/>
        <v>0.354382657869934</v>
      </c>
      <c r="J4" s="2">
        <f t="shared" si="3"/>
        <v>6.4090480678605094E-2</v>
      </c>
      <c r="K4" s="1" t="str">
        <f t="shared" si="4"/>
        <v>Y</v>
      </c>
      <c r="L4" s="1" t="str">
        <f t="shared" si="5"/>
        <v/>
      </c>
    </row>
    <row r="5" spans="1:12">
      <c r="A5" s="1">
        <v>204</v>
      </c>
      <c r="B5" s="1"/>
      <c r="C5" s="9">
        <v>893</v>
      </c>
      <c r="D5" s="9"/>
      <c r="E5" s="9">
        <v>436</v>
      </c>
      <c r="F5" s="9">
        <v>387</v>
      </c>
      <c r="G5" s="9">
        <f t="shared" si="2"/>
        <v>70</v>
      </c>
      <c r="H5" s="2">
        <f t="shared" si="0"/>
        <v>0.48824188129899215</v>
      </c>
      <c r="I5" s="2">
        <f t="shared" si="1"/>
        <v>0.43337066069428892</v>
      </c>
      <c r="J5" s="2">
        <f t="shared" si="3"/>
        <v>7.8387458006718924E-2</v>
      </c>
      <c r="K5" s="1" t="str">
        <f t="shared" si="4"/>
        <v>Y</v>
      </c>
      <c r="L5" s="1" t="str">
        <f t="shared" si="5"/>
        <v/>
      </c>
    </row>
    <row r="6" spans="1:12">
      <c r="A6" s="1">
        <v>205</v>
      </c>
      <c r="B6" s="1"/>
      <c r="C6" s="9">
        <v>1336</v>
      </c>
      <c r="D6" s="9"/>
      <c r="E6" s="9">
        <v>751</v>
      </c>
      <c r="F6" s="9">
        <v>506</v>
      </c>
      <c r="G6" s="9">
        <f t="shared" si="2"/>
        <v>79</v>
      </c>
      <c r="H6" s="2">
        <f t="shared" si="0"/>
        <v>0.56212574850299402</v>
      </c>
      <c r="I6" s="2">
        <f t="shared" si="1"/>
        <v>0.3787425149700599</v>
      </c>
      <c r="J6" s="2">
        <f t="shared" si="3"/>
        <v>5.9131736526946109E-2</v>
      </c>
      <c r="K6" s="1" t="str">
        <f t="shared" si="4"/>
        <v>Y</v>
      </c>
      <c r="L6" s="1" t="str">
        <f t="shared" si="5"/>
        <v/>
      </c>
    </row>
    <row r="7" spans="1:12">
      <c r="A7" s="1">
        <v>209</v>
      </c>
      <c r="B7" s="1"/>
      <c r="C7" s="9">
        <v>1216</v>
      </c>
      <c r="D7" s="9"/>
      <c r="E7" s="9">
        <v>768</v>
      </c>
      <c r="F7" s="9">
        <v>393</v>
      </c>
      <c r="G7" s="9">
        <f t="shared" si="2"/>
        <v>55</v>
      </c>
      <c r="H7" s="2">
        <f t="shared" si="0"/>
        <v>0.63157894736842102</v>
      </c>
      <c r="I7" s="2">
        <f t="shared" si="1"/>
        <v>0.32319078947368424</v>
      </c>
      <c r="J7" s="2">
        <f t="shared" si="3"/>
        <v>4.5230263157894739E-2</v>
      </c>
      <c r="K7" s="1" t="str">
        <f t="shared" si="4"/>
        <v/>
      </c>
      <c r="L7" s="1" t="str">
        <f t="shared" si="5"/>
        <v/>
      </c>
    </row>
    <row r="8" spans="1:12">
      <c r="A8" s="1">
        <v>210</v>
      </c>
      <c r="B8" s="1"/>
      <c r="C8" s="9">
        <v>1642</v>
      </c>
      <c r="D8" s="9"/>
      <c r="E8" s="9">
        <v>830</v>
      </c>
      <c r="F8" s="9">
        <v>712</v>
      </c>
      <c r="G8" s="9">
        <f t="shared" si="2"/>
        <v>100</v>
      </c>
      <c r="H8" s="2">
        <f t="shared" si="0"/>
        <v>0.50548112058465289</v>
      </c>
      <c r="I8" s="2">
        <f t="shared" si="1"/>
        <v>0.4336175395858709</v>
      </c>
      <c r="J8" s="2">
        <f t="shared" si="3"/>
        <v>6.090133982947625E-2</v>
      </c>
      <c r="K8" s="1" t="str">
        <f t="shared" si="4"/>
        <v>Y</v>
      </c>
      <c r="L8" s="1" t="str">
        <f t="shared" si="5"/>
        <v/>
      </c>
    </row>
    <row r="9" spans="1:12">
      <c r="A9" s="1">
        <v>211</v>
      </c>
      <c r="B9" s="1"/>
      <c r="C9" s="9">
        <v>911</v>
      </c>
      <c r="D9" s="9"/>
      <c r="E9" s="9">
        <v>471</v>
      </c>
      <c r="F9" s="9">
        <v>368</v>
      </c>
      <c r="G9" s="9">
        <f t="shared" si="2"/>
        <v>72</v>
      </c>
      <c r="H9" s="2">
        <f t="shared" si="0"/>
        <v>0.51701427003293088</v>
      </c>
      <c r="I9" s="2">
        <f t="shared" si="1"/>
        <v>0.40395170142700332</v>
      </c>
      <c r="J9" s="2">
        <f t="shared" si="3"/>
        <v>7.9034028540065859E-2</v>
      </c>
      <c r="K9" s="1" t="str">
        <f t="shared" si="4"/>
        <v>Y</v>
      </c>
      <c r="L9" s="1" t="str">
        <f t="shared" si="5"/>
        <v/>
      </c>
    </row>
    <row r="10" spans="1:12">
      <c r="A10" s="1">
        <v>212</v>
      </c>
      <c r="B10" s="1"/>
      <c r="C10" s="9">
        <v>1145</v>
      </c>
      <c r="D10" s="9"/>
      <c r="E10" s="9">
        <v>676</v>
      </c>
      <c r="F10" s="9">
        <v>409</v>
      </c>
      <c r="G10" s="9">
        <f t="shared" si="2"/>
        <v>60</v>
      </c>
      <c r="H10" s="2">
        <f t="shared" si="0"/>
        <v>0.59039301310043668</v>
      </c>
      <c r="I10" s="2">
        <f t="shared" si="1"/>
        <v>0.35720524017467248</v>
      </c>
      <c r="J10" s="2">
        <f t="shared" si="3"/>
        <v>5.2401746724890827E-2</v>
      </c>
      <c r="K10" s="1" t="str">
        <f t="shared" si="4"/>
        <v>Y</v>
      </c>
      <c r="L10" s="1" t="str">
        <f t="shared" si="5"/>
        <v/>
      </c>
    </row>
    <row r="11" spans="1:12">
      <c r="A11" s="1">
        <v>213</v>
      </c>
      <c r="B11" s="1"/>
      <c r="C11" s="9">
        <v>974</v>
      </c>
      <c r="D11" s="9"/>
      <c r="E11" s="9">
        <v>614</v>
      </c>
      <c r="F11" s="9">
        <v>333</v>
      </c>
      <c r="G11" s="9">
        <f t="shared" si="2"/>
        <v>27</v>
      </c>
      <c r="H11" s="2">
        <f t="shared" si="0"/>
        <v>0.63039014373716629</v>
      </c>
      <c r="I11" s="2">
        <f t="shared" si="1"/>
        <v>0.34188911704312114</v>
      </c>
      <c r="J11" s="2">
        <f t="shared" si="3"/>
        <v>2.7720739219712527E-2</v>
      </c>
      <c r="K11" s="1" t="str">
        <f t="shared" si="4"/>
        <v/>
      </c>
      <c r="L11" s="1" t="str">
        <f t="shared" si="5"/>
        <v/>
      </c>
    </row>
    <row r="12" spans="1:12">
      <c r="A12" s="1">
        <v>214</v>
      </c>
      <c r="B12" s="1"/>
      <c r="C12" s="9">
        <v>626</v>
      </c>
      <c r="D12" s="9"/>
      <c r="E12" s="9">
        <v>440</v>
      </c>
      <c r="F12" s="9">
        <v>166</v>
      </c>
      <c r="G12" s="9">
        <f t="shared" si="2"/>
        <v>20</v>
      </c>
      <c r="H12" s="2">
        <f t="shared" si="0"/>
        <v>0.70287539936102239</v>
      </c>
      <c r="I12" s="2">
        <f t="shared" si="1"/>
        <v>0.26517571884984026</v>
      </c>
      <c r="J12" s="2">
        <f t="shared" si="3"/>
        <v>3.1948881789137379E-2</v>
      </c>
      <c r="K12" s="1" t="str">
        <f t="shared" si="4"/>
        <v/>
      </c>
      <c r="L12" s="1" t="str">
        <f t="shared" si="5"/>
        <v>N</v>
      </c>
    </row>
    <row r="13" spans="1:12">
      <c r="A13" s="1">
        <v>215</v>
      </c>
      <c r="B13" s="1"/>
      <c r="C13" s="9">
        <v>915</v>
      </c>
      <c r="D13" s="9"/>
      <c r="E13" s="9">
        <v>581</v>
      </c>
      <c r="F13" s="9">
        <v>303</v>
      </c>
      <c r="G13" s="9">
        <f t="shared" si="2"/>
        <v>31</v>
      </c>
      <c r="H13" s="2">
        <f t="shared" si="0"/>
        <v>0.63497267759562837</v>
      </c>
      <c r="I13" s="2">
        <f t="shared" si="1"/>
        <v>0.33114754098360655</v>
      </c>
      <c r="J13" s="2">
        <f t="shared" si="3"/>
        <v>3.3879781420765025E-2</v>
      </c>
      <c r="K13" s="1" t="str">
        <f t="shared" si="4"/>
        <v/>
      </c>
      <c r="L13" s="1" t="str">
        <f t="shared" si="5"/>
        <v/>
      </c>
    </row>
    <row r="14" spans="1:12">
      <c r="A14" s="1">
        <v>216</v>
      </c>
      <c r="B14" s="1"/>
      <c r="C14" s="9">
        <v>749</v>
      </c>
      <c r="D14" s="9"/>
      <c r="E14" s="9">
        <v>490</v>
      </c>
      <c r="F14" s="9">
        <v>234</v>
      </c>
      <c r="G14" s="9">
        <f t="shared" si="2"/>
        <v>25</v>
      </c>
      <c r="H14" s="2">
        <f t="shared" si="0"/>
        <v>0.65420560747663548</v>
      </c>
      <c r="I14" s="2">
        <f t="shared" si="1"/>
        <v>0.31241655540720964</v>
      </c>
      <c r="J14" s="2">
        <f t="shared" si="3"/>
        <v>3.3377837116154871E-2</v>
      </c>
      <c r="K14" s="1" t="str">
        <f t="shared" si="4"/>
        <v/>
      </c>
      <c r="L14" s="1" t="str">
        <f t="shared" si="5"/>
        <v>N</v>
      </c>
    </row>
    <row r="15" spans="1:12">
      <c r="A15" s="1">
        <v>217</v>
      </c>
      <c r="B15" s="1"/>
      <c r="C15" s="9">
        <v>907</v>
      </c>
      <c r="D15" s="9"/>
      <c r="E15" s="9">
        <v>526</v>
      </c>
      <c r="F15" s="9">
        <v>331</v>
      </c>
      <c r="G15" s="9">
        <f t="shared" si="2"/>
        <v>50</v>
      </c>
      <c r="H15" s="2">
        <f t="shared" si="0"/>
        <v>0.57993384785005508</v>
      </c>
      <c r="I15" s="2">
        <f t="shared" si="1"/>
        <v>0.36493936052921722</v>
      </c>
      <c r="J15" s="2">
        <f t="shared" si="3"/>
        <v>5.5126791620727672E-2</v>
      </c>
      <c r="K15" s="1" t="str">
        <f t="shared" si="4"/>
        <v>Y</v>
      </c>
      <c r="L15" s="1" t="str">
        <f t="shared" si="5"/>
        <v/>
      </c>
    </row>
    <row r="16" spans="1:12">
      <c r="A16" s="1">
        <v>218</v>
      </c>
      <c r="B16" s="1"/>
      <c r="C16" s="9">
        <v>931</v>
      </c>
      <c r="D16" s="9"/>
      <c r="E16" s="9">
        <v>610</v>
      </c>
      <c r="F16" s="9">
        <v>290</v>
      </c>
      <c r="G16" s="9">
        <f t="shared" si="2"/>
        <v>31</v>
      </c>
      <c r="H16" s="2">
        <f t="shared" si="0"/>
        <v>0.65520945220193338</v>
      </c>
      <c r="I16" s="2">
        <f t="shared" si="1"/>
        <v>0.31149301825993553</v>
      </c>
      <c r="J16" s="2">
        <f t="shared" si="3"/>
        <v>3.3297529538131039E-2</v>
      </c>
      <c r="K16" s="1" t="str">
        <f t="shared" si="4"/>
        <v/>
      </c>
      <c r="L16" s="1" t="str">
        <f t="shared" si="5"/>
        <v>N</v>
      </c>
    </row>
    <row r="17" spans="1:12">
      <c r="A17" s="1">
        <v>219</v>
      </c>
      <c r="B17" s="1"/>
      <c r="C17" s="9">
        <v>825</v>
      </c>
      <c r="D17" s="9"/>
      <c r="E17" s="9">
        <v>495</v>
      </c>
      <c r="F17" s="9">
        <v>271</v>
      </c>
      <c r="G17" s="9">
        <f t="shared" si="2"/>
        <v>59</v>
      </c>
      <c r="H17" s="2">
        <f t="shared" si="0"/>
        <v>0.6</v>
      </c>
      <c r="I17" s="2">
        <f t="shared" si="1"/>
        <v>0.32848484848484849</v>
      </c>
      <c r="J17" s="2">
        <f t="shared" si="3"/>
        <v>7.1515151515151518E-2</v>
      </c>
      <c r="K17" s="1" t="str">
        <f t="shared" si="4"/>
        <v/>
      </c>
      <c r="L17" s="1" t="str">
        <f t="shared" si="5"/>
        <v/>
      </c>
    </row>
    <row r="18" spans="1:12">
      <c r="A18" s="1">
        <v>220</v>
      </c>
      <c r="B18" s="1"/>
      <c r="C18" s="9">
        <v>860</v>
      </c>
      <c r="D18" s="9"/>
      <c r="E18" s="9">
        <v>453</v>
      </c>
      <c r="F18" s="9">
        <v>356</v>
      </c>
      <c r="G18" s="9">
        <f t="shared" si="2"/>
        <v>51</v>
      </c>
      <c r="H18" s="2">
        <f t="shared" si="0"/>
        <v>0.52674418604651163</v>
      </c>
      <c r="I18" s="2">
        <f t="shared" si="1"/>
        <v>0.413953488372093</v>
      </c>
      <c r="J18" s="2">
        <f t="shared" si="3"/>
        <v>5.9302325581395351E-2</v>
      </c>
      <c r="K18" s="1" t="str">
        <f t="shared" si="4"/>
        <v>Y</v>
      </c>
      <c r="L18" s="1" t="str">
        <f t="shared" si="5"/>
        <v/>
      </c>
    </row>
    <row r="19" spans="1:12">
      <c r="A19" s="1">
        <v>221</v>
      </c>
      <c r="B19" s="1"/>
      <c r="C19" s="9">
        <v>768</v>
      </c>
      <c r="D19" s="9"/>
      <c r="E19" s="9">
        <v>480</v>
      </c>
      <c r="F19" s="9">
        <v>246</v>
      </c>
      <c r="G19" s="9">
        <f t="shared" si="2"/>
        <v>42</v>
      </c>
      <c r="H19" s="2">
        <f t="shared" si="0"/>
        <v>0.625</v>
      </c>
      <c r="I19" s="2">
        <f t="shared" si="1"/>
        <v>0.3203125</v>
      </c>
      <c r="J19" s="2">
        <f t="shared" si="3"/>
        <v>5.46875E-2</v>
      </c>
      <c r="K19" s="1" t="str">
        <f t="shared" si="4"/>
        <v/>
      </c>
      <c r="L19" s="1" t="str">
        <f t="shared" si="5"/>
        <v/>
      </c>
    </row>
    <row r="20" spans="1:12">
      <c r="A20" s="1">
        <v>222</v>
      </c>
      <c r="B20" s="1"/>
      <c r="C20" s="9">
        <v>1128</v>
      </c>
      <c r="D20" s="9"/>
      <c r="E20" s="9">
        <v>618</v>
      </c>
      <c r="F20" s="9">
        <v>443</v>
      </c>
      <c r="G20" s="9">
        <f t="shared" si="2"/>
        <v>67</v>
      </c>
      <c r="H20" s="2">
        <f t="shared" si="0"/>
        <v>0.5478723404255319</v>
      </c>
      <c r="I20" s="2">
        <f t="shared" si="1"/>
        <v>0.39273049645390073</v>
      </c>
      <c r="J20" s="2">
        <f t="shared" si="3"/>
        <v>5.9397163120567378E-2</v>
      </c>
      <c r="K20" s="1" t="str">
        <f t="shared" si="4"/>
        <v>Y</v>
      </c>
      <c r="L20" s="1" t="str">
        <f t="shared" si="5"/>
        <v/>
      </c>
    </row>
    <row r="21" spans="1:12">
      <c r="A21" s="1">
        <v>223</v>
      </c>
      <c r="B21" s="1"/>
      <c r="C21" s="9">
        <v>1363</v>
      </c>
      <c r="D21" s="9"/>
      <c r="E21" s="9">
        <v>785</v>
      </c>
      <c r="F21" s="9">
        <v>501</v>
      </c>
      <c r="G21" s="9">
        <f t="shared" si="2"/>
        <v>77</v>
      </c>
      <c r="H21" s="2">
        <f t="shared" si="0"/>
        <v>0.57593543653705059</v>
      </c>
      <c r="I21" s="2">
        <f t="shared" si="1"/>
        <v>0.36757153338224507</v>
      </c>
      <c r="J21" s="2">
        <f t="shared" si="3"/>
        <v>5.6493030080704332E-2</v>
      </c>
      <c r="K21" s="1" t="str">
        <f t="shared" si="4"/>
        <v>Y</v>
      </c>
      <c r="L21" s="1" t="str">
        <f t="shared" si="5"/>
        <v/>
      </c>
    </row>
    <row r="22" spans="1:12">
      <c r="A22" s="1">
        <v>224</v>
      </c>
      <c r="B22" s="1"/>
      <c r="C22" s="9">
        <v>1295</v>
      </c>
      <c r="D22" s="9"/>
      <c r="E22" s="9">
        <v>819</v>
      </c>
      <c r="F22" s="9">
        <v>426</v>
      </c>
      <c r="G22" s="9">
        <f t="shared" si="2"/>
        <v>50</v>
      </c>
      <c r="H22" s="2">
        <f t="shared" si="0"/>
        <v>0.63243243243243241</v>
      </c>
      <c r="I22" s="2">
        <f t="shared" si="1"/>
        <v>0.32895752895752894</v>
      </c>
      <c r="J22" s="2">
        <f t="shared" si="3"/>
        <v>3.8610038610038609E-2</v>
      </c>
      <c r="K22" s="1" t="str">
        <f t="shared" si="4"/>
        <v/>
      </c>
      <c r="L22" s="1" t="str">
        <f t="shared" si="5"/>
        <v/>
      </c>
    </row>
    <row r="23" spans="1:12">
      <c r="A23" s="1">
        <v>225</v>
      </c>
      <c r="B23" s="1"/>
      <c r="C23" s="9">
        <v>1510</v>
      </c>
      <c r="D23" s="9"/>
      <c r="E23" s="9">
        <v>817</v>
      </c>
      <c r="F23" s="9">
        <v>600</v>
      </c>
      <c r="G23" s="9">
        <f t="shared" si="2"/>
        <v>93</v>
      </c>
      <c r="H23" s="2">
        <f t="shared" si="0"/>
        <v>0.54105960264900665</v>
      </c>
      <c r="I23" s="2">
        <f t="shared" si="1"/>
        <v>0.39735099337748342</v>
      </c>
      <c r="J23" s="2">
        <f t="shared" si="3"/>
        <v>6.1589403973509933E-2</v>
      </c>
      <c r="K23" s="1" t="str">
        <f t="shared" si="4"/>
        <v>Y</v>
      </c>
      <c r="L23" s="1" t="str">
        <f t="shared" si="5"/>
        <v/>
      </c>
    </row>
    <row r="24" spans="1:12">
      <c r="A24" s="1">
        <v>226</v>
      </c>
      <c r="B24" s="1"/>
      <c r="C24" s="9">
        <v>1035</v>
      </c>
      <c r="D24" s="9"/>
      <c r="E24" s="9">
        <v>627</v>
      </c>
      <c r="F24" s="9">
        <v>364</v>
      </c>
      <c r="G24" s="9">
        <f t="shared" si="2"/>
        <v>44</v>
      </c>
      <c r="H24" s="2">
        <f t="shared" si="0"/>
        <v>0.60579710144927534</v>
      </c>
      <c r="I24" s="2">
        <f t="shared" si="1"/>
        <v>0.35169082125603862</v>
      </c>
      <c r="J24" s="2">
        <f t="shared" si="3"/>
        <v>4.2512077294685993E-2</v>
      </c>
      <c r="K24" s="1" t="str">
        <f t="shared" si="4"/>
        <v/>
      </c>
      <c r="L24" s="1" t="str">
        <f t="shared" si="5"/>
        <v/>
      </c>
    </row>
    <row r="25" spans="1:12">
      <c r="A25" s="1">
        <v>227</v>
      </c>
      <c r="B25" s="1"/>
      <c r="C25" s="9">
        <v>1302</v>
      </c>
      <c r="D25" s="9"/>
      <c r="E25" s="9">
        <v>832</v>
      </c>
      <c r="F25" s="9">
        <v>432</v>
      </c>
      <c r="G25" s="9">
        <f t="shared" si="2"/>
        <v>38</v>
      </c>
      <c r="H25" s="2">
        <f t="shared" si="0"/>
        <v>0.63901689708141318</v>
      </c>
      <c r="I25" s="2">
        <f t="shared" si="1"/>
        <v>0.33179723502304148</v>
      </c>
      <c r="J25" s="2">
        <f t="shared" si="3"/>
        <v>2.9185867895545316E-2</v>
      </c>
      <c r="K25" s="1" t="str">
        <f t="shared" si="4"/>
        <v/>
      </c>
      <c r="L25" s="1" t="str">
        <f t="shared" si="5"/>
        <v/>
      </c>
    </row>
    <row r="26" spans="1:12">
      <c r="A26" s="1">
        <v>228</v>
      </c>
      <c r="B26" s="1"/>
      <c r="C26" s="9">
        <v>821</v>
      </c>
      <c r="D26" s="9"/>
      <c r="E26" s="9">
        <v>548</v>
      </c>
      <c r="F26" s="9">
        <v>242</v>
      </c>
      <c r="G26" s="9">
        <f t="shared" si="2"/>
        <v>31</v>
      </c>
      <c r="H26" s="2">
        <f t="shared" si="0"/>
        <v>0.66747868453105963</v>
      </c>
      <c r="I26" s="2">
        <f t="shared" si="1"/>
        <v>0.29476248477466505</v>
      </c>
      <c r="J26" s="2">
        <f t="shared" si="3"/>
        <v>3.7758830694275276E-2</v>
      </c>
      <c r="K26" s="1" t="str">
        <f t="shared" si="4"/>
        <v/>
      </c>
      <c r="L26" s="1" t="str">
        <f t="shared" si="5"/>
        <v>N</v>
      </c>
    </row>
    <row r="27" spans="1:12">
      <c r="A27" s="1">
        <v>229</v>
      </c>
      <c r="B27" s="1"/>
      <c r="C27" s="9">
        <v>957</v>
      </c>
      <c r="D27" s="9"/>
      <c r="E27" s="9">
        <v>563</v>
      </c>
      <c r="F27" s="9">
        <v>342</v>
      </c>
      <c r="G27" s="9">
        <f t="shared" si="2"/>
        <v>52</v>
      </c>
      <c r="H27" s="2">
        <f t="shared" si="0"/>
        <v>0.58829676071055381</v>
      </c>
      <c r="I27" s="2">
        <f t="shared" si="1"/>
        <v>0.35736677115987459</v>
      </c>
      <c r="J27" s="2">
        <f t="shared" si="3"/>
        <v>5.4336468129571575E-2</v>
      </c>
      <c r="K27" s="1" t="str">
        <f t="shared" si="4"/>
        <v>Y</v>
      </c>
      <c r="L27" s="1" t="str">
        <f t="shared" si="5"/>
        <v/>
      </c>
    </row>
    <row r="28" spans="1:12">
      <c r="A28" s="1">
        <v>230</v>
      </c>
      <c r="B28" s="1"/>
      <c r="C28" s="9">
        <v>886</v>
      </c>
      <c r="D28" s="9"/>
      <c r="E28" s="9">
        <v>544</v>
      </c>
      <c r="F28" s="9">
        <v>295</v>
      </c>
      <c r="G28" s="9">
        <f t="shared" si="2"/>
        <v>47</v>
      </c>
      <c r="H28" s="2">
        <f t="shared" si="0"/>
        <v>0.61399548532731374</v>
      </c>
      <c r="I28" s="2">
        <f t="shared" si="1"/>
        <v>0.3329571106094808</v>
      </c>
      <c r="J28" s="2">
        <f t="shared" si="3"/>
        <v>5.3047404063205419E-2</v>
      </c>
      <c r="K28" s="1" t="str">
        <f t="shared" si="4"/>
        <v/>
      </c>
      <c r="L28" s="1" t="str">
        <f t="shared" si="5"/>
        <v/>
      </c>
    </row>
    <row r="29" spans="1:12">
      <c r="A29" s="1">
        <v>231</v>
      </c>
      <c r="B29" s="1"/>
      <c r="C29" s="9">
        <v>1181</v>
      </c>
      <c r="D29" s="9"/>
      <c r="E29" s="9">
        <v>682</v>
      </c>
      <c r="F29" s="9">
        <v>456</v>
      </c>
      <c r="G29" s="9">
        <f t="shared" si="2"/>
        <v>43</v>
      </c>
      <c r="H29" s="2">
        <f t="shared" si="0"/>
        <v>0.57747671464860284</v>
      </c>
      <c r="I29" s="2">
        <f t="shared" si="1"/>
        <v>0.38611346316680778</v>
      </c>
      <c r="J29" s="2">
        <f t="shared" si="3"/>
        <v>3.6409822184589331E-2</v>
      </c>
      <c r="K29" s="1" t="str">
        <f t="shared" si="4"/>
        <v>Y</v>
      </c>
      <c r="L29" s="1" t="str">
        <f t="shared" si="5"/>
        <v/>
      </c>
    </row>
    <row r="30" spans="1:12">
      <c r="A30" s="1">
        <v>234</v>
      </c>
      <c r="B30" s="1"/>
      <c r="C30" s="9">
        <v>833</v>
      </c>
      <c r="D30" s="9"/>
      <c r="E30" s="9">
        <v>496</v>
      </c>
      <c r="F30" s="9">
        <v>289</v>
      </c>
      <c r="G30" s="9">
        <f t="shared" si="2"/>
        <v>48</v>
      </c>
      <c r="H30" s="2">
        <f t="shared" si="0"/>
        <v>0.59543817527010801</v>
      </c>
      <c r="I30" s="2">
        <f t="shared" si="1"/>
        <v>0.34693877551020408</v>
      </c>
      <c r="J30" s="2">
        <f t="shared" si="3"/>
        <v>5.7623049219687875E-2</v>
      </c>
      <c r="K30" s="1" t="str">
        <f t="shared" si="4"/>
        <v/>
      </c>
      <c r="L30" s="1" t="str">
        <f t="shared" si="5"/>
        <v/>
      </c>
    </row>
    <row r="31" spans="1:12">
      <c r="A31" s="1">
        <v>235</v>
      </c>
      <c r="B31" s="1"/>
      <c r="C31" s="9">
        <v>1364</v>
      </c>
      <c r="D31" s="9"/>
      <c r="E31" s="9">
        <v>810</v>
      </c>
      <c r="F31" s="9">
        <v>477</v>
      </c>
      <c r="G31" s="9">
        <f t="shared" si="2"/>
        <v>77</v>
      </c>
      <c r="H31" s="2">
        <f t="shared" si="0"/>
        <v>0.59384164222873903</v>
      </c>
      <c r="I31" s="2">
        <f t="shared" si="1"/>
        <v>0.34970674486803521</v>
      </c>
      <c r="J31" s="2">
        <f t="shared" si="3"/>
        <v>5.6451612903225805E-2</v>
      </c>
      <c r="K31" s="1" t="str">
        <f t="shared" si="4"/>
        <v/>
      </c>
      <c r="L31" s="1" t="str">
        <f t="shared" si="5"/>
        <v/>
      </c>
    </row>
    <row r="32" spans="1:12">
      <c r="A32" s="1">
        <v>236</v>
      </c>
      <c r="B32" s="1"/>
      <c r="C32" s="9">
        <v>1532</v>
      </c>
      <c r="D32" s="9"/>
      <c r="E32" s="9">
        <v>922</v>
      </c>
      <c r="F32" s="9">
        <v>537</v>
      </c>
      <c r="G32" s="9">
        <f t="shared" si="2"/>
        <v>73</v>
      </c>
      <c r="H32" s="2">
        <f t="shared" si="0"/>
        <v>0.60182767624020883</v>
      </c>
      <c r="I32" s="2">
        <f t="shared" si="1"/>
        <v>0.35052219321148825</v>
      </c>
      <c r="J32" s="2">
        <f t="shared" si="3"/>
        <v>4.7650130548302874E-2</v>
      </c>
      <c r="K32" s="1" t="str">
        <f t="shared" si="4"/>
        <v/>
      </c>
      <c r="L32" s="1" t="str">
        <f t="shared" si="5"/>
        <v/>
      </c>
    </row>
    <row r="33" spans="1:12">
      <c r="A33" s="1">
        <v>237</v>
      </c>
      <c r="B33" s="1"/>
      <c r="C33" s="9">
        <v>1137</v>
      </c>
      <c r="D33" s="9"/>
      <c r="E33" s="9">
        <v>757</v>
      </c>
      <c r="F33" s="9">
        <v>343</v>
      </c>
      <c r="G33" s="9">
        <f t="shared" si="2"/>
        <v>37</v>
      </c>
      <c r="H33" s="2">
        <f t="shared" si="0"/>
        <v>0.66578715919085307</v>
      </c>
      <c r="I33" s="2">
        <f t="shared" si="1"/>
        <v>0.30167106420404571</v>
      </c>
      <c r="J33" s="2">
        <f t="shared" si="3"/>
        <v>3.2541776605101144E-2</v>
      </c>
      <c r="K33" s="1" t="str">
        <f t="shared" si="4"/>
        <v/>
      </c>
      <c r="L33" s="1" t="str">
        <f t="shared" si="5"/>
        <v>N</v>
      </c>
    </row>
    <row r="34" spans="1:12">
      <c r="A34" s="1">
        <v>238</v>
      </c>
      <c r="B34" s="1"/>
      <c r="C34" s="9">
        <v>1121</v>
      </c>
      <c r="D34" s="9"/>
      <c r="E34" s="9">
        <v>717</v>
      </c>
      <c r="F34" s="9">
        <v>378</v>
      </c>
      <c r="G34" s="9">
        <f t="shared" si="2"/>
        <v>26</v>
      </c>
      <c r="H34" s="2">
        <f t="shared" si="0"/>
        <v>0.63960749330954503</v>
      </c>
      <c r="I34" s="2">
        <f t="shared" si="1"/>
        <v>0.33719892952720787</v>
      </c>
      <c r="J34" s="2">
        <f t="shared" si="3"/>
        <v>2.31935771632471E-2</v>
      </c>
      <c r="K34" s="1" t="str">
        <f t="shared" si="4"/>
        <v/>
      </c>
      <c r="L34" s="1" t="str">
        <f t="shared" si="5"/>
        <v/>
      </c>
    </row>
    <row r="35" spans="1:12">
      <c r="A35" s="1">
        <v>239</v>
      </c>
      <c r="B35" s="1"/>
      <c r="C35" s="9">
        <v>1336</v>
      </c>
      <c r="D35" s="9"/>
      <c r="E35" s="9">
        <v>772</v>
      </c>
      <c r="F35" s="9">
        <v>508</v>
      </c>
      <c r="G35" s="9">
        <f t="shared" si="2"/>
        <v>56</v>
      </c>
      <c r="H35" s="2">
        <f t="shared" si="0"/>
        <v>0.57784431137724546</v>
      </c>
      <c r="I35" s="2">
        <f t="shared" si="1"/>
        <v>0.38023952095808383</v>
      </c>
      <c r="J35" s="2">
        <f t="shared" si="3"/>
        <v>4.1916167664670656E-2</v>
      </c>
      <c r="K35" s="1" t="str">
        <f t="shared" si="4"/>
        <v>Y</v>
      </c>
      <c r="L35" s="1" t="str">
        <f t="shared" si="5"/>
        <v/>
      </c>
    </row>
    <row r="36" spans="1:12">
      <c r="A36" s="1">
        <v>240</v>
      </c>
      <c r="B36" s="1"/>
      <c r="C36" s="9">
        <v>915</v>
      </c>
      <c r="D36" s="9"/>
      <c r="E36" s="9">
        <v>514</v>
      </c>
      <c r="F36" s="9">
        <v>343</v>
      </c>
      <c r="G36" s="9">
        <f t="shared" si="2"/>
        <v>58</v>
      </c>
      <c r="H36" s="2">
        <f t="shared" si="0"/>
        <v>0.56174863387978147</v>
      </c>
      <c r="I36" s="2">
        <f t="shared" si="1"/>
        <v>0.37486338797814206</v>
      </c>
      <c r="J36" s="2">
        <f t="shared" si="3"/>
        <v>6.3387978142076501E-2</v>
      </c>
      <c r="K36" s="1" t="str">
        <f t="shared" si="4"/>
        <v>Y</v>
      </c>
      <c r="L36" s="1" t="str">
        <f t="shared" si="5"/>
        <v/>
      </c>
    </row>
    <row r="37" spans="1:12">
      <c r="A37" s="1">
        <v>241</v>
      </c>
      <c r="B37" s="1"/>
      <c r="C37" s="9">
        <v>1033</v>
      </c>
      <c r="D37" s="9"/>
      <c r="E37" s="9">
        <v>630</v>
      </c>
      <c r="F37" s="9">
        <v>343</v>
      </c>
      <c r="G37" s="9">
        <f t="shared" si="2"/>
        <v>60</v>
      </c>
      <c r="H37" s="2">
        <f t="shared" si="0"/>
        <v>0.60987415295256531</v>
      </c>
      <c r="I37" s="2">
        <f t="shared" si="1"/>
        <v>0.33204259438528555</v>
      </c>
      <c r="J37" s="2">
        <f t="shared" si="3"/>
        <v>5.8083252662149081E-2</v>
      </c>
      <c r="K37" s="1" t="str">
        <f t="shared" si="4"/>
        <v/>
      </c>
      <c r="L37" s="1" t="str">
        <f t="shared" si="5"/>
        <v/>
      </c>
    </row>
    <row r="38" spans="1:12">
      <c r="A38" s="1">
        <v>242</v>
      </c>
      <c r="B38" s="1"/>
      <c r="C38" s="9">
        <v>845</v>
      </c>
      <c r="D38" s="9"/>
      <c r="E38" s="9">
        <v>459</v>
      </c>
      <c r="F38" s="9">
        <v>316</v>
      </c>
      <c r="G38" s="9">
        <f t="shared" si="2"/>
        <v>70</v>
      </c>
      <c r="H38" s="2">
        <f t="shared" si="0"/>
        <v>0.54319526627218939</v>
      </c>
      <c r="I38" s="2">
        <f t="shared" si="1"/>
        <v>0.3739644970414201</v>
      </c>
      <c r="J38" s="2">
        <f t="shared" si="3"/>
        <v>8.2840236686390539E-2</v>
      </c>
      <c r="K38" s="1" t="str">
        <f t="shared" si="4"/>
        <v>Y</v>
      </c>
      <c r="L38" s="1" t="str">
        <f t="shared" si="5"/>
        <v/>
      </c>
    </row>
    <row r="39" spans="1:12">
      <c r="A39" s="1">
        <v>243</v>
      </c>
      <c r="B39" s="1"/>
      <c r="C39" s="9">
        <v>1392</v>
      </c>
      <c r="D39" s="9"/>
      <c r="E39" s="9">
        <v>896</v>
      </c>
      <c r="F39" s="9">
        <v>452</v>
      </c>
      <c r="G39" s="9">
        <f t="shared" si="2"/>
        <v>44</v>
      </c>
      <c r="H39" s="2">
        <f t="shared" si="0"/>
        <v>0.64367816091954022</v>
      </c>
      <c r="I39" s="2">
        <f t="shared" si="1"/>
        <v>0.32471264367816094</v>
      </c>
      <c r="J39" s="2">
        <f t="shared" si="3"/>
        <v>3.1609195402298854E-2</v>
      </c>
      <c r="K39" s="1" t="str">
        <f t="shared" si="4"/>
        <v/>
      </c>
      <c r="L39" s="1" t="str">
        <f t="shared" si="5"/>
        <v>N</v>
      </c>
    </row>
    <row r="40" spans="1:12">
      <c r="A40" s="1">
        <v>244</v>
      </c>
      <c r="B40" s="1"/>
      <c r="C40" s="9">
        <v>1129</v>
      </c>
      <c r="D40" s="9"/>
      <c r="E40" s="9">
        <v>660</v>
      </c>
      <c r="F40" s="9">
        <v>422</v>
      </c>
      <c r="G40" s="9">
        <f t="shared" si="2"/>
        <v>47</v>
      </c>
      <c r="H40" s="2">
        <f t="shared" si="0"/>
        <v>0.58458813108945973</v>
      </c>
      <c r="I40" s="2">
        <f t="shared" si="1"/>
        <v>0.37378210806023027</v>
      </c>
      <c r="J40" s="2">
        <f t="shared" si="3"/>
        <v>4.1629760850310012E-2</v>
      </c>
      <c r="K40" s="1" t="str">
        <f t="shared" si="4"/>
        <v>Y</v>
      </c>
      <c r="L40" s="1" t="str">
        <f t="shared" si="5"/>
        <v/>
      </c>
    </row>
    <row r="41" spans="1:12">
      <c r="A41" s="1">
        <v>246</v>
      </c>
      <c r="B41" s="1"/>
      <c r="C41" s="9">
        <v>1269</v>
      </c>
      <c r="D41" s="9"/>
      <c r="E41" s="9">
        <v>728</v>
      </c>
      <c r="F41" s="9">
        <v>478</v>
      </c>
      <c r="G41" s="9">
        <f t="shared" si="2"/>
        <v>63</v>
      </c>
      <c r="H41" s="2">
        <f t="shared" si="0"/>
        <v>0.57368006304176522</v>
      </c>
      <c r="I41" s="2">
        <f t="shared" si="1"/>
        <v>0.37667454688731283</v>
      </c>
      <c r="J41" s="2">
        <f t="shared" si="3"/>
        <v>4.9645390070921988E-2</v>
      </c>
      <c r="K41" s="1" t="str">
        <f t="shared" si="4"/>
        <v>Y</v>
      </c>
      <c r="L41" s="1" t="str">
        <f t="shared" si="5"/>
        <v/>
      </c>
    </row>
    <row r="42" spans="1:12">
      <c r="A42" s="1">
        <v>247</v>
      </c>
      <c r="B42" s="1"/>
      <c r="C42" s="9">
        <v>1165</v>
      </c>
      <c r="D42" s="9"/>
      <c r="E42" s="9">
        <v>831</v>
      </c>
      <c r="F42" s="9">
        <v>310</v>
      </c>
      <c r="G42" s="9">
        <f t="shared" si="2"/>
        <v>24</v>
      </c>
      <c r="H42" s="2">
        <f t="shared" si="0"/>
        <v>0.71330472103004294</v>
      </c>
      <c r="I42" s="2">
        <f t="shared" si="1"/>
        <v>0.26609442060085836</v>
      </c>
      <c r="J42" s="2">
        <f t="shared" si="3"/>
        <v>2.0600858369098713E-2</v>
      </c>
      <c r="K42" s="1" t="str">
        <f t="shared" si="4"/>
        <v/>
      </c>
      <c r="L42" s="1" t="str">
        <f t="shared" si="5"/>
        <v>N</v>
      </c>
    </row>
    <row r="43" spans="1:12">
      <c r="A43" s="1">
        <v>248</v>
      </c>
      <c r="B43" s="1"/>
      <c r="C43" s="9">
        <v>839</v>
      </c>
      <c r="D43" s="9"/>
      <c r="E43" s="9">
        <v>555</v>
      </c>
      <c r="F43" s="9">
        <v>255</v>
      </c>
      <c r="G43" s="9">
        <f t="shared" si="2"/>
        <v>29</v>
      </c>
      <c r="H43" s="2">
        <f t="shared" si="0"/>
        <v>0.66150178784266989</v>
      </c>
      <c r="I43" s="2">
        <f t="shared" si="1"/>
        <v>0.3039332538736591</v>
      </c>
      <c r="J43" s="2">
        <f t="shared" si="3"/>
        <v>3.4564958283671038E-2</v>
      </c>
      <c r="K43" s="1" t="str">
        <f t="shared" si="4"/>
        <v/>
      </c>
      <c r="L43" s="1" t="str">
        <f t="shared" si="5"/>
        <v>N</v>
      </c>
    </row>
    <row r="44" spans="1:12">
      <c r="A44" s="1">
        <v>249</v>
      </c>
      <c r="B44" s="1"/>
      <c r="C44" s="9">
        <v>1115</v>
      </c>
      <c r="D44" s="9"/>
      <c r="E44" s="9">
        <v>763</v>
      </c>
      <c r="F44" s="9">
        <v>324</v>
      </c>
      <c r="G44" s="9">
        <f t="shared" si="2"/>
        <v>28</v>
      </c>
      <c r="H44" s="2">
        <f t="shared" si="0"/>
        <v>0.68430493273542603</v>
      </c>
      <c r="I44" s="2">
        <f t="shared" si="1"/>
        <v>0.29058295964125558</v>
      </c>
      <c r="J44" s="2">
        <f t="shared" si="3"/>
        <v>2.5112107623318385E-2</v>
      </c>
      <c r="K44" s="1" t="str">
        <f t="shared" si="4"/>
        <v/>
      </c>
      <c r="L44" s="1" t="str">
        <f t="shared" si="5"/>
        <v>N</v>
      </c>
    </row>
    <row r="45" spans="1:12">
      <c r="A45" s="1">
        <v>250</v>
      </c>
      <c r="B45" s="1"/>
      <c r="C45" s="9">
        <v>948</v>
      </c>
      <c r="D45" s="9"/>
      <c r="E45" s="9">
        <v>533</v>
      </c>
      <c r="F45" s="9">
        <v>368</v>
      </c>
      <c r="G45" s="9">
        <f t="shared" si="2"/>
        <v>47</v>
      </c>
      <c r="H45" s="2">
        <f t="shared" si="0"/>
        <v>0.56223628691983119</v>
      </c>
      <c r="I45" s="2">
        <f t="shared" si="1"/>
        <v>0.3881856540084388</v>
      </c>
      <c r="J45" s="2">
        <f t="shared" si="3"/>
        <v>4.9578059071729956E-2</v>
      </c>
      <c r="K45" s="1" t="str">
        <f t="shared" si="4"/>
        <v>Y</v>
      </c>
      <c r="L45" s="1" t="str">
        <f t="shared" si="5"/>
        <v/>
      </c>
    </row>
    <row r="46" spans="1:12">
      <c r="A46" s="1">
        <v>251</v>
      </c>
      <c r="B46" s="1"/>
      <c r="C46" s="9">
        <v>808</v>
      </c>
      <c r="D46" s="9"/>
      <c r="E46" s="9">
        <v>448</v>
      </c>
      <c r="F46" s="9">
        <v>322</v>
      </c>
      <c r="G46" s="9">
        <f t="shared" si="2"/>
        <v>38</v>
      </c>
      <c r="H46" s="2">
        <f t="shared" si="0"/>
        <v>0.5544554455445545</v>
      </c>
      <c r="I46" s="2">
        <f t="shared" si="1"/>
        <v>0.39851485148514854</v>
      </c>
      <c r="J46" s="2">
        <f t="shared" si="3"/>
        <v>4.702970297029703E-2</v>
      </c>
      <c r="K46" s="1" t="str">
        <f t="shared" si="4"/>
        <v>Y</v>
      </c>
      <c r="L46" s="1" t="str">
        <f t="shared" si="5"/>
        <v/>
      </c>
    </row>
    <row r="47" spans="1:12">
      <c r="A47" s="1">
        <v>252</v>
      </c>
      <c r="B47" s="1"/>
      <c r="C47" s="9">
        <v>1221</v>
      </c>
      <c r="D47" s="9"/>
      <c r="E47" s="9">
        <v>639</v>
      </c>
      <c r="F47" s="9">
        <v>509</v>
      </c>
      <c r="G47" s="9">
        <f t="shared" si="2"/>
        <v>73</v>
      </c>
      <c r="H47" s="2">
        <f t="shared" si="0"/>
        <v>0.5233415233415234</v>
      </c>
      <c r="I47" s="2">
        <f t="shared" si="1"/>
        <v>0.41687141687141688</v>
      </c>
      <c r="J47" s="2">
        <f t="shared" si="3"/>
        <v>5.9787059787059789E-2</v>
      </c>
      <c r="K47" s="1" t="str">
        <f t="shared" si="4"/>
        <v>Y</v>
      </c>
      <c r="L47" s="1" t="str">
        <f t="shared" si="5"/>
        <v/>
      </c>
    </row>
    <row r="48" spans="1:12">
      <c r="A48" s="1">
        <v>253</v>
      </c>
      <c r="B48" s="1"/>
      <c r="C48" s="9">
        <v>732</v>
      </c>
      <c r="D48" s="9"/>
      <c r="E48" s="9">
        <v>403</v>
      </c>
      <c r="F48" s="9">
        <v>294</v>
      </c>
      <c r="G48" s="9">
        <f t="shared" si="2"/>
        <v>35</v>
      </c>
      <c r="H48" s="2">
        <f t="shared" si="0"/>
        <v>0.55054644808743169</v>
      </c>
      <c r="I48" s="2">
        <f t="shared" si="1"/>
        <v>0.40163934426229508</v>
      </c>
      <c r="J48" s="2">
        <f t="shared" si="3"/>
        <v>4.7814207650273222E-2</v>
      </c>
      <c r="K48" s="1" t="str">
        <f t="shared" si="4"/>
        <v>Y</v>
      </c>
      <c r="L48" s="1" t="str">
        <f t="shared" si="5"/>
        <v/>
      </c>
    </row>
    <row r="49" spans="1:12">
      <c r="A49" s="1">
        <v>254</v>
      </c>
      <c r="B49" s="1"/>
      <c r="C49" s="9">
        <v>1580</v>
      </c>
      <c r="D49" s="9"/>
      <c r="E49" s="9">
        <v>975</v>
      </c>
      <c r="F49" s="9">
        <v>556</v>
      </c>
      <c r="G49" s="9">
        <f t="shared" si="2"/>
        <v>49</v>
      </c>
      <c r="H49" s="2">
        <f t="shared" si="0"/>
        <v>0.61708860759493667</v>
      </c>
      <c r="I49" s="2">
        <f t="shared" si="1"/>
        <v>0.35189873417721518</v>
      </c>
      <c r="J49" s="2">
        <f t="shared" si="3"/>
        <v>3.10126582278481E-2</v>
      </c>
      <c r="K49" s="1" t="str">
        <f t="shared" si="4"/>
        <v/>
      </c>
      <c r="L49" s="1" t="str">
        <f t="shared" si="5"/>
        <v/>
      </c>
    </row>
    <row r="50" spans="1:12">
      <c r="A50" s="1">
        <v>255</v>
      </c>
      <c r="B50" s="1"/>
      <c r="C50" s="9">
        <v>900</v>
      </c>
      <c r="D50" s="9"/>
      <c r="E50" s="9">
        <v>552</v>
      </c>
      <c r="F50" s="9">
        <v>312</v>
      </c>
      <c r="G50" s="9">
        <f t="shared" si="2"/>
        <v>36</v>
      </c>
      <c r="H50" s="2">
        <f t="shared" si="0"/>
        <v>0.61333333333333329</v>
      </c>
      <c r="I50" s="2">
        <f t="shared" si="1"/>
        <v>0.34666666666666668</v>
      </c>
      <c r="J50" s="2">
        <f t="shared" si="3"/>
        <v>0.04</v>
      </c>
      <c r="K50" s="1" t="str">
        <f t="shared" si="4"/>
        <v/>
      </c>
      <c r="L50" s="1" t="str">
        <f t="shared" si="5"/>
        <v/>
      </c>
    </row>
    <row r="51" spans="1:12">
      <c r="A51" s="1">
        <v>256</v>
      </c>
      <c r="B51" s="1"/>
      <c r="C51" s="9">
        <v>764</v>
      </c>
      <c r="D51" s="9"/>
      <c r="E51" s="9">
        <v>469</v>
      </c>
      <c r="F51" s="9">
        <v>252</v>
      </c>
      <c r="G51" s="9">
        <f t="shared" si="2"/>
        <v>43</v>
      </c>
      <c r="H51" s="2">
        <f t="shared" si="0"/>
        <v>0.61387434554973819</v>
      </c>
      <c r="I51" s="2">
        <f t="shared" si="1"/>
        <v>0.32984293193717279</v>
      </c>
      <c r="J51" s="2">
        <f t="shared" si="3"/>
        <v>5.6282722513089002E-2</v>
      </c>
      <c r="K51" s="1" t="str">
        <f t="shared" si="4"/>
        <v/>
      </c>
      <c r="L51" s="1" t="str">
        <f t="shared" si="5"/>
        <v/>
      </c>
    </row>
    <row r="52" spans="1:12">
      <c r="A52" s="1">
        <v>265</v>
      </c>
      <c r="C52" s="9"/>
      <c r="D52" s="9"/>
      <c r="E52" s="9"/>
      <c r="F52" s="9"/>
      <c r="G52" s="9"/>
    </row>
    <row r="53" spans="1:12">
      <c r="A53" s="1">
        <v>270</v>
      </c>
      <c r="C53" s="9"/>
      <c r="D53" s="9"/>
      <c r="E53" s="9"/>
      <c r="F53" s="9"/>
      <c r="G53" s="9"/>
    </row>
    <row r="54" spans="1:12">
      <c r="A54" s="1">
        <v>305</v>
      </c>
      <c r="B54" s="1"/>
      <c r="C54" s="9">
        <v>601</v>
      </c>
      <c r="D54" s="9"/>
      <c r="E54" s="9">
        <v>415</v>
      </c>
      <c r="F54" s="9">
        <v>161</v>
      </c>
      <c r="G54" s="9">
        <f>C54-E54-F54</f>
        <v>25</v>
      </c>
      <c r="H54" s="2">
        <f>E54/C54</f>
        <v>0.6905158069883528</v>
      </c>
      <c r="I54" s="2">
        <f>F54/C54</f>
        <v>0.26788685524126454</v>
      </c>
      <c r="J54" s="2">
        <f>G54/C54</f>
        <v>4.1597337770382693E-2</v>
      </c>
      <c r="K54" s="1" t="str">
        <f>IF(AND(H54&lt;0.6,I54&gt;0.35),"Y","")</f>
        <v/>
      </c>
      <c r="L54" s="1" t="str">
        <f>IF(AND(H54&gt;0.64,I54&lt;0.33),"N","")</f>
        <v>N</v>
      </c>
    </row>
    <row r="55" spans="1:12">
      <c r="A55" s="1">
        <v>310</v>
      </c>
      <c r="B55" s="1"/>
      <c r="C55" s="9">
        <v>608</v>
      </c>
      <c r="D55" s="9"/>
      <c r="E55" s="9">
        <v>383</v>
      </c>
      <c r="F55" s="9">
        <v>197</v>
      </c>
      <c r="G55" s="9">
        <f>C55-E55-F55</f>
        <v>28</v>
      </c>
      <c r="H55" s="2">
        <f>E55/C55</f>
        <v>0.62993421052631582</v>
      </c>
      <c r="I55" s="2">
        <f>F55/C55</f>
        <v>0.32401315789473684</v>
      </c>
      <c r="J55" s="2">
        <f>G55/C55</f>
        <v>4.6052631578947366E-2</v>
      </c>
      <c r="K55" s="1" t="str">
        <f>IF(AND(H55&lt;0.6,I55&gt;0.35),"Y","")</f>
        <v/>
      </c>
      <c r="L55" s="1" t="str">
        <f>IF(AND(H55&gt;0.64,I55&lt;0.33),"N","")</f>
        <v/>
      </c>
    </row>
    <row r="56" spans="1:12">
      <c r="A56" s="3" t="s">
        <v>21</v>
      </c>
      <c r="B56" s="3"/>
      <c r="C56" s="10">
        <f>SUM(C2:C55)</f>
        <v>54595</v>
      </c>
      <c r="D56" s="10"/>
      <c r="E56" s="10">
        <f>SUM(E2:E55)</f>
        <v>32791</v>
      </c>
      <c r="F56" s="10">
        <f t="shared" ref="F56:G56" si="6">SUM(F2:F55)</f>
        <v>19228</v>
      </c>
      <c r="G56" s="10">
        <f t="shared" si="6"/>
        <v>2576</v>
      </c>
      <c r="H56" s="11">
        <f>E56/C56</f>
        <v>0.60062276765271549</v>
      </c>
      <c r="I56" s="11">
        <f>F56/C56</f>
        <v>0.35219342430625517</v>
      </c>
      <c r="J56" s="11">
        <f>G56/C56</f>
        <v>4.7183808041029396E-2</v>
      </c>
      <c r="K56" s="3" t="str">
        <f>IF(AND(H56&lt;0.6,I56&gt;0.35),"Y","")</f>
        <v/>
      </c>
      <c r="L56" s="3" t="str">
        <f>IF(AND(H56&gt;0.64,I56&lt;0.33),"N","")</f>
        <v/>
      </c>
    </row>
  </sheetData>
  <conditionalFormatting sqref="K2:K51 K54:K55">
    <cfRule type="cellIs" dxfId="13" priority="2" operator="equal">
      <formula>"Y"</formula>
    </cfRule>
  </conditionalFormatting>
  <conditionalFormatting sqref="L2:L51 L54:L55">
    <cfRule type="cellIs" dxfId="12" priority="1" operator="equal">
      <formula>"N"</formula>
    </cfRule>
  </conditionalFormatting>
  <conditionalFormatting sqref="D2:D51 D54:D5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51 H54:H5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51 I54:I5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ignoredErrors>
    <ignoredError sqref="C56:G56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A47" workbookViewId="0">
      <selection sqref="A1:A2"/>
    </sheetView>
  </sheetViews>
  <sheetFormatPr baseColWidth="10" defaultRowHeight="15" x14ac:dyDescent="0"/>
  <sheetData>
    <row r="1" spans="1:13">
      <c r="A1" s="108" t="s">
        <v>4</v>
      </c>
      <c r="B1" s="107" t="s">
        <v>36</v>
      </c>
      <c r="C1" s="107"/>
      <c r="D1" s="107"/>
      <c r="E1" s="107" t="s">
        <v>37</v>
      </c>
      <c r="F1" s="107"/>
      <c r="G1" s="107"/>
      <c r="H1" s="107" t="s">
        <v>38</v>
      </c>
      <c r="I1" s="107"/>
      <c r="J1" s="107"/>
      <c r="K1" s="107" t="s">
        <v>39</v>
      </c>
      <c r="L1" s="107"/>
      <c r="M1" s="107"/>
    </row>
    <row r="2" spans="1:13">
      <c r="A2" s="112"/>
      <c r="B2" s="33" t="s">
        <v>2</v>
      </c>
      <c r="C2" s="33" t="s">
        <v>3</v>
      </c>
      <c r="D2" s="33" t="s">
        <v>9</v>
      </c>
      <c r="E2" s="33" t="s">
        <v>2</v>
      </c>
      <c r="F2" s="33" t="s">
        <v>3</v>
      </c>
      <c r="G2" s="33" t="s">
        <v>9</v>
      </c>
      <c r="H2" s="33" t="s">
        <v>2</v>
      </c>
      <c r="I2" s="33" t="s">
        <v>3</v>
      </c>
      <c r="J2" s="33" t="s">
        <v>9</v>
      </c>
      <c r="K2" s="33" t="s">
        <v>2</v>
      </c>
      <c r="L2" s="33" t="s">
        <v>3</v>
      </c>
      <c r="M2" s="33" t="s">
        <v>9</v>
      </c>
    </row>
    <row r="3" spans="1:13">
      <c r="A3" s="88">
        <v>201</v>
      </c>
      <c r="B3" s="91">
        <v>726</v>
      </c>
      <c r="C3" s="92">
        <v>565</v>
      </c>
      <c r="D3" s="93">
        <v>15</v>
      </c>
      <c r="E3" s="91">
        <v>742</v>
      </c>
      <c r="F3" s="92">
        <v>553</v>
      </c>
      <c r="G3" s="93">
        <v>7</v>
      </c>
      <c r="H3" s="91">
        <v>719</v>
      </c>
      <c r="I3" s="92">
        <v>555</v>
      </c>
      <c r="J3" s="93">
        <v>11</v>
      </c>
      <c r="K3" s="91">
        <v>761</v>
      </c>
      <c r="L3" s="92">
        <v>516</v>
      </c>
      <c r="M3" s="93">
        <v>15</v>
      </c>
    </row>
    <row r="4" spans="1:13">
      <c r="A4" s="89">
        <v>202</v>
      </c>
      <c r="B4" s="22">
        <v>759</v>
      </c>
      <c r="C4" s="27">
        <v>539</v>
      </c>
      <c r="D4" s="94">
        <v>30</v>
      </c>
      <c r="E4" s="22">
        <v>766</v>
      </c>
      <c r="F4" s="27">
        <v>528</v>
      </c>
      <c r="G4" s="94">
        <v>16</v>
      </c>
      <c r="H4" s="22">
        <v>795</v>
      </c>
      <c r="I4" s="27">
        <v>498</v>
      </c>
      <c r="J4" s="94">
        <v>14</v>
      </c>
      <c r="K4" s="22">
        <v>805</v>
      </c>
      <c r="L4" s="27">
        <v>487</v>
      </c>
      <c r="M4" s="94">
        <v>23</v>
      </c>
    </row>
    <row r="5" spans="1:13">
      <c r="A5" s="89">
        <v>203</v>
      </c>
      <c r="B5" s="22">
        <v>541</v>
      </c>
      <c r="C5" s="27">
        <v>511</v>
      </c>
      <c r="D5" s="94">
        <v>34</v>
      </c>
      <c r="E5" s="22">
        <v>562</v>
      </c>
      <c r="F5" s="27">
        <v>481</v>
      </c>
      <c r="G5" s="94">
        <v>24</v>
      </c>
      <c r="H5" s="22">
        <v>560</v>
      </c>
      <c r="I5" s="27">
        <v>474</v>
      </c>
      <c r="J5" s="94">
        <v>32</v>
      </c>
      <c r="K5" s="22">
        <v>589</v>
      </c>
      <c r="L5" s="27">
        <v>449</v>
      </c>
      <c r="M5" s="94">
        <v>35</v>
      </c>
    </row>
    <row r="6" spans="1:13">
      <c r="A6" s="89">
        <v>204</v>
      </c>
      <c r="B6" s="22">
        <v>337</v>
      </c>
      <c r="C6" s="27">
        <v>389</v>
      </c>
      <c r="D6" s="94">
        <v>29</v>
      </c>
      <c r="E6" s="22">
        <v>350</v>
      </c>
      <c r="F6" s="27">
        <v>378</v>
      </c>
      <c r="G6" s="94">
        <v>15</v>
      </c>
      <c r="H6" s="22">
        <v>344</v>
      </c>
      <c r="I6" s="27">
        <v>379</v>
      </c>
      <c r="J6" s="94">
        <v>16</v>
      </c>
      <c r="K6" s="22">
        <v>361</v>
      </c>
      <c r="L6" s="27">
        <v>364</v>
      </c>
      <c r="M6" s="94">
        <v>20</v>
      </c>
    </row>
    <row r="7" spans="1:13">
      <c r="A7" s="89">
        <v>205</v>
      </c>
      <c r="B7" s="22">
        <v>611</v>
      </c>
      <c r="C7" s="27">
        <v>602</v>
      </c>
      <c r="D7" s="94">
        <v>31</v>
      </c>
      <c r="E7" s="22">
        <v>622</v>
      </c>
      <c r="F7" s="27">
        <v>593</v>
      </c>
      <c r="G7" s="94">
        <v>13</v>
      </c>
      <c r="H7" s="22">
        <v>623</v>
      </c>
      <c r="I7" s="27">
        <v>567</v>
      </c>
      <c r="J7" s="94">
        <v>29</v>
      </c>
      <c r="K7" s="22">
        <v>632</v>
      </c>
      <c r="L7" s="27">
        <v>580</v>
      </c>
      <c r="M7" s="94">
        <v>18</v>
      </c>
    </row>
    <row r="8" spans="1:13">
      <c r="A8" s="89">
        <v>209</v>
      </c>
      <c r="B8" s="22">
        <v>644</v>
      </c>
      <c r="C8" s="27">
        <v>535</v>
      </c>
      <c r="D8" s="94">
        <v>32</v>
      </c>
      <c r="E8" s="22">
        <v>666</v>
      </c>
      <c r="F8" s="27">
        <v>503</v>
      </c>
      <c r="G8" s="94">
        <v>26</v>
      </c>
      <c r="H8" s="22">
        <v>673</v>
      </c>
      <c r="I8" s="27">
        <v>496</v>
      </c>
      <c r="J8" s="94">
        <v>23</v>
      </c>
      <c r="K8" s="22">
        <v>708</v>
      </c>
      <c r="L8" s="27">
        <v>461</v>
      </c>
      <c r="M8" s="94">
        <v>28</v>
      </c>
    </row>
    <row r="9" spans="1:13">
      <c r="A9" s="89">
        <v>210</v>
      </c>
      <c r="B9" s="22">
        <v>592</v>
      </c>
      <c r="C9" s="27">
        <v>664</v>
      </c>
      <c r="D9" s="94">
        <v>25</v>
      </c>
      <c r="E9" s="22">
        <v>594</v>
      </c>
      <c r="F9" s="27">
        <v>655</v>
      </c>
      <c r="G9" s="94">
        <v>21</v>
      </c>
      <c r="H9" s="22">
        <v>605</v>
      </c>
      <c r="I9" s="27">
        <v>631</v>
      </c>
      <c r="J9" s="94">
        <v>18</v>
      </c>
      <c r="K9" s="22">
        <v>610</v>
      </c>
      <c r="L9" s="27">
        <v>622</v>
      </c>
      <c r="M9" s="94">
        <v>30</v>
      </c>
    </row>
    <row r="10" spans="1:13">
      <c r="A10" s="89">
        <v>211</v>
      </c>
      <c r="B10" s="22">
        <v>620</v>
      </c>
      <c r="C10" s="27">
        <v>746</v>
      </c>
      <c r="D10" s="94">
        <v>41</v>
      </c>
      <c r="E10" s="22">
        <v>639</v>
      </c>
      <c r="F10" s="27">
        <v>726</v>
      </c>
      <c r="G10" s="94">
        <v>32</v>
      </c>
      <c r="H10" s="22">
        <v>640</v>
      </c>
      <c r="I10" s="27">
        <v>707</v>
      </c>
      <c r="J10" s="94">
        <v>33</v>
      </c>
      <c r="K10" s="22">
        <v>648</v>
      </c>
      <c r="L10" s="27">
        <v>686</v>
      </c>
      <c r="M10" s="94">
        <v>51</v>
      </c>
    </row>
    <row r="11" spans="1:13">
      <c r="A11" s="89">
        <v>212</v>
      </c>
      <c r="B11" s="22">
        <v>544</v>
      </c>
      <c r="C11" s="27">
        <v>494</v>
      </c>
      <c r="D11" s="94">
        <v>46</v>
      </c>
      <c r="E11" s="22">
        <v>562</v>
      </c>
      <c r="F11" s="27">
        <v>476</v>
      </c>
      <c r="G11" s="94">
        <v>28</v>
      </c>
      <c r="H11" s="22">
        <v>561</v>
      </c>
      <c r="I11" s="27">
        <v>469</v>
      </c>
      <c r="J11" s="94">
        <v>37</v>
      </c>
      <c r="K11" s="22">
        <v>590</v>
      </c>
      <c r="L11" s="27">
        <v>449</v>
      </c>
      <c r="M11" s="94">
        <v>32</v>
      </c>
    </row>
    <row r="12" spans="1:13">
      <c r="A12" s="89">
        <v>213</v>
      </c>
      <c r="B12" s="22">
        <v>567</v>
      </c>
      <c r="C12" s="27">
        <v>446</v>
      </c>
      <c r="D12" s="94">
        <v>14</v>
      </c>
      <c r="E12" s="22">
        <v>576</v>
      </c>
      <c r="F12" s="27">
        <v>429</v>
      </c>
      <c r="G12" s="94">
        <v>12</v>
      </c>
      <c r="H12" s="22">
        <v>569</v>
      </c>
      <c r="I12" s="27">
        <v>425</v>
      </c>
      <c r="J12" s="94">
        <v>11</v>
      </c>
      <c r="K12" s="22">
        <v>592</v>
      </c>
      <c r="L12" s="27">
        <v>408</v>
      </c>
      <c r="M12" s="94">
        <v>13</v>
      </c>
    </row>
    <row r="13" spans="1:13">
      <c r="A13" s="89">
        <v>214</v>
      </c>
      <c r="B13" s="22">
        <v>354</v>
      </c>
      <c r="C13" s="27">
        <v>237</v>
      </c>
      <c r="D13" s="94">
        <v>14</v>
      </c>
      <c r="E13" s="22">
        <v>355</v>
      </c>
      <c r="F13" s="27">
        <v>227</v>
      </c>
      <c r="G13" s="94">
        <v>13</v>
      </c>
      <c r="H13" s="22">
        <v>352</v>
      </c>
      <c r="I13" s="27">
        <v>223</v>
      </c>
      <c r="J13" s="94">
        <v>12</v>
      </c>
      <c r="K13" s="22">
        <v>367</v>
      </c>
      <c r="L13" s="27">
        <v>218</v>
      </c>
      <c r="M13" s="94">
        <v>10</v>
      </c>
    </row>
    <row r="14" spans="1:13">
      <c r="A14" s="89">
        <v>215</v>
      </c>
      <c r="B14" s="22">
        <v>494</v>
      </c>
      <c r="C14" s="27">
        <v>393</v>
      </c>
      <c r="D14" s="94">
        <v>17</v>
      </c>
      <c r="E14" s="22">
        <v>499</v>
      </c>
      <c r="F14" s="27">
        <v>391</v>
      </c>
      <c r="G14" s="94">
        <v>12</v>
      </c>
      <c r="H14" s="22">
        <v>512</v>
      </c>
      <c r="I14" s="27">
        <v>369</v>
      </c>
      <c r="J14" s="94">
        <v>10</v>
      </c>
      <c r="K14" s="22">
        <v>497</v>
      </c>
      <c r="L14" s="27">
        <v>374</v>
      </c>
      <c r="M14" s="94">
        <v>27</v>
      </c>
    </row>
    <row r="15" spans="1:13">
      <c r="A15" s="89">
        <v>216</v>
      </c>
      <c r="B15" s="22">
        <v>426</v>
      </c>
      <c r="C15" s="27">
        <v>311</v>
      </c>
      <c r="D15" s="94">
        <v>14</v>
      </c>
      <c r="E15" s="22">
        <v>447</v>
      </c>
      <c r="F15" s="27">
        <v>287</v>
      </c>
      <c r="G15" s="94">
        <v>10</v>
      </c>
      <c r="H15" s="22">
        <v>437</v>
      </c>
      <c r="I15" s="27">
        <v>286</v>
      </c>
      <c r="J15" s="94">
        <v>11</v>
      </c>
      <c r="K15" s="22">
        <v>462</v>
      </c>
      <c r="L15" s="27">
        <v>266</v>
      </c>
      <c r="M15" s="94">
        <v>12</v>
      </c>
    </row>
    <row r="16" spans="1:13">
      <c r="A16" s="89">
        <v>217</v>
      </c>
      <c r="B16" s="22">
        <v>424</v>
      </c>
      <c r="C16" s="27">
        <v>427</v>
      </c>
      <c r="D16" s="94">
        <v>42</v>
      </c>
      <c r="E16" s="22">
        <v>441</v>
      </c>
      <c r="F16" s="27">
        <v>418</v>
      </c>
      <c r="G16" s="94">
        <v>27</v>
      </c>
      <c r="H16" s="22">
        <v>441</v>
      </c>
      <c r="I16" s="27">
        <v>411</v>
      </c>
      <c r="J16" s="94">
        <v>27</v>
      </c>
      <c r="K16" s="22">
        <v>458</v>
      </c>
      <c r="L16" s="27">
        <v>396</v>
      </c>
      <c r="M16" s="94">
        <v>33</v>
      </c>
    </row>
    <row r="17" spans="1:13">
      <c r="A17" s="89">
        <v>218</v>
      </c>
      <c r="B17" s="22">
        <v>461</v>
      </c>
      <c r="C17" s="27">
        <v>383</v>
      </c>
      <c r="D17" s="94">
        <v>26</v>
      </c>
      <c r="E17" s="22">
        <v>481</v>
      </c>
      <c r="F17" s="27">
        <v>370</v>
      </c>
      <c r="G17" s="94">
        <v>10</v>
      </c>
      <c r="H17" s="22">
        <v>476</v>
      </c>
      <c r="I17" s="27">
        <v>362</v>
      </c>
      <c r="J17" s="94">
        <v>14</v>
      </c>
      <c r="K17" s="22">
        <v>502</v>
      </c>
      <c r="L17" s="27">
        <v>338</v>
      </c>
      <c r="M17" s="94">
        <v>16</v>
      </c>
    </row>
    <row r="18" spans="1:13">
      <c r="A18" s="89">
        <v>219</v>
      </c>
      <c r="B18" s="22">
        <v>393</v>
      </c>
      <c r="C18" s="27">
        <v>372</v>
      </c>
      <c r="D18" s="94">
        <v>21</v>
      </c>
      <c r="E18" s="22">
        <v>410</v>
      </c>
      <c r="F18" s="27">
        <v>352</v>
      </c>
      <c r="G18" s="94">
        <v>12</v>
      </c>
      <c r="H18" s="22">
        <v>405</v>
      </c>
      <c r="I18" s="27">
        <v>353</v>
      </c>
      <c r="J18" s="94">
        <v>12</v>
      </c>
      <c r="K18" s="22">
        <v>423</v>
      </c>
      <c r="L18" s="27">
        <v>336</v>
      </c>
      <c r="M18" s="94">
        <v>14</v>
      </c>
    </row>
    <row r="19" spans="1:13">
      <c r="A19" s="89">
        <v>220</v>
      </c>
      <c r="B19" s="22">
        <v>375</v>
      </c>
      <c r="C19" s="27">
        <v>432</v>
      </c>
      <c r="D19" s="94">
        <v>30</v>
      </c>
      <c r="E19" s="22">
        <v>384</v>
      </c>
      <c r="F19" s="27">
        <v>423</v>
      </c>
      <c r="G19" s="94">
        <v>16</v>
      </c>
      <c r="H19" s="22">
        <v>396</v>
      </c>
      <c r="I19" s="27">
        <v>411</v>
      </c>
      <c r="J19" s="94">
        <v>17</v>
      </c>
      <c r="K19" s="22">
        <v>410</v>
      </c>
      <c r="L19" s="27">
        <v>387</v>
      </c>
      <c r="M19" s="94">
        <v>29</v>
      </c>
    </row>
    <row r="20" spans="1:13">
      <c r="A20" s="89">
        <v>221</v>
      </c>
      <c r="B20" s="22">
        <v>412</v>
      </c>
      <c r="C20" s="27">
        <v>371</v>
      </c>
      <c r="D20" s="94">
        <v>19</v>
      </c>
      <c r="E20" s="22">
        <v>420</v>
      </c>
      <c r="F20" s="27">
        <v>353</v>
      </c>
      <c r="G20" s="94">
        <v>12</v>
      </c>
      <c r="H20" s="22">
        <v>429</v>
      </c>
      <c r="I20" s="27">
        <v>343</v>
      </c>
      <c r="J20" s="94">
        <v>11</v>
      </c>
      <c r="K20" s="22">
        <v>438</v>
      </c>
      <c r="L20" s="27">
        <v>320</v>
      </c>
      <c r="M20" s="94">
        <v>22</v>
      </c>
    </row>
    <row r="21" spans="1:13">
      <c r="A21" s="89">
        <v>222</v>
      </c>
      <c r="B21" s="22">
        <v>532</v>
      </c>
      <c r="C21" s="27">
        <v>574</v>
      </c>
      <c r="D21" s="94">
        <v>42</v>
      </c>
      <c r="E21" s="22">
        <v>524</v>
      </c>
      <c r="F21" s="27">
        <v>557</v>
      </c>
      <c r="G21" s="94">
        <v>31</v>
      </c>
      <c r="H21" s="22">
        <v>523</v>
      </c>
      <c r="I21" s="27">
        <v>549</v>
      </c>
      <c r="J21" s="94">
        <v>33</v>
      </c>
      <c r="K21" s="22">
        <v>561</v>
      </c>
      <c r="L21" s="27">
        <v>510</v>
      </c>
      <c r="M21" s="94">
        <v>45</v>
      </c>
    </row>
    <row r="22" spans="1:13">
      <c r="A22" s="89">
        <v>223</v>
      </c>
      <c r="B22" s="22">
        <v>695</v>
      </c>
      <c r="C22" s="27">
        <v>671</v>
      </c>
      <c r="D22" s="94">
        <v>45</v>
      </c>
      <c r="E22" s="22">
        <v>723</v>
      </c>
      <c r="F22" s="27">
        <v>638</v>
      </c>
      <c r="G22" s="94">
        <v>24</v>
      </c>
      <c r="H22" s="22">
        <v>724</v>
      </c>
      <c r="I22" s="27">
        <v>624</v>
      </c>
      <c r="J22" s="94">
        <v>26</v>
      </c>
      <c r="K22" s="22">
        <v>764</v>
      </c>
      <c r="L22" s="27">
        <v>594</v>
      </c>
      <c r="M22" s="94">
        <v>33</v>
      </c>
    </row>
    <row r="23" spans="1:13">
      <c r="A23" s="89">
        <v>224</v>
      </c>
      <c r="B23" s="22">
        <v>701</v>
      </c>
      <c r="C23" s="27">
        <v>600</v>
      </c>
      <c r="D23" s="94">
        <v>32</v>
      </c>
      <c r="E23" s="22">
        <v>724</v>
      </c>
      <c r="F23" s="27">
        <v>561</v>
      </c>
      <c r="G23" s="94">
        <v>23</v>
      </c>
      <c r="H23" s="22">
        <v>724</v>
      </c>
      <c r="I23" s="27">
        <v>546</v>
      </c>
      <c r="J23" s="94">
        <v>23</v>
      </c>
      <c r="K23" s="22">
        <v>751</v>
      </c>
      <c r="L23" s="27">
        <v>527</v>
      </c>
      <c r="M23" s="94">
        <v>25</v>
      </c>
    </row>
    <row r="24" spans="1:13">
      <c r="A24" s="89">
        <v>225</v>
      </c>
      <c r="B24" s="22">
        <v>663</v>
      </c>
      <c r="C24" s="27">
        <v>726</v>
      </c>
      <c r="D24" s="94">
        <v>58</v>
      </c>
      <c r="E24" s="22">
        <v>691</v>
      </c>
      <c r="F24" s="27">
        <v>690</v>
      </c>
      <c r="G24" s="94">
        <v>39</v>
      </c>
      <c r="H24" s="22">
        <v>681</v>
      </c>
      <c r="I24" s="27">
        <v>694</v>
      </c>
      <c r="J24" s="94">
        <v>36</v>
      </c>
      <c r="K24" s="22">
        <v>710</v>
      </c>
      <c r="L24" s="27">
        <v>662</v>
      </c>
      <c r="M24" s="94">
        <v>51</v>
      </c>
    </row>
    <row r="25" spans="1:13">
      <c r="A25" s="89">
        <v>226</v>
      </c>
      <c r="B25" s="22">
        <v>533</v>
      </c>
      <c r="C25" s="27">
        <v>461</v>
      </c>
      <c r="D25" s="94">
        <v>25</v>
      </c>
      <c r="E25" s="22">
        <v>552</v>
      </c>
      <c r="F25" s="27">
        <v>436</v>
      </c>
      <c r="G25" s="94">
        <v>13</v>
      </c>
      <c r="H25" s="22">
        <v>560</v>
      </c>
      <c r="I25" s="27">
        <v>421</v>
      </c>
      <c r="J25" s="94">
        <v>16</v>
      </c>
      <c r="K25" s="22">
        <v>566</v>
      </c>
      <c r="L25" s="27">
        <v>416</v>
      </c>
      <c r="M25" s="94">
        <v>20</v>
      </c>
    </row>
    <row r="26" spans="1:13">
      <c r="A26" s="89">
        <v>227</v>
      </c>
      <c r="B26" s="22">
        <v>839</v>
      </c>
      <c r="C26" s="27">
        <v>738</v>
      </c>
      <c r="D26" s="94">
        <v>26</v>
      </c>
      <c r="E26" s="22">
        <v>865</v>
      </c>
      <c r="F26" s="27">
        <v>706</v>
      </c>
      <c r="G26" s="94">
        <v>24</v>
      </c>
      <c r="H26" s="22">
        <v>876</v>
      </c>
      <c r="I26" s="27">
        <v>686</v>
      </c>
      <c r="J26" s="94">
        <v>18</v>
      </c>
      <c r="K26" s="22">
        <v>909</v>
      </c>
      <c r="L26" s="27">
        <v>658</v>
      </c>
      <c r="M26" s="94">
        <v>23</v>
      </c>
    </row>
    <row r="27" spans="1:13">
      <c r="A27" s="89">
        <v>228</v>
      </c>
      <c r="B27" s="22">
        <v>432</v>
      </c>
      <c r="C27" s="27">
        <v>344</v>
      </c>
      <c r="D27" s="94">
        <v>10</v>
      </c>
      <c r="E27" s="22">
        <v>450</v>
      </c>
      <c r="F27" s="27">
        <v>323</v>
      </c>
      <c r="G27" s="94">
        <v>7</v>
      </c>
      <c r="H27" s="22">
        <v>442</v>
      </c>
      <c r="I27" s="27">
        <v>315</v>
      </c>
      <c r="J27" s="94">
        <v>13</v>
      </c>
      <c r="K27" s="22">
        <v>471</v>
      </c>
      <c r="L27" s="27">
        <v>295</v>
      </c>
      <c r="M27" s="94">
        <v>10</v>
      </c>
    </row>
    <row r="28" spans="1:13">
      <c r="A28" s="89">
        <v>229</v>
      </c>
      <c r="B28" s="22">
        <v>464</v>
      </c>
      <c r="C28" s="27">
        <v>483</v>
      </c>
      <c r="D28" s="94">
        <v>24</v>
      </c>
      <c r="E28" s="22">
        <v>483</v>
      </c>
      <c r="F28" s="27">
        <v>452</v>
      </c>
      <c r="G28" s="94">
        <v>18</v>
      </c>
      <c r="H28" s="22">
        <v>489</v>
      </c>
      <c r="I28" s="27">
        <v>440</v>
      </c>
      <c r="J28" s="94">
        <v>20</v>
      </c>
      <c r="K28" s="22">
        <v>505</v>
      </c>
      <c r="L28" s="27">
        <v>427</v>
      </c>
      <c r="M28" s="94">
        <v>26</v>
      </c>
    </row>
    <row r="29" spans="1:13">
      <c r="A29" s="89">
        <v>230</v>
      </c>
      <c r="B29" s="22">
        <v>467</v>
      </c>
      <c r="C29" s="27">
        <v>368</v>
      </c>
      <c r="D29" s="94">
        <v>23</v>
      </c>
      <c r="E29" s="22">
        <v>483</v>
      </c>
      <c r="F29" s="27">
        <v>344</v>
      </c>
      <c r="G29" s="94">
        <v>22</v>
      </c>
      <c r="H29" s="22">
        <v>483</v>
      </c>
      <c r="I29" s="27">
        <v>342</v>
      </c>
      <c r="J29" s="94">
        <v>21</v>
      </c>
      <c r="K29" s="22">
        <v>492</v>
      </c>
      <c r="L29" s="27">
        <v>331</v>
      </c>
      <c r="M29" s="94">
        <v>28</v>
      </c>
    </row>
    <row r="30" spans="1:13">
      <c r="A30" s="89">
        <v>231</v>
      </c>
      <c r="B30" s="22">
        <v>548</v>
      </c>
      <c r="C30" s="27">
        <v>589</v>
      </c>
      <c r="D30" s="94">
        <v>34</v>
      </c>
      <c r="E30" s="22">
        <v>562</v>
      </c>
      <c r="F30" s="27">
        <v>570</v>
      </c>
      <c r="G30" s="94">
        <v>26</v>
      </c>
      <c r="H30" s="22">
        <v>566</v>
      </c>
      <c r="I30" s="27">
        <v>554</v>
      </c>
      <c r="J30" s="94">
        <v>27</v>
      </c>
      <c r="K30" s="22">
        <v>592</v>
      </c>
      <c r="L30" s="27">
        <v>542</v>
      </c>
      <c r="M30" s="94">
        <v>28</v>
      </c>
    </row>
    <row r="31" spans="1:13">
      <c r="A31" s="89">
        <v>234</v>
      </c>
      <c r="B31" s="22">
        <v>423</v>
      </c>
      <c r="C31" s="27">
        <v>386</v>
      </c>
      <c r="D31" s="94">
        <v>24</v>
      </c>
      <c r="E31" s="22">
        <v>438</v>
      </c>
      <c r="F31" s="27">
        <v>369</v>
      </c>
      <c r="G31" s="94">
        <v>14</v>
      </c>
      <c r="H31" s="22">
        <v>421</v>
      </c>
      <c r="I31" s="27">
        <v>373</v>
      </c>
      <c r="J31" s="94">
        <v>10</v>
      </c>
      <c r="K31" s="22">
        <v>452</v>
      </c>
      <c r="L31" s="27">
        <v>344</v>
      </c>
      <c r="M31" s="94">
        <v>22</v>
      </c>
    </row>
    <row r="32" spans="1:13">
      <c r="A32" s="89">
        <v>235</v>
      </c>
      <c r="B32" s="22">
        <v>689</v>
      </c>
      <c r="C32" s="27">
        <v>608</v>
      </c>
      <c r="D32" s="94">
        <v>41</v>
      </c>
      <c r="E32" s="22">
        <v>685</v>
      </c>
      <c r="F32" s="27">
        <v>593</v>
      </c>
      <c r="G32" s="94">
        <v>41</v>
      </c>
      <c r="H32" s="22">
        <v>690</v>
      </c>
      <c r="I32" s="27">
        <v>578</v>
      </c>
      <c r="J32" s="94">
        <v>40</v>
      </c>
      <c r="K32" s="22">
        <v>726</v>
      </c>
      <c r="L32" s="27">
        <v>556</v>
      </c>
      <c r="M32" s="94">
        <v>41</v>
      </c>
    </row>
    <row r="33" spans="1:13">
      <c r="A33" s="89">
        <v>236</v>
      </c>
      <c r="B33" s="22">
        <v>811</v>
      </c>
      <c r="C33" s="27">
        <v>720</v>
      </c>
      <c r="D33" s="94">
        <v>50</v>
      </c>
      <c r="E33" s="22">
        <v>840</v>
      </c>
      <c r="F33" s="27">
        <v>700</v>
      </c>
      <c r="G33" s="94">
        <v>15</v>
      </c>
      <c r="H33" s="22">
        <v>832</v>
      </c>
      <c r="I33" s="27">
        <v>682</v>
      </c>
      <c r="J33" s="94">
        <v>22</v>
      </c>
      <c r="K33" s="22">
        <v>864</v>
      </c>
      <c r="L33" s="27">
        <v>646</v>
      </c>
      <c r="M33" s="94">
        <v>37</v>
      </c>
    </row>
    <row r="34" spans="1:13">
      <c r="A34" s="89">
        <v>237</v>
      </c>
      <c r="B34" s="22">
        <v>655</v>
      </c>
      <c r="C34" s="27">
        <v>455</v>
      </c>
      <c r="D34" s="94">
        <v>32</v>
      </c>
      <c r="E34" s="22">
        <v>662</v>
      </c>
      <c r="F34" s="27">
        <v>457</v>
      </c>
      <c r="G34" s="94">
        <v>17</v>
      </c>
      <c r="H34" s="22">
        <v>687</v>
      </c>
      <c r="I34" s="27">
        <v>431</v>
      </c>
      <c r="J34" s="94">
        <v>13</v>
      </c>
      <c r="K34" s="22">
        <v>685</v>
      </c>
      <c r="L34" s="27">
        <v>433</v>
      </c>
      <c r="M34" s="94">
        <v>28</v>
      </c>
    </row>
    <row r="35" spans="1:13">
      <c r="A35" s="89">
        <v>238</v>
      </c>
      <c r="B35" s="22">
        <v>590</v>
      </c>
      <c r="C35" s="27">
        <v>453</v>
      </c>
      <c r="D35" s="94">
        <v>24</v>
      </c>
      <c r="E35" s="22">
        <v>617</v>
      </c>
      <c r="F35" s="27">
        <v>411</v>
      </c>
      <c r="G35" s="94">
        <v>20</v>
      </c>
      <c r="H35" s="22">
        <v>624</v>
      </c>
      <c r="I35" s="27">
        <v>395</v>
      </c>
      <c r="J35" s="94">
        <v>19</v>
      </c>
      <c r="K35" s="22">
        <v>622</v>
      </c>
      <c r="L35" s="27">
        <v>399</v>
      </c>
      <c r="M35" s="94">
        <v>22</v>
      </c>
    </row>
    <row r="36" spans="1:13">
      <c r="A36" s="89">
        <v>239</v>
      </c>
      <c r="B36" s="22">
        <v>769</v>
      </c>
      <c r="C36" s="27">
        <v>717</v>
      </c>
      <c r="D36" s="94">
        <v>39</v>
      </c>
      <c r="E36" s="22">
        <v>789</v>
      </c>
      <c r="F36" s="27">
        <v>698</v>
      </c>
      <c r="G36" s="94">
        <v>18</v>
      </c>
      <c r="H36" s="22">
        <v>806</v>
      </c>
      <c r="I36" s="27">
        <v>670</v>
      </c>
      <c r="J36" s="94">
        <v>20</v>
      </c>
      <c r="K36" s="22">
        <v>822</v>
      </c>
      <c r="L36" s="27">
        <v>647</v>
      </c>
      <c r="M36" s="94">
        <v>31</v>
      </c>
    </row>
    <row r="37" spans="1:13">
      <c r="A37" s="89">
        <v>240</v>
      </c>
      <c r="B37" s="22">
        <v>395</v>
      </c>
      <c r="C37" s="27">
        <v>437</v>
      </c>
      <c r="D37" s="94">
        <v>45</v>
      </c>
      <c r="E37" s="22">
        <v>399</v>
      </c>
      <c r="F37" s="27">
        <v>438</v>
      </c>
      <c r="G37" s="94">
        <v>31</v>
      </c>
      <c r="H37" s="22">
        <v>422</v>
      </c>
      <c r="I37" s="27">
        <v>404</v>
      </c>
      <c r="J37" s="94">
        <v>33</v>
      </c>
      <c r="K37" s="22">
        <v>415</v>
      </c>
      <c r="L37" s="27">
        <v>411</v>
      </c>
      <c r="M37" s="94">
        <v>49</v>
      </c>
    </row>
    <row r="38" spans="1:13">
      <c r="A38" s="89">
        <v>241</v>
      </c>
      <c r="B38" s="22">
        <v>493</v>
      </c>
      <c r="C38" s="27">
        <v>475</v>
      </c>
      <c r="D38" s="94">
        <v>31</v>
      </c>
      <c r="E38" s="22">
        <v>533</v>
      </c>
      <c r="F38" s="27">
        <v>434</v>
      </c>
      <c r="G38" s="94">
        <v>23</v>
      </c>
      <c r="H38" s="22">
        <v>531</v>
      </c>
      <c r="I38" s="27">
        <v>436</v>
      </c>
      <c r="J38" s="94">
        <v>18</v>
      </c>
      <c r="K38" s="22">
        <v>548</v>
      </c>
      <c r="L38" s="27">
        <v>419</v>
      </c>
      <c r="M38" s="94">
        <v>22</v>
      </c>
    </row>
    <row r="39" spans="1:13">
      <c r="A39" s="89">
        <v>242</v>
      </c>
      <c r="B39" s="22">
        <v>348</v>
      </c>
      <c r="C39" s="27">
        <v>413</v>
      </c>
      <c r="D39" s="94">
        <v>31</v>
      </c>
      <c r="E39" s="22">
        <v>359</v>
      </c>
      <c r="F39" s="27">
        <v>403</v>
      </c>
      <c r="G39" s="94">
        <v>25</v>
      </c>
      <c r="H39" s="22">
        <v>368</v>
      </c>
      <c r="I39" s="27">
        <v>385</v>
      </c>
      <c r="J39" s="94">
        <v>23</v>
      </c>
      <c r="K39" s="22">
        <v>366</v>
      </c>
      <c r="L39" s="27">
        <v>383</v>
      </c>
      <c r="M39" s="94">
        <v>35</v>
      </c>
    </row>
    <row r="40" spans="1:13">
      <c r="A40" s="89">
        <v>243</v>
      </c>
      <c r="B40" s="22">
        <v>756</v>
      </c>
      <c r="C40" s="27">
        <v>604</v>
      </c>
      <c r="D40" s="94">
        <v>35</v>
      </c>
      <c r="E40" s="22">
        <v>770</v>
      </c>
      <c r="F40" s="27">
        <v>579</v>
      </c>
      <c r="G40" s="94">
        <v>13</v>
      </c>
      <c r="H40" s="22">
        <v>771</v>
      </c>
      <c r="I40" s="27">
        <v>555</v>
      </c>
      <c r="J40" s="94">
        <v>24</v>
      </c>
      <c r="K40" s="22">
        <v>799</v>
      </c>
      <c r="L40" s="27">
        <v>533</v>
      </c>
      <c r="M40" s="94">
        <v>34</v>
      </c>
    </row>
    <row r="41" spans="1:13">
      <c r="A41" s="89">
        <v>244</v>
      </c>
      <c r="B41" s="22">
        <v>608</v>
      </c>
      <c r="C41" s="27">
        <v>528</v>
      </c>
      <c r="D41" s="94">
        <v>20</v>
      </c>
      <c r="E41" s="22">
        <v>603</v>
      </c>
      <c r="F41" s="27">
        <v>520</v>
      </c>
      <c r="G41" s="94">
        <v>16</v>
      </c>
      <c r="H41" s="22">
        <v>617</v>
      </c>
      <c r="I41" s="27">
        <v>510</v>
      </c>
      <c r="J41" s="94">
        <v>12</v>
      </c>
      <c r="K41" s="22">
        <v>606</v>
      </c>
      <c r="L41" s="27">
        <v>510</v>
      </c>
      <c r="M41" s="94">
        <v>22</v>
      </c>
    </row>
    <row r="42" spans="1:13">
      <c r="A42" s="89">
        <v>246</v>
      </c>
      <c r="B42" s="22">
        <v>617</v>
      </c>
      <c r="C42" s="27">
        <v>603</v>
      </c>
      <c r="D42" s="94">
        <v>49</v>
      </c>
      <c r="E42" s="22">
        <v>655</v>
      </c>
      <c r="F42" s="27">
        <v>561</v>
      </c>
      <c r="G42" s="94">
        <v>35</v>
      </c>
      <c r="H42" s="22">
        <v>637</v>
      </c>
      <c r="I42" s="27">
        <v>569</v>
      </c>
      <c r="J42" s="94">
        <v>31</v>
      </c>
      <c r="K42" s="22">
        <v>655</v>
      </c>
      <c r="L42" s="27">
        <v>539</v>
      </c>
      <c r="M42" s="94">
        <v>55</v>
      </c>
    </row>
    <row r="43" spans="1:13">
      <c r="A43" s="89">
        <v>247</v>
      </c>
      <c r="B43" s="22">
        <v>770</v>
      </c>
      <c r="C43" s="27">
        <v>476</v>
      </c>
      <c r="D43" s="94">
        <v>16</v>
      </c>
      <c r="E43" s="22">
        <v>792</v>
      </c>
      <c r="F43" s="27">
        <v>440</v>
      </c>
      <c r="G43" s="94">
        <v>11</v>
      </c>
      <c r="H43" s="22">
        <v>803</v>
      </c>
      <c r="I43" s="27">
        <v>418</v>
      </c>
      <c r="J43" s="94">
        <v>11</v>
      </c>
      <c r="K43" s="22">
        <v>809</v>
      </c>
      <c r="L43" s="27">
        <v>416</v>
      </c>
      <c r="M43" s="94">
        <v>19</v>
      </c>
    </row>
    <row r="44" spans="1:13">
      <c r="A44" s="89">
        <v>248</v>
      </c>
      <c r="B44" s="22">
        <v>464</v>
      </c>
      <c r="C44" s="27">
        <v>402</v>
      </c>
      <c r="D44" s="94">
        <v>14</v>
      </c>
      <c r="E44" s="22">
        <v>475</v>
      </c>
      <c r="F44" s="27">
        <v>377</v>
      </c>
      <c r="G44" s="94">
        <v>6</v>
      </c>
      <c r="H44" s="22">
        <v>480</v>
      </c>
      <c r="I44" s="27">
        <v>369</v>
      </c>
      <c r="J44" s="94">
        <v>6</v>
      </c>
      <c r="K44" s="22">
        <v>489</v>
      </c>
      <c r="L44" s="27">
        <v>357</v>
      </c>
      <c r="M44" s="94">
        <v>14</v>
      </c>
    </row>
    <row r="45" spans="1:13">
      <c r="A45" s="89">
        <v>249</v>
      </c>
      <c r="B45" s="22">
        <v>668</v>
      </c>
      <c r="C45" s="27">
        <v>481</v>
      </c>
      <c r="D45" s="94">
        <v>26</v>
      </c>
      <c r="E45" s="22">
        <v>682</v>
      </c>
      <c r="F45" s="27">
        <v>459</v>
      </c>
      <c r="G45" s="94">
        <v>9</v>
      </c>
      <c r="H45" s="22">
        <v>698</v>
      </c>
      <c r="I45" s="27">
        <v>444</v>
      </c>
      <c r="J45" s="94">
        <v>6</v>
      </c>
      <c r="K45" s="22">
        <v>686</v>
      </c>
      <c r="L45" s="27">
        <v>441</v>
      </c>
      <c r="M45" s="94">
        <v>20</v>
      </c>
    </row>
    <row r="46" spans="1:13">
      <c r="A46" s="89">
        <v>250</v>
      </c>
      <c r="B46" s="22">
        <v>447</v>
      </c>
      <c r="C46" s="27">
        <v>436</v>
      </c>
      <c r="D46" s="94">
        <v>32</v>
      </c>
      <c r="E46" s="22">
        <v>459</v>
      </c>
      <c r="F46" s="27">
        <v>427</v>
      </c>
      <c r="G46" s="94">
        <v>12</v>
      </c>
      <c r="H46" s="22">
        <v>466</v>
      </c>
      <c r="I46" s="27">
        <v>407</v>
      </c>
      <c r="J46" s="94">
        <v>17</v>
      </c>
      <c r="K46" s="22">
        <v>474</v>
      </c>
      <c r="L46" s="27">
        <v>409</v>
      </c>
      <c r="M46" s="94">
        <v>19</v>
      </c>
    </row>
    <row r="47" spans="1:13">
      <c r="A47" s="89">
        <v>251</v>
      </c>
      <c r="B47" s="22">
        <v>648</v>
      </c>
      <c r="C47" s="27">
        <v>590</v>
      </c>
      <c r="D47" s="94">
        <v>29</v>
      </c>
      <c r="E47" s="22">
        <v>631</v>
      </c>
      <c r="F47" s="27">
        <v>586</v>
      </c>
      <c r="G47" s="94">
        <v>20</v>
      </c>
      <c r="H47" s="22">
        <v>643</v>
      </c>
      <c r="I47" s="27">
        <v>569</v>
      </c>
      <c r="J47" s="94">
        <v>23</v>
      </c>
      <c r="K47" s="22">
        <v>677</v>
      </c>
      <c r="L47" s="27">
        <v>532</v>
      </c>
      <c r="M47" s="94">
        <v>27</v>
      </c>
    </row>
    <row r="48" spans="1:13">
      <c r="A48" s="89">
        <v>252</v>
      </c>
      <c r="B48" s="22">
        <v>549</v>
      </c>
      <c r="C48" s="27">
        <v>564</v>
      </c>
      <c r="D48" s="94">
        <v>46</v>
      </c>
      <c r="E48" s="22">
        <v>563</v>
      </c>
      <c r="F48" s="27">
        <v>538</v>
      </c>
      <c r="G48" s="94">
        <v>38</v>
      </c>
      <c r="H48" s="22">
        <v>568</v>
      </c>
      <c r="I48" s="27">
        <v>526</v>
      </c>
      <c r="J48" s="94">
        <v>35</v>
      </c>
      <c r="K48" s="22">
        <v>591</v>
      </c>
      <c r="L48" s="27">
        <v>509</v>
      </c>
      <c r="M48" s="94">
        <v>41</v>
      </c>
    </row>
    <row r="49" spans="1:13">
      <c r="A49" s="89">
        <v>253</v>
      </c>
      <c r="B49" s="22">
        <v>351</v>
      </c>
      <c r="C49" s="27">
        <v>355</v>
      </c>
      <c r="D49" s="94">
        <v>20</v>
      </c>
      <c r="E49" s="22">
        <v>343</v>
      </c>
      <c r="F49" s="27">
        <v>348</v>
      </c>
      <c r="G49" s="94">
        <v>16</v>
      </c>
      <c r="H49" s="22">
        <v>352</v>
      </c>
      <c r="I49" s="27">
        <v>342</v>
      </c>
      <c r="J49" s="94">
        <v>12</v>
      </c>
      <c r="K49" s="22">
        <v>359</v>
      </c>
      <c r="L49" s="27">
        <v>337</v>
      </c>
      <c r="M49" s="94">
        <v>19</v>
      </c>
    </row>
    <row r="50" spans="1:13">
      <c r="A50" s="89">
        <v>254</v>
      </c>
      <c r="B50" s="22">
        <v>595</v>
      </c>
      <c r="C50" s="27">
        <v>583</v>
      </c>
      <c r="D50" s="94">
        <v>24</v>
      </c>
      <c r="E50" s="22">
        <v>611</v>
      </c>
      <c r="F50" s="27">
        <v>561</v>
      </c>
      <c r="G50" s="94">
        <v>15</v>
      </c>
      <c r="H50" s="22">
        <v>619</v>
      </c>
      <c r="I50" s="27">
        <v>539</v>
      </c>
      <c r="J50" s="94">
        <v>15</v>
      </c>
      <c r="K50" s="22">
        <v>626</v>
      </c>
      <c r="L50" s="27">
        <v>537</v>
      </c>
      <c r="M50" s="94">
        <v>26</v>
      </c>
    </row>
    <row r="51" spans="1:13">
      <c r="A51" s="89">
        <v>255</v>
      </c>
      <c r="B51" s="22">
        <v>450</v>
      </c>
      <c r="C51" s="27">
        <v>369</v>
      </c>
      <c r="D51" s="94">
        <v>15</v>
      </c>
      <c r="E51" s="22">
        <v>458</v>
      </c>
      <c r="F51" s="27">
        <v>355</v>
      </c>
      <c r="G51" s="94">
        <v>11</v>
      </c>
      <c r="H51" s="22">
        <v>449</v>
      </c>
      <c r="I51" s="27">
        <v>354</v>
      </c>
      <c r="J51" s="94">
        <v>13</v>
      </c>
      <c r="K51" s="22">
        <v>474</v>
      </c>
      <c r="L51" s="27">
        <v>333</v>
      </c>
      <c r="M51" s="94">
        <v>14</v>
      </c>
    </row>
    <row r="52" spans="1:13">
      <c r="A52" s="89">
        <v>256</v>
      </c>
      <c r="B52" s="22">
        <v>402</v>
      </c>
      <c r="C52" s="27">
        <v>336</v>
      </c>
      <c r="D52" s="94">
        <v>18</v>
      </c>
      <c r="E52" s="22">
        <v>412</v>
      </c>
      <c r="F52" s="27">
        <v>319</v>
      </c>
      <c r="G52" s="94">
        <v>13</v>
      </c>
      <c r="H52" s="22">
        <v>411</v>
      </c>
      <c r="I52" s="27">
        <v>313</v>
      </c>
      <c r="J52" s="94">
        <v>16</v>
      </c>
      <c r="K52" s="22">
        <v>437</v>
      </c>
      <c r="L52" s="27">
        <v>294</v>
      </c>
      <c r="M52" s="94">
        <v>17</v>
      </c>
    </row>
    <row r="53" spans="1:13">
      <c r="A53" s="89">
        <v>265</v>
      </c>
      <c r="B53" s="22">
        <v>679</v>
      </c>
      <c r="C53" s="27">
        <v>408</v>
      </c>
      <c r="D53" s="94">
        <v>21</v>
      </c>
      <c r="E53" s="22">
        <v>688</v>
      </c>
      <c r="F53" s="27">
        <v>389</v>
      </c>
      <c r="G53" s="94">
        <v>13</v>
      </c>
      <c r="H53" s="22">
        <v>685</v>
      </c>
      <c r="I53" s="27">
        <v>375</v>
      </c>
      <c r="J53" s="94">
        <v>11</v>
      </c>
      <c r="K53" s="22">
        <v>714</v>
      </c>
      <c r="L53" s="27">
        <v>356</v>
      </c>
      <c r="M53" s="94">
        <v>19</v>
      </c>
    </row>
    <row r="54" spans="1:13">
      <c r="A54" s="89">
        <v>270</v>
      </c>
      <c r="B54" s="22">
        <v>270</v>
      </c>
      <c r="C54" s="27">
        <v>319</v>
      </c>
      <c r="D54" s="94">
        <v>16</v>
      </c>
      <c r="E54" s="22">
        <v>280</v>
      </c>
      <c r="F54" s="27">
        <v>306</v>
      </c>
      <c r="G54" s="94">
        <v>13</v>
      </c>
      <c r="H54" s="22">
        <v>284</v>
      </c>
      <c r="I54" s="27">
        <v>299</v>
      </c>
      <c r="J54" s="94">
        <v>14</v>
      </c>
      <c r="K54" s="22">
        <v>281</v>
      </c>
      <c r="L54" s="27">
        <v>295</v>
      </c>
      <c r="M54" s="94">
        <v>20</v>
      </c>
    </row>
    <row r="55" spans="1:13">
      <c r="A55" s="89">
        <v>305</v>
      </c>
      <c r="B55" s="22">
        <v>837</v>
      </c>
      <c r="C55" s="27">
        <v>535</v>
      </c>
      <c r="D55" s="94">
        <v>42</v>
      </c>
      <c r="E55" s="22">
        <v>829</v>
      </c>
      <c r="F55" s="27">
        <v>534</v>
      </c>
      <c r="G55" s="94">
        <v>28</v>
      </c>
      <c r="H55" s="22">
        <v>840</v>
      </c>
      <c r="I55" s="27">
        <v>512</v>
      </c>
      <c r="J55" s="94">
        <v>34</v>
      </c>
      <c r="K55" s="22">
        <v>878</v>
      </c>
      <c r="L55" s="27">
        <v>486</v>
      </c>
      <c r="M55" s="94">
        <v>37</v>
      </c>
    </row>
    <row r="56" spans="1:13">
      <c r="A56" s="90">
        <v>310</v>
      </c>
      <c r="B56" s="23">
        <v>401</v>
      </c>
      <c r="C56" s="95">
        <v>225</v>
      </c>
      <c r="D56" s="96">
        <v>14</v>
      </c>
      <c r="E56" s="23">
        <v>419</v>
      </c>
      <c r="F56" s="95">
        <v>212</v>
      </c>
      <c r="G56" s="96">
        <v>6</v>
      </c>
      <c r="H56" s="23">
        <v>414</v>
      </c>
      <c r="I56" s="95">
        <v>209</v>
      </c>
      <c r="J56" s="96">
        <v>9</v>
      </c>
      <c r="K56" s="23">
        <v>416</v>
      </c>
      <c r="L56" s="95">
        <v>207</v>
      </c>
      <c r="M56" s="96">
        <v>11</v>
      </c>
    </row>
    <row r="57" spans="1:13">
      <c r="A57" s="87" t="s">
        <v>21</v>
      </c>
      <c r="B57" s="97">
        <f>SUM(B3:B56)</f>
        <v>29839</v>
      </c>
      <c r="C57" s="98">
        <f t="shared" ref="C57:M57" si="0">SUM(C3:C56)</f>
        <v>26449</v>
      </c>
      <c r="D57" s="99">
        <f t="shared" si="0"/>
        <v>1553</v>
      </c>
      <c r="E57" s="97">
        <f t="shared" si="0"/>
        <v>30565</v>
      </c>
      <c r="F57" s="98">
        <f t="shared" si="0"/>
        <v>25434</v>
      </c>
      <c r="G57" s="99">
        <f t="shared" si="0"/>
        <v>1012</v>
      </c>
      <c r="H57" s="97">
        <f t="shared" si="0"/>
        <v>30723</v>
      </c>
      <c r="I57" s="98">
        <f t="shared" si="0"/>
        <v>24794</v>
      </c>
      <c r="J57" s="99">
        <f t="shared" si="0"/>
        <v>1058</v>
      </c>
      <c r="K57" s="97">
        <f t="shared" si="0"/>
        <v>31645</v>
      </c>
      <c r="L57" s="98">
        <f t="shared" si="0"/>
        <v>23948</v>
      </c>
      <c r="M57" s="99">
        <f t="shared" si="0"/>
        <v>1418</v>
      </c>
    </row>
    <row r="58" spans="1:13">
      <c r="A58" s="58" t="s">
        <v>41</v>
      </c>
      <c r="B58" s="97">
        <f>'Trajectory #'!K57</f>
        <v>30054</v>
      </c>
      <c r="C58" s="98">
        <f>'Trajectory #'!Q57</f>
        <v>26629</v>
      </c>
      <c r="D58" s="99">
        <f>'Trajectory #'!W57</f>
        <v>1406</v>
      </c>
    </row>
    <row r="59" spans="1:13">
      <c r="A59" s="58" t="s">
        <v>40</v>
      </c>
      <c r="B59" s="97">
        <f>B58-B57</f>
        <v>215</v>
      </c>
      <c r="C59" s="98">
        <f t="shared" ref="C59:D59" si="1">C58-C57</f>
        <v>180</v>
      </c>
      <c r="D59" s="99">
        <f t="shared" si="1"/>
        <v>-147</v>
      </c>
      <c r="E59" s="97">
        <f>B58-E57</f>
        <v>-511</v>
      </c>
      <c r="F59" s="98">
        <f t="shared" ref="F59:G59" si="2">C58-F57</f>
        <v>1195</v>
      </c>
      <c r="G59" s="99">
        <f t="shared" si="2"/>
        <v>394</v>
      </c>
      <c r="H59" s="97">
        <f>B58-H57</f>
        <v>-669</v>
      </c>
      <c r="I59" s="98">
        <f t="shared" ref="I59:J59" si="3">C58-I57</f>
        <v>1835</v>
      </c>
      <c r="J59" s="99">
        <f t="shared" si="3"/>
        <v>348</v>
      </c>
      <c r="K59" s="97">
        <f>B58-K57</f>
        <v>-1591</v>
      </c>
      <c r="L59" s="98">
        <f t="shared" ref="L59:M59" si="4">C58-L57</f>
        <v>2681</v>
      </c>
      <c r="M59" s="99">
        <f t="shared" si="4"/>
        <v>-12</v>
      </c>
    </row>
    <row r="61" spans="1:13">
      <c r="A61" s="107" t="s">
        <v>45</v>
      </c>
      <c r="B61" s="107"/>
      <c r="C61" s="107"/>
      <c r="D61" s="107"/>
      <c r="E61" s="107"/>
      <c r="G61" s="109" t="s">
        <v>46</v>
      </c>
      <c r="H61" s="110"/>
      <c r="I61" s="110"/>
      <c r="J61" s="110"/>
      <c r="K61" s="111"/>
    </row>
    <row r="62" spans="1:13">
      <c r="A62" s="103" t="s">
        <v>41</v>
      </c>
      <c r="B62" s="58" t="s">
        <v>36</v>
      </c>
      <c r="C62" s="58" t="s">
        <v>42</v>
      </c>
      <c r="D62" s="58" t="s">
        <v>43</v>
      </c>
      <c r="E62" s="58" t="s">
        <v>44</v>
      </c>
      <c r="G62" s="103" t="s">
        <v>41</v>
      </c>
      <c r="H62" s="58" t="s">
        <v>36</v>
      </c>
      <c r="I62" s="58" t="s">
        <v>42</v>
      </c>
      <c r="J62" s="58" t="s">
        <v>43</v>
      </c>
      <c r="K62" s="58" t="s">
        <v>44</v>
      </c>
    </row>
    <row r="63" spans="1:13">
      <c r="A63" s="105">
        <f>C58-B58</f>
        <v>-3425</v>
      </c>
      <c r="B63" s="105">
        <f>C57-B57</f>
        <v>-3390</v>
      </c>
      <c r="C63" s="105">
        <f>F57-E57</f>
        <v>-5131</v>
      </c>
      <c r="D63" s="105">
        <f>I57-H57</f>
        <v>-5929</v>
      </c>
      <c r="E63" s="105">
        <f>L57-K57</f>
        <v>-7697</v>
      </c>
      <c r="G63" s="105">
        <f>SUM(B58:D58)</f>
        <v>58089</v>
      </c>
      <c r="H63" s="105">
        <f>SUM(B57:D57)</f>
        <v>57841</v>
      </c>
      <c r="I63" s="105">
        <f>SUM(E57:G57)</f>
        <v>57011</v>
      </c>
      <c r="J63" s="105">
        <f>SUM(H57:J57)</f>
        <v>56575</v>
      </c>
      <c r="K63" s="105">
        <f>SUM(K57:M57)</f>
        <v>57011</v>
      </c>
    </row>
    <row r="65" spans="3:7">
      <c r="D65" s="107" t="s">
        <v>46</v>
      </c>
      <c r="E65" s="107"/>
      <c r="F65" s="107"/>
      <c r="G65" s="107"/>
    </row>
    <row r="66" spans="3:7">
      <c r="D66" s="87" t="s">
        <v>2</v>
      </c>
      <c r="E66" s="87" t="s">
        <v>3</v>
      </c>
      <c r="F66" s="87" t="s">
        <v>9</v>
      </c>
      <c r="G66" s="103" t="s">
        <v>34</v>
      </c>
    </row>
    <row r="67" spans="3:7">
      <c r="C67" t="s">
        <v>47</v>
      </c>
      <c r="D67" s="105">
        <f>B57+E57+H57+K57</f>
        <v>122772</v>
      </c>
      <c r="E67" s="105">
        <f>C57+F57+I57+L57</f>
        <v>100625</v>
      </c>
      <c r="F67" s="105">
        <f>D57+G57+J57+M57</f>
        <v>5041</v>
      </c>
      <c r="G67" s="105">
        <f>E67-D67</f>
        <v>-22147</v>
      </c>
    </row>
    <row r="68" spans="3:7">
      <c r="C68" t="s">
        <v>47</v>
      </c>
      <c r="D68" s="106">
        <f>D67/SUM(D67:F67)</f>
        <v>0.5374412313187823</v>
      </c>
      <c r="E68" s="106">
        <f>E67/SUM(D67:F67)</f>
        <v>0.44049151192008335</v>
      </c>
      <c r="F68" s="106">
        <f>F67/SUM(D67:F67)</f>
        <v>2.2067256761134312E-2</v>
      </c>
      <c r="G68" s="104">
        <f>E68-D68</f>
        <v>-9.6949719398698952E-2</v>
      </c>
    </row>
    <row r="69" spans="3:7">
      <c r="C69" t="s">
        <v>41</v>
      </c>
      <c r="D69" s="105">
        <f>B58</f>
        <v>30054</v>
      </c>
      <c r="E69" s="105">
        <f t="shared" ref="E69:F69" si="5">C58</f>
        <v>26629</v>
      </c>
      <c r="F69" s="105">
        <f t="shared" si="5"/>
        <v>1406</v>
      </c>
      <c r="G69" s="105">
        <f>E69-D69</f>
        <v>-3425</v>
      </c>
    </row>
    <row r="70" spans="3:7">
      <c r="C70" t="s">
        <v>41</v>
      </c>
      <c r="D70" s="106">
        <f>D69/SUM(D69:F69)</f>
        <v>0.51737850539689101</v>
      </c>
      <c r="E70" s="106">
        <f>E69/SUM(D69:F69)</f>
        <v>0.45841725627915786</v>
      </c>
      <c r="F70" s="106">
        <f>F69/SUM(D69:F69)</f>
        <v>2.4204238323951178E-2</v>
      </c>
      <c r="G70" s="106">
        <f>E70-D70</f>
        <v>-5.896124911773315E-2</v>
      </c>
    </row>
  </sheetData>
  <mergeCells count="8">
    <mergeCell ref="A61:E61"/>
    <mergeCell ref="D65:G65"/>
    <mergeCell ref="G61:K61"/>
    <mergeCell ref="A1:A2"/>
    <mergeCell ref="B1:D1"/>
    <mergeCell ref="E1:G1"/>
    <mergeCell ref="H1:J1"/>
    <mergeCell ref="K1:M1"/>
  </mergeCells>
  <pageMargins left="0.75" right="0.75" top="1" bottom="1" header="0.5" footer="0.5"/>
  <pageSetup orientation="portrait" horizontalDpi="4294967292" verticalDpi="4294967292"/>
  <ignoredErrors>
    <ignoredError sqref="D69 E69:F6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B7" sqref="B7:D7"/>
    </sheetView>
  </sheetViews>
  <sheetFormatPr baseColWidth="10" defaultRowHeight="15" x14ac:dyDescent="0"/>
  <cols>
    <col min="2" max="3" width="11.5" bestFit="1" customWidth="1"/>
    <col min="4" max="7" width="11" bestFit="1" customWidth="1"/>
    <col min="8" max="9" width="11.5" bestFit="1" customWidth="1"/>
    <col min="10" max="11" width="11" bestFit="1" customWidth="1"/>
    <col min="12" max="12" width="11.5" bestFit="1" customWidth="1"/>
    <col min="13" max="13" width="11" bestFit="1" customWidth="1"/>
  </cols>
  <sheetData>
    <row r="1" spans="1:16">
      <c r="A1" s="108" t="s">
        <v>30</v>
      </c>
      <c r="B1" s="107">
        <v>2012</v>
      </c>
      <c r="C1" s="107"/>
      <c r="D1" s="107"/>
      <c r="E1" s="107">
        <v>2014</v>
      </c>
      <c r="F1" s="107"/>
      <c r="G1" s="107"/>
      <c r="H1" s="107">
        <v>2016</v>
      </c>
      <c r="I1" s="107"/>
      <c r="J1" s="107"/>
      <c r="K1" s="113">
        <v>2018</v>
      </c>
      <c r="L1" s="113"/>
      <c r="M1" s="113"/>
    </row>
    <row r="2" spans="1:16">
      <c r="A2" s="108"/>
      <c r="B2" s="24" t="s">
        <v>2</v>
      </c>
      <c r="C2" s="24" t="s">
        <v>3</v>
      </c>
      <c r="D2" s="24" t="s">
        <v>9</v>
      </c>
      <c r="E2" s="24" t="s">
        <v>2</v>
      </c>
      <c r="F2" s="24" t="s">
        <v>3</v>
      </c>
      <c r="G2" s="24" t="s">
        <v>9</v>
      </c>
      <c r="H2" s="24" t="s">
        <v>2</v>
      </c>
      <c r="I2" s="24" t="s">
        <v>3</v>
      </c>
      <c r="J2" s="24" t="s">
        <v>9</v>
      </c>
      <c r="K2" s="77" t="s">
        <v>2</v>
      </c>
      <c r="L2" s="77" t="s">
        <v>3</v>
      </c>
      <c r="M2" s="77" t="s">
        <v>9</v>
      </c>
    </row>
    <row r="3" spans="1:16">
      <c r="A3" s="67" t="s">
        <v>31</v>
      </c>
      <c r="B3" s="69">
        <v>18003</v>
      </c>
      <c r="C3" s="70">
        <v>17914</v>
      </c>
      <c r="D3" s="70">
        <v>3249</v>
      </c>
      <c r="E3" s="69">
        <v>16834</v>
      </c>
      <c r="F3" s="70">
        <v>13303</v>
      </c>
      <c r="G3" s="70">
        <v>2085</v>
      </c>
      <c r="H3" s="69">
        <v>24721</v>
      </c>
      <c r="I3" s="70">
        <v>18771</v>
      </c>
      <c r="J3" s="70">
        <v>3607</v>
      </c>
      <c r="K3" s="69">
        <v>21007</v>
      </c>
      <c r="L3" s="70">
        <v>22749</v>
      </c>
      <c r="M3" s="71">
        <v>1911</v>
      </c>
    </row>
    <row r="4" spans="1:16">
      <c r="A4" s="67" t="s">
        <v>32</v>
      </c>
      <c r="B4" s="72">
        <v>112778</v>
      </c>
      <c r="C4" s="68">
        <v>119522</v>
      </c>
      <c r="D4" s="68">
        <v>16161</v>
      </c>
      <c r="E4" s="72">
        <v>97960</v>
      </c>
      <c r="F4" s="68">
        <v>89508</v>
      </c>
      <c r="G4" s="68">
        <v>10445</v>
      </c>
      <c r="H4" s="72">
        <v>129749</v>
      </c>
      <c r="I4" s="68">
        <v>121385</v>
      </c>
      <c r="J4" s="68">
        <v>17538</v>
      </c>
      <c r="K4" s="72">
        <v>97623</v>
      </c>
      <c r="L4" s="68">
        <v>138261</v>
      </c>
      <c r="M4" s="73">
        <v>7176</v>
      </c>
    </row>
    <row r="5" spans="1:16">
      <c r="A5" s="67" t="s">
        <v>33</v>
      </c>
      <c r="B5" s="74">
        <f>'2012'!E56</f>
        <v>32791</v>
      </c>
      <c r="C5" s="75">
        <f>'2012'!F56</f>
        <v>19228</v>
      </c>
      <c r="D5" s="75">
        <f>'2012'!G56</f>
        <v>2576</v>
      </c>
      <c r="E5" s="74">
        <f>'2014'!E56</f>
        <v>28673</v>
      </c>
      <c r="F5" s="75">
        <f>'2014'!F56</f>
        <v>16036</v>
      </c>
      <c r="G5" s="75">
        <f>'2014'!G56</f>
        <v>1596</v>
      </c>
      <c r="H5" s="74">
        <f>'2016'!E56</f>
        <v>37156</v>
      </c>
      <c r="I5" s="75">
        <f>'2016'!F56</f>
        <v>20216</v>
      </c>
      <c r="J5" s="75">
        <f>'2016'!G56</f>
        <v>3274</v>
      </c>
      <c r="K5" s="74">
        <f>'2018'!E56</f>
        <v>30054</v>
      </c>
      <c r="L5" s="75">
        <f>'2018'!F56</f>
        <v>26629</v>
      </c>
      <c r="M5" s="76">
        <f>'2018'!G56</f>
        <v>1406</v>
      </c>
    </row>
    <row r="7" spans="1:16">
      <c r="A7" s="108" t="s">
        <v>30</v>
      </c>
      <c r="B7" s="107">
        <v>2012</v>
      </c>
      <c r="C7" s="107"/>
      <c r="D7" s="107"/>
      <c r="E7" s="107">
        <v>2014</v>
      </c>
      <c r="F7" s="107"/>
      <c r="G7" s="107"/>
      <c r="H7" s="107">
        <v>2016</v>
      </c>
      <c r="I7" s="107"/>
      <c r="J7" s="107"/>
      <c r="K7" s="113">
        <v>2018</v>
      </c>
      <c r="L7" s="113"/>
      <c r="M7" s="113"/>
      <c r="N7" s="107" t="s">
        <v>35</v>
      </c>
      <c r="O7" s="107"/>
      <c r="P7" s="107"/>
    </row>
    <row r="8" spans="1:16">
      <c r="A8" s="108"/>
      <c r="B8" s="33" t="s">
        <v>2</v>
      </c>
      <c r="C8" s="33" t="s">
        <v>3</v>
      </c>
      <c r="D8" s="33" t="s">
        <v>34</v>
      </c>
      <c r="E8" s="33" t="s">
        <v>2</v>
      </c>
      <c r="F8" s="33" t="s">
        <v>3</v>
      </c>
      <c r="G8" s="33" t="s">
        <v>34</v>
      </c>
      <c r="H8" s="33" t="s">
        <v>2</v>
      </c>
      <c r="I8" s="33" t="s">
        <v>3</v>
      </c>
      <c r="J8" s="33" t="s">
        <v>34</v>
      </c>
      <c r="K8" s="65" t="s">
        <v>2</v>
      </c>
      <c r="L8" s="65" t="s">
        <v>3</v>
      </c>
      <c r="M8" s="65" t="s">
        <v>34</v>
      </c>
      <c r="N8" s="33">
        <v>2014</v>
      </c>
      <c r="O8" s="33">
        <v>2016</v>
      </c>
      <c r="P8" s="33">
        <v>2018</v>
      </c>
    </row>
    <row r="9" spans="1:16">
      <c r="A9" s="66" t="s">
        <v>31</v>
      </c>
      <c r="B9" s="26">
        <f>B3/SUM($B3:$D3)</f>
        <v>0.45965888781085634</v>
      </c>
      <c r="C9" s="21">
        <f t="shared" ref="C9" si="0">C3/SUM($B3:$D3)</f>
        <v>0.45738650870653119</v>
      </c>
      <c r="D9" s="28">
        <f>B9-C9</f>
        <v>2.2723791043251507E-3</v>
      </c>
      <c r="E9" s="26">
        <f>E3/SUM($E3:$G3)</f>
        <v>0.52243808577990192</v>
      </c>
      <c r="F9" s="21">
        <f t="shared" ref="F9" si="1">F3/SUM($E3:$G3)</f>
        <v>0.41285457141083731</v>
      </c>
      <c r="G9" s="28">
        <f>E9-F9</f>
        <v>0.10958351436906461</v>
      </c>
      <c r="H9" s="26">
        <f>H3/SUM($H3:$J3)</f>
        <v>0.52487313955710313</v>
      </c>
      <c r="I9" s="21">
        <f t="shared" ref="I9" si="2">I3/SUM($H3:$J3)</f>
        <v>0.39854349349243084</v>
      </c>
      <c r="J9" s="28">
        <f>H9-I9</f>
        <v>0.12632964606467229</v>
      </c>
      <c r="K9" s="26">
        <f>K3/SUM($K3:$M3)</f>
        <v>0.46000394157706875</v>
      </c>
      <c r="L9" s="21">
        <f t="shared" ref="L9" si="3">L3/SUM($K3:$M3)</f>
        <v>0.49814964854271138</v>
      </c>
      <c r="M9" s="28">
        <f>K9-L9</f>
        <v>-3.8145706965642623E-2</v>
      </c>
      <c r="N9" s="78">
        <f>D9-G9</f>
        <v>-0.10731113526473945</v>
      </c>
      <c r="O9" s="79">
        <f>G9-J9</f>
        <v>-1.674613169560768E-2</v>
      </c>
      <c r="P9" s="80">
        <f>J9-M9</f>
        <v>0.16447535303031491</v>
      </c>
    </row>
    <row r="10" spans="1:16">
      <c r="A10" s="66" t="s">
        <v>32</v>
      </c>
      <c r="B10" s="4">
        <f t="shared" ref="B10:C10" si="4">B4/SUM($B4:$D4)</f>
        <v>0.45390624685564335</v>
      </c>
      <c r="C10" s="5">
        <f t="shared" si="4"/>
        <v>0.4810493397354112</v>
      </c>
      <c r="D10" s="29">
        <f t="shared" ref="D10:D11" si="5">B10-C10</f>
        <v>-2.7143092879767849E-2</v>
      </c>
      <c r="E10" s="4">
        <f t="shared" ref="E10:F10" si="6">E4/SUM($E4:$G4)</f>
        <v>0.49496495935082585</v>
      </c>
      <c r="F10" s="5">
        <f t="shared" si="6"/>
        <v>0.45225932606751451</v>
      </c>
      <c r="G10" s="29">
        <f t="shared" ref="G10:G11" si="7">E10-F10</f>
        <v>4.2705633283311339E-2</v>
      </c>
      <c r="H10" s="4">
        <f t="shared" ref="H10:I10" si="8">H4/SUM($H4:$J4)</f>
        <v>0.48292713792282038</v>
      </c>
      <c r="I10" s="5">
        <f t="shared" si="8"/>
        <v>0.45179624225821818</v>
      </c>
      <c r="J10" s="29">
        <f t="shared" ref="J10:J11" si="9">H10-I10</f>
        <v>3.1130895664602198E-2</v>
      </c>
      <c r="K10" s="4">
        <f t="shared" ref="K10:L10" si="10">K4/SUM($K4:$M4)</f>
        <v>0.40164156998272033</v>
      </c>
      <c r="L10" s="5">
        <f t="shared" si="10"/>
        <v>0.56883485559121205</v>
      </c>
      <c r="M10" s="29">
        <f t="shared" ref="M10:M11" si="11">K10-L10</f>
        <v>-0.16719328560849173</v>
      </c>
      <c r="N10" s="81">
        <f t="shared" ref="N10:N11" si="12">D10-G10</f>
        <v>-6.9848726163079189E-2</v>
      </c>
      <c r="O10" s="82">
        <f t="shared" ref="O10:O11" si="13">G10-J10</f>
        <v>1.1574737618709141E-2</v>
      </c>
      <c r="P10" s="83">
        <f t="shared" ref="P10" si="14">J10-M10</f>
        <v>0.19832418127309392</v>
      </c>
    </row>
    <row r="11" spans="1:16">
      <c r="A11" s="66" t="s">
        <v>33</v>
      </c>
      <c r="B11" s="6">
        <f t="shared" ref="B11:C11" si="15">B5/SUM($B5:$D5)</f>
        <v>0.60062276765271549</v>
      </c>
      <c r="C11" s="7">
        <f t="shared" si="15"/>
        <v>0.35219342430625517</v>
      </c>
      <c r="D11" s="30">
        <f t="shared" si="5"/>
        <v>0.24842934334646033</v>
      </c>
      <c r="E11" s="6">
        <f t="shared" ref="E11:F11" si="16">E5/SUM($E5:$G5)</f>
        <v>0.61922038656732536</v>
      </c>
      <c r="F11" s="7">
        <f t="shared" si="16"/>
        <v>0.34631249325126878</v>
      </c>
      <c r="G11" s="30">
        <f t="shared" si="7"/>
        <v>0.27290789331605658</v>
      </c>
      <c r="H11" s="6">
        <f t="shared" ref="H11:I11" si="17">H5/SUM($H5:$J5)</f>
        <v>0.61267025030504896</v>
      </c>
      <c r="I11" s="7">
        <f t="shared" si="17"/>
        <v>0.3333443260891073</v>
      </c>
      <c r="J11" s="30">
        <f t="shared" si="9"/>
        <v>0.27932592421594166</v>
      </c>
      <c r="K11" s="6">
        <f t="shared" ref="K11:L11" si="18">K5/SUM($K5:$M5)</f>
        <v>0.51737850539689101</v>
      </c>
      <c r="L11" s="7">
        <f t="shared" si="18"/>
        <v>0.45841725627915786</v>
      </c>
      <c r="M11" s="30">
        <f t="shared" si="11"/>
        <v>5.896124911773315E-2</v>
      </c>
      <c r="N11" s="84">
        <f t="shared" si="12"/>
        <v>-2.4478549969596253E-2</v>
      </c>
      <c r="O11" s="85">
        <f t="shared" si="13"/>
        <v>-6.4180308998850744E-3</v>
      </c>
      <c r="P11" s="86">
        <f>J11-M11</f>
        <v>0.22036467509820851</v>
      </c>
    </row>
    <row r="13" spans="1:16">
      <c r="A13" s="108" t="s">
        <v>48</v>
      </c>
      <c r="B13" s="108" t="s">
        <v>50</v>
      </c>
      <c r="C13" s="107">
        <v>2016</v>
      </c>
      <c r="D13" s="107"/>
      <c r="E13" s="107"/>
      <c r="F13" s="107">
        <v>2018</v>
      </c>
      <c r="G13" s="107"/>
      <c r="H13" s="107"/>
      <c r="I13" s="112" t="s">
        <v>35</v>
      </c>
      <c r="J13" s="112" t="s">
        <v>60</v>
      </c>
      <c r="K13" s="135" t="s">
        <v>62</v>
      </c>
      <c r="P13" s="31"/>
    </row>
    <row r="14" spans="1:16">
      <c r="A14" s="108"/>
      <c r="B14" s="108"/>
      <c r="C14" s="24" t="s">
        <v>2</v>
      </c>
      <c r="D14" s="24" t="s">
        <v>3</v>
      </c>
      <c r="E14" s="24" t="s">
        <v>34</v>
      </c>
      <c r="F14" s="24" t="s">
        <v>2</v>
      </c>
      <c r="G14" s="24" t="s">
        <v>3</v>
      </c>
      <c r="H14" s="50" t="s">
        <v>34</v>
      </c>
      <c r="I14" s="116"/>
      <c r="J14" s="114"/>
      <c r="K14" s="136"/>
      <c r="M14" s="18">
        <f>SUM(H3:H5)</f>
        <v>191626</v>
      </c>
      <c r="N14" s="18">
        <f>SUM(I3:I5)</f>
        <v>160372</v>
      </c>
      <c r="O14" s="18">
        <f>SUM(J3:J5)</f>
        <v>24419</v>
      </c>
    </row>
    <row r="15" spans="1:16">
      <c r="A15" s="66" t="s">
        <v>49</v>
      </c>
      <c r="B15" s="91">
        <v>72</v>
      </c>
      <c r="C15" s="118">
        <v>0.39800000000000002</v>
      </c>
      <c r="D15" s="119">
        <v>0.55179999999999996</v>
      </c>
      <c r="E15" s="125">
        <f>C15-D15</f>
        <v>-0.15379999999999994</v>
      </c>
      <c r="F15" s="119">
        <v>0.35420000000000001</v>
      </c>
      <c r="G15" s="119">
        <v>0.60429999999999995</v>
      </c>
      <c r="H15" s="119">
        <f>F15-G15</f>
        <v>-0.25009999999999993</v>
      </c>
      <c r="I15" s="123">
        <f>E15-H15</f>
        <v>9.6299999999999997E-2</v>
      </c>
      <c r="J15" s="91" t="s">
        <v>61</v>
      </c>
      <c r="K15" s="93"/>
      <c r="M15" s="117">
        <f>M14/SUM($M14:$O14)</f>
        <v>0.50907902671770933</v>
      </c>
      <c r="N15" s="117">
        <f>N14/SUM($M14:$O14)</f>
        <v>0.42604877037965871</v>
      </c>
      <c r="O15" s="117">
        <f>O14/SUM($M14:$O14)</f>
        <v>6.4872202902631917E-2</v>
      </c>
      <c r="P15" s="115">
        <f>M15-N15</f>
        <v>8.3030256338050612E-2</v>
      </c>
    </row>
    <row r="16" spans="1:16">
      <c r="A16" s="140" t="s">
        <v>51</v>
      </c>
      <c r="B16" s="141">
        <v>69</v>
      </c>
      <c r="C16" s="142">
        <f>155888/310155</f>
        <v>0.50261320952427013</v>
      </c>
      <c r="D16" s="143">
        <f>154267/310155</f>
        <v>0.49738679047572987</v>
      </c>
      <c r="E16" s="144">
        <f t="shared" ref="E16:E24" si="19">C16-D16</f>
        <v>5.2264190485402651E-3</v>
      </c>
      <c r="F16" s="145">
        <f>84636/182876</f>
        <v>0.46280539819331129</v>
      </c>
      <c r="G16" s="145">
        <f>98240/182876</f>
        <v>0.53719460180668865</v>
      </c>
      <c r="H16" s="143">
        <f t="shared" ref="H16:H24" si="20">F16-G16</f>
        <v>-7.4389203613377364E-2</v>
      </c>
      <c r="I16" s="146">
        <f t="shared" ref="I16:I24" si="21">E16-H16</f>
        <v>7.9615622661917629E-2</v>
      </c>
      <c r="J16" s="141"/>
      <c r="K16" s="147"/>
      <c r="M16" s="18">
        <f>SUM(K3:K5)</f>
        <v>148684</v>
      </c>
      <c r="N16" s="18">
        <f>SUM(L3:L5)</f>
        <v>187639</v>
      </c>
      <c r="O16" s="18">
        <f>SUM(M3:M5)</f>
        <v>10493</v>
      </c>
    </row>
    <row r="17" spans="1:16">
      <c r="A17" s="149" t="s">
        <v>52</v>
      </c>
      <c r="B17" s="150">
        <v>68</v>
      </c>
      <c r="C17" s="151">
        <f>145168/297301</f>
        <v>0.48828628225266651</v>
      </c>
      <c r="D17" s="127">
        <f>152133/297301</f>
        <v>0.51171371774733354</v>
      </c>
      <c r="E17" s="152">
        <f t="shared" si="19"/>
        <v>-2.3427435494667026E-2</v>
      </c>
      <c r="F17" s="127">
        <f>48597/102694</f>
        <v>0.47322141507780396</v>
      </c>
      <c r="G17" s="127">
        <f>54097/102694</f>
        <v>0.52677858492219609</v>
      </c>
      <c r="H17" s="133">
        <f t="shared" si="20"/>
        <v>-5.3557169844392127E-2</v>
      </c>
      <c r="I17" s="132">
        <f t="shared" si="21"/>
        <v>3.0129734349725101E-2</v>
      </c>
      <c r="J17" s="150" t="s">
        <v>61</v>
      </c>
      <c r="K17" s="153"/>
      <c r="M17" s="117">
        <f>M16/SUM($M16:$O16)</f>
        <v>0.42871147813249677</v>
      </c>
      <c r="N17" s="117">
        <f>N16/SUM($M16:$O16)</f>
        <v>0.54103328566156117</v>
      </c>
      <c r="O17" s="117">
        <f>O16/SUM($M16:$O16)</f>
        <v>3.0255236205942056E-2</v>
      </c>
      <c r="P17" s="115">
        <f>M17-N17</f>
        <v>-0.1123218075290644</v>
      </c>
    </row>
    <row r="18" spans="1:16">
      <c r="A18" s="149" t="s">
        <v>53</v>
      </c>
      <c r="B18" s="150">
        <v>60</v>
      </c>
      <c r="C18" s="151">
        <f>1-D18</f>
        <v>0.3905841639480182</v>
      </c>
      <c r="D18" s="127">
        <f>169055/277405</f>
        <v>0.6094158360519818</v>
      </c>
      <c r="E18" s="152">
        <f>C18-D18</f>
        <v>-0.21883167210396359</v>
      </c>
      <c r="F18" s="127">
        <f>68604/169222</f>
        <v>0.40540828024724918</v>
      </c>
      <c r="G18" s="127">
        <f>1-F18</f>
        <v>0.59459171975275082</v>
      </c>
      <c r="H18" s="133">
        <f t="shared" si="20"/>
        <v>-0.18918343950550165</v>
      </c>
      <c r="I18" s="132">
        <f t="shared" si="21"/>
        <v>-2.9648232598461943E-2</v>
      </c>
      <c r="J18" s="150"/>
      <c r="K18" s="153"/>
      <c r="N18" s="31"/>
    </row>
    <row r="19" spans="1:16">
      <c r="A19" s="140" t="s">
        <v>54</v>
      </c>
      <c r="B19" s="141">
        <v>60</v>
      </c>
      <c r="C19" s="148">
        <f>138755/261161</f>
        <v>0.53130061532924133</v>
      </c>
      <c r="D19" s="145">
        <f>1-C19</f>
        <v>0.46869938467075867</v>
      </c>
      <c r="E19" s="144">
        <f>C19-D19</f>
        <v>6.2601230658482665E-2</v>
      </c>
      <c r="F19" s="145">
        <f>99893/213506</f>
        <v>0.46786975541670961</v>
      </c>
      <c r="G19" s="145">
        <f>1-F19</f>
        <v>0.53213024458329039</v>
      </c>
      <c r="H19" s="143">
        <f t="shared" si="20"/>
        <v>-6.4260489166580781E-2</v>
      </c>
      <c r="I19" s="146">
        <f t="shared" si="21"/>
        <v>0.12686171982506345</v>
      </c>
      <c r="J19" s="141" t="s">
        <v>61</v>
      </c>
      <c r="K19" s="147" t="s">
        <v>61</v>
      </c>
      <c r="N19" s="31"/>
      <c r="P19" s="115">
        <f>P15-P17</f>
        <v>0.19535206386711501</v>
      </c>
    </row>
    <row r="20" spans="1:16">
      <c r="A20" s="140" t="s">
        <v>55</v>
      </c>
      <c r="B20" s="141">
        <v>58</v>
      </c>
      <c r="C20" s="148">
        <f>176022/343113</f>
        <v>0.51301466280787966</v>
      </c>
      <c r="D20" s="145">
        <f>139300/343113</f>
        <v>0.40598869760108186</v>
      </c>
      <c r="E20" s="144">
        <f t="shared" si="19"/>
        <v>0.1070259652067978</v>
      </c>
      <c r="F20" s="145">
        <v>0.4418961038961039</v>
      </c>
      <c r="G20" s="145">
        <v>0.53328896103896106</v>
      </c>
      <c r="H20" s="143">
        <f t="shared" si="20"/>
        <v>-9.1392857142857165E-2</v>
      </c>
      <c r="I20" s="146">
        <f t="shared" si="21"/>
        <v>0.19841882234965497</v>
      </c>
      <c r="J20" s="141" t="s">
        <v>61</v>
      </c>
      <c r="K20" s="147" t="s">
        <v>61</v>
      </c>
    </row>
    <row r="21" spans="1:16">
      <c r="A21" s="66" t="s">
        <v>56</v>
      </c>
      <c r="B21" s="22">
        <v>56</v>
      </c>
      <c r="C21" s="121">
        <f>171583/353655</f>
        <v>0.48517057584368944</v>
      </c>
      <c r="D21" s="122">
        <f>1-C21</f>
        <v>0.5148294241563105</v>
      </c>
      <c r="E21" s="126">
        <f t="shared" si="19"/>
        <v>-2.9658848312621056E-2</v>
      </c>
      <c r="F21" s="122">
        <f>133053/313841</f>
        <v>0.42395034428261447</v>
      </c>
      <c r="G21" s="122">
        <f>1-F21</f>
        <v>0.57604965571738553</v>
      </c>
      <c r="H21" s="120">
        <f t="shared" si="20"/>
        <v>-0.15209931143477107</v>
      </c>
      <c r="I21" s="124">
        <f t="shared" si="21"/>
        <v>0.12244046312215001</v>
      </c>
      <c r="J21" s="22" t="s">
        <v>61</v>
      </c>
      <c r="K21" s="94"/>
    </row>
    <row r="22" spans="1:16">
      <c r="A22" s="66" t="s">
        <v>57</v>
      </c>
      <c r="B22" s="22">
        <v>55</v>
      </c>
      <c r="C22" s="121">
        <f>108995/275573</f>
        <v>0.39552133191568112</v>
      </c>
      <c r="D22" s="122">
        <f>1-C22</f>
        <v>0.60447866808431883</v>
      </c>
      <c r="E22" s="126">
        <f t="shared" si="19"/>
        <v>-0.20895733616863771</v>
      </c>
      <c r="F22" s="122">
        <f>80775/221682</f>
        <v>0.36437329147156738</v>
      </c>
      <c r="G22" s="122">
        <f>1-F22</f>
        <v>0.63562670852843262</v>
      </c>
      <c r="H22" s="120">
        <f t="shared" si="20"/>
        <v>-0.27125341705686523</v>
      </c>
      <c r="I22" s="124">
        <f t="shared" si="21"/>
        <v>6.2296080888227523E-2</v>
      </c>
      <c r="J22" s="22" t="s">
        <v>61</v>
      </c>
      <c r="K22" s="94"/>
    </row>
    <row r="23" spans="1:16">
      <c r="A23" s="149" t="s">
        <v>58</v>
      </c>
      <c r="B23" s="150">
        <v>55</v>
      </c>
      <c r="C23" s="154">
        <v>0.4597</v>
      </c>
      <c r="D23" s="133">
        <v>0.4723</v>
      </c>
      <c r="E23" s="152">
        <f t="shared" si="19"/>
        <v>-1.26E-2</v>
      </c>
      <c r="F23" s="127">
        <f>122527/286061</f>
        <v>0.42832472794264159</v>
      </c>
      <c r="G23" s="127">
        <f>148436/286061</f>
        <v>0.51889631931650937</v>
      </c>
      <c r="H23" s="133">
        <f t="shared" si="20"/>
        <v>-9.0571591373867777E-2</v>
      </c>
      <c r="I23" s="132">
        <f t="shared" si="21"/>
        <v>7.7971591373867777E-2</v>
      </c>
      <c r="J23" s="150"/>
      <c r="K23" s="153"/>
    </row>
    <row r="24" spans="1:16">
      <c r="A24" s="66" t="s">
        <v>59</v>
      </c>
      <c r="B24" s="23">
        <v>55</v>
      </c>
      <c r="C24" s="128">
        <f>207469/362469</f>
        <v>0.57237722398329238</v>
      </c>
      <c r="D24" s="129">
        <f>1-C24</f>
        <v>0.42762277601670762</v>
      </c>
      <c r="E24" s="130">
        <f t="shared" si="19"/>
        <v>0.14475444796658476</v>
      </c>
      <c r="F24" s="129">
        <f>122896/298412</f>
        <v>0.41183330429071219</v>
      </c>
      <c r="G24" s="129">
        <f>1-F24</f>
        <v>0.58816669570928781</v>
      </c>
      <c r="H24" s="131">
        <f t="shared" si="20"/>
        <v>-0.17633339141857562</v>
      </c>
      <c r="I24" s="124">
        <f t="shared" si="21"/>
        <v>0.32108783938516039</v>
      </c>
      <c r="J24" s="138" t="s">
        <v>63</v>
      </c>
      <c r="K24" s="139"/>
    </row>
    <row r="25" spans="1:16">
      <c r="F25" s="137">
        <f>AVERAGE(F15:F24)</f>
        <v>0.4233882620818713</v>
      </c>
      <c r="G25" s="137">
        <f>AVERAGE(G15:G24)</f>
        <v>0.56470234913755024</v>
      </c>
      <c r="H25" s="137">
        <f>F25-G25</f>
        <v>-0.14131408705567894</v>
      </c>
      <c r="I25" s="134">
        <f>AVERAGE(I15:I24)</f>
        <v>0.10854736413573049</v>
      </c>
    </row>
    <row r="26" spans="1:16">
      <c r="I26" s="115"/>
    </row>
  </sheetData>
  <mergeCells count="19">
    <mergeCell ref="I13:I14"/>
    <mergeCell ref="J13:J14"/>
    <mergeCell ref="K13:K14"/>
    <mergeCell ref="J24:K24"/>
    <mergeCell ref="A13:A14"/>
    <mergeCell ref="B13:B14"/>
    <mergeCell ref="C13:E13"/>
    <mergeCell ref="F13:H13"/>
    <mergeCell ref="N7:P7"/>
    <mergeCell ref="A1:A2"/>
    <mergeCell ref="B1:D1"/>
    <mergeCell ref="E1:G1"/>
    <mergeCell ref="H1:J1"/>
    <mergeCell ref="K1:M1"/>
    <mergeCell ref="A7:A8"/>
    <mergeCell ref="B7:D7"/>
    <mergeCell ref="E7:G7"/>
    <mergeCell ref="H7:J7"/>
    <mergeCell ref="K7:M7"/>
  </mergeCells>
  <pageMargins left="0.75" right="0.75" top="1" bottom="1" header="0.5" footer="0.5"/>
  <pageSetup orientation="portrait" horizontalDpi="4294967292" verticalDpi="4294967292"/>
  <ignoredErrors>
    <ignoredError sqref="D20 G23 H25 M16:O16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/>
  </sheetViews>
  <sheetFormatPr baseColWidth="10" defaultRowHeight="15" x14ac:dyDescent="0"/>
  <cols>
    <col min="1" max="1" width="7.83203125" customWidth="1"/>
    <col min="2" max="2" width="15.83203125" customWidth="1"/>
    <col min="3" max="3" width="6.6640625" customWidth="1"/>
    <col min="4" max="4" width="8" customWidth="1"/>
    <col min="5" max="5" width="10.33203125" customWidth="1"/>
    <col min="6" max="6" width="9.33203125" customWidth="1"/>
    <col min="7" max="7" width="6" customWidth="1"/>
    <col min="8" max="8" width="12.1640625" customWidth="1"/>
    <col min="9" max="9" width="11.1640625" customWidth="1"/>
    <col min="10" max="10" width="7.83203125" customWidth="1"/>
    <col min="11" max="11" width="7.1640625" customWidth="1"/>
    <col min="12" max="12" width="7.33203125" customWidth="1"/>
  </cols>
  <sheetData>
    <row r="1" spans="1:12">
      <c r="A1" s="3" t="s">
        <v>4</v>
      </c>
      <c r="B1" s="3" t="s">
        <v>0</v>
      </c>
      <c r="C1" s="3" t="s">
        <v>1</v>
      </c>
      <c r="D1" s="3" t="s">
        <v>5</v>
      </c>
      <c r="E1" s="3" t="s">
        <v>2</v>
      </c>
      <c r="F1" s="3" t="s">
        <v>3</v>
      </c>
      <c r="G1" s="3" t="s">
        <v>9</v>
      </c>
      <c r="H1" s="3" t="s">
        <v>6</v>
      </c>
      <c r="I1" s="3" t="s">
        <v>7</v>
      </c>
      <c r="J1" s="3" t="s">
        <v>8</v>
      </c>
      <c r="K1" s="3" t="s">
        <v>10</v>
      </c>
      <c r="L1" s="3" t="s">
        <v>11</v>
      </c>
    </row>
    <row r="2" spans="1:12">
      <c r="A2" s="1">
        <v>201</v>
      </c>
      <c r="B2" s="12">
        <v>1440</v>
      </c>
      <c r="C2" s="12">
        <v>958</v>
      </c>
      <c r="D2" s="2">
        <f>C2/B2</f>
        <v>0.66527777777777775</v>
      </c>
      <c r="E2" s="12">
        <v>568</v>
      </c>
      <c r="F2" s="12">
        <v>366</v>
      </c>
      <c r="G2" s="12">
        <f>C2-E2-F2</f>
        <v>24</v>
      </c>
      <c r="H2" s="2">
        <f t="shared" ref="H2:H55" si="0">E2/C2</f>
        <v>0.59290187891440504</v>
      </c>
      <c r="I2" s="2">
        <f t="shared" ref="I2:I55" si="1">F2/C2</f>
        <v>0.38204592901878914</v>
      </c>
      <c r="J2" s="2">
        <f>G2/C2</f>
        <v>2.5052192066805846E-2</v>
      </c>
      <c r="K2" s="1" t="str">
        <f>IF(AND(H2&lt;0.6,I2&gt;0.35),"Y","")</f>
        <v>Y</v>
      </c>
      <c r="L2" s="1" t="str">
        <f>IF(AND(H2&gt;0.64,I2&lt;0.33),"N","")</f>
        <v/>
      </c>
    </row>
    <row r="3" spans="1:12">
      <c r="A3" s="1">
        <v>202</v>
      </c>
      <c r="B3" s="12">
        <v>1826</v>
      </c>
      <c r="C3" s="12">
        <v>1078</v>
      </c>
      <c r="D3" s="2">
        <f t="shared" ref="D3:D55" si="2">C3/B3</f>
        <v>0.59036144578313254</v>
      </c>
      <c r="E3" s="12">
        <v>757</v>
      </c>
      <c r="F3" s="12">
        <v>284</v>
      </c>
      <c r="G3" s="12">
        <f t="shared" ref="G3:G55" si="3">C3-E3-F3</f>
        <v>37</v>
      </c>
      <c r="H3" s="2">
        <f t="shared" si="0"/>
        <v>0.70222634508348791</v>
      </c>
      <c r="I3" s="2">
        <f t="shared" si="1"/>
        <v>0.26345083487940629</v>
      </c>
      <c r="J3" s="2">
        <f t="shared" ref="J3:J55" si="4">G3/C3</f>
        <v>3.4322820037105753E-2</v>
      </c>
      <c r="K3" s="1" t="str">
        <f t="shared" ref="K3:K55" si="5">IF(AND(H3&lt;0.6,I3&gt;0.35),"Y","")</f>
        <v/>
      </c>
      <c r="L3" s="1" t="str">
        <f t="shared" ref="L3:L55" si="6">IF(AND(H3&gt;0.64,I3&lt;0.33),"N","")</f>
        <v>N</v>
      </c>
    </row>
    <row r="4" spans="1:12">
      <c r="A4" s="1">
        <v>203</v>
      </c>
      <c r="B4" s="12">
        <v>1454</v>
      </c>
      <c r="C4" s="12">
        <v>914</v>
      </c>
      <c r="D4" s="2">
        <f t="shared" si="2"/>
        <v>0.62861072902338377</v>
      </c>
      <c r="E4" s="12">
        <v>544</v>
      </c>
      <c r="F4" s="12">
        <v>312</v>
      </c>
      <c r="G4" s="12">
        <f t="shared" si="3"/>
        <v>58</v>
      </c>
      <c r="H4" s="2">
        <f t="shared" si="0"/>
        <v>0.59518599562363239</v>
      </c>
      <c r="I4" s="2">
        <f t="shared" si="1"/>
        <v>0.3413566739606127</v>
      </c>
      <c r="J4" s="2">
        <f t="shared" si="4"/>
        <v>6.3457330415754923E-2</v>
      </c>
      <c r="K4" s="1" t="str">
        <f t="shared" si="5"/>
        <v/>
      </c>
      <c r="L4" s="1" t="str">
        <f t="shared" si="6"/>
        <v/>
      </c>
    </row>
    <row r="5" spans="1:12">
      <c r="A5" s="1">
        <v>204</v>
      </c>
      <c r="B5" s="12">
        <v>1565</v>
      </c>
      <c r="C5" s="12">
        <v>617</v>
      </c>
      <c r="D5" s="2">
        <f t="shared" si="2"/>
        <v>0.39424920127795526</v>
      </c>
      <c r="E5" s="12">
        <v>315</v>
      </c>
      <c r="F5" s="12">
        <v>266</v>
      </c>
      <c r="G5" s="12">
        <f t="shared" si="3"/>
        <v>36</v>
      </c>
      <c r="H5" s="2">
        <f t="shared" si="0"/>
        <v>0.51053484602917343</v>
      </c>
      <c r="I5" s="2">
        <f t="shared" si="1"/>
        <v>0.43111831442463533</v>
      </c>
      <c r="J5" s="2">
        <f t="shared" si="4"/>
        <v>5.834683954619125E-2</v>
      </c>
      <c r="K5" s="1" t="str">
        <f t="shared" si="5"/>
        <v>Y</v>
      </c>
      <c r="L5" s="1" t="str">
        <f t="shared" si="6"/>
        <v/>
      </c>
    </row>
    <row r="6" spans="1:12">
      <c r="A6" s="1">
        <v>205</v>
      </c>
      <c r="B6" s="12">
        <v>2266</v>
      </c>
      <c r="C6" s="12">
        <v>1021</v>
      </c>
      <c r="D6" s="2">
        <f t="shared" si="2"/>
        <v>0.45057369814651366</v>
      </c>
      <c r="E6" s="12">
        <v>619</v>
      </c>
      <c r="F6" s="12">
        <v>367</v>
      </c>
      <c r="G6" s="12">
        <f t="shared" si="3"/>
        <v>35</v>
      </c>
      <c r="H6" s="2">
        <f t="shared" si="0"/>
        <v>0.60626836434867781</v>
      </c>
      <c r="I6" s="2">
        <f t="shared" si="1"/>
        <v>0.35945151811949072</v>
      </c>
      <c r="J6" s="2">
        <f t="shared" si="4"/>
        <v>3.4280117531831536E-2</v>
      </c>
      <c r="K6" s="1" t="str">
        <f t="shared" si="5"/>
        <v/>
      </c>
      <c r="L6" s="1" t="str">
        <f t="shared" si="6"/>
        <v/>
      </c>
    </row>
    <row r="7" spans="1:12">
      <c r="A7" s="1">
        <v>209</v>
      </c>
      <c r="B7" s="12">
        <v>1610</v>
      </c>
      <c r="C7" s="12">
        <v>1016</v>
      </c>
      <c r="D7" s="2">
        <f t="shared" si="2"/>
        <v>0.63105590062111805</v>
      </c>
      <c r="E7" s="12">
        <v>664</v>
      </c>
      <c r="F7" s="12">
        <v>319</v>
      </c>
      <c r="G7" s="12">
        <f t="shared" si="3"/>
        <v>33</v>
      </c>
      <c r="H7" s="2">
        <f t="shared" si="0"/>
        <v>0.65354330708661412</v>
      </c>
      <c r="I7" s="2">
        <f t="shared" si="1"/>
        <v>0.3139763779527559</v>
      </c>
      <c r="J7" s="2">
        <f t="shared" si="4"/>
        <v>3.2480314960629919E-2</v>
      </c>
      <c r="K7" s="1" t="str">
        <f t="shared" si="5"/>
        <v/>
      </c>
      <c r="L7" s="1" t="str">
        <f t="shared" si="6"/>
        <v>N</v>
      </c>
    </row>
    <row r="8" spans="1:12">
      <c r="A8" s="1">
        <v>210</v>
      </c>
      <c r="B8" s="12">
        <v>2536</v>
      </c>
      <c r="C8" s="12">
        <v>1336</v>
      </c>
      <c r="D8" s="2">
        <f t="shared" si="2"/>
        <v>0.52681388012618302</v>
      </c>
      <c r="E8" s="12">
        <v>706</v>
      </c>
      <c r="F8" s="12">
        <v>573</v>
      </c>
      <c r="G8" s="12">
        <f t="shared" si="3"/>
        <v>57</v>
      </c>
      <c r="H8" s="2">
        <f t="shared" si="0"/>
        <v>0.52844311377245512</v>
      </c>
      <c r="I8" s="2">
        <f t="shared" si="1"/>
        <v>0.42889221556886226</v>
      </c>
      <c r="J8" s="2">
        <f t="shared" si="4"/>
        <v>4.2664670658682638E-2</v>
      </c>
      <c r="K8" s="1" t="str">
        <f t="shared" si="5"/>
        <v>Y</v>
      </c>
      <c r="L8" s="1" t="str">
        <f t="shared" si="6"/>
        <v/>
      </c>
    </row>
    <row r="9" spans="1:12">
      <c r="A9" s="1">
        <v>211</v>
      </c>
      <c r="B9" s="12">
        <v>1249</v>
      </c>
      <c r="C9" s="12">
        <v>767</v>
      </c>
      <c r="D9" s="2">
        <f t="shared" si="2"/>
        <v>0.61409127301841471</v>
      </c>
      <c r="E9" s="12">
        <v>390</v>
      </c>
      <c r="F9" s="12">
        <v>341</v>
      </c>
      <c r="G9" s="12">
        <f t="shared" si="3"/>
        <v>36</v>
      </c>
      <c r="H9" s="2">
        <f t="shared" si="0"/>
        <v>0.50847457627118642</v>
      </c>
      <c r="I9" s="2">
        <f t="shared" si="1"/>
        <v>0.44458930899608867</v>
      </c>
      <c r="J9" s="2">
        <f t="shared" si="4"/>
        <v>4.6936114732724903E-2</v>
      </c>
      <c r="K9" s="1" t="str">
        <f t="shared" si="5"/>
        <v>Y</v>
      </c>
      <c r="L9" s="1" t="str">
        <f t="shared" si="6"/>
        <v/>
      </c>
    </row>
    <row r="10" spans="1:12">
      <c r="A10" s="1">
        <v>212</v>
      </c>
      <c r="B10" s="12">
        <v>1463</v>
      </c>
      <c r="C10" s="12">
        <v>965</v>
      </c>
      <c r="D10" s="2">
        <f t="shared" si="2"/>
        <v>0.65960355434039641</v>
      </c>
      <c r="E10" s="12">
        <v>599</v>
      </c>
      <c r="F10" s="12">
        <v>337</v>
      </c>
      <c r="G10" s="12">
        <f t="shared" si="3"/>
        <v>29</v>
      </c>
      <c r="H10" s="2">
        <f t="shared" si="0"/>
        <v>0.62072538860103632</v>
      </c>
      <c r="I10" s="2">
        <f t="shared" si="1"/>
        <v>0.34922279792746114</v>
      </c>
      <c r="J10" s="2">
        <f t="shared" si="4"/>
        <v>3.0051813471502591E-2</v>
      </c>
      <c r="K10" s="1" t="str">
        <f t="shared" si="5"/>
        <v/>
      </c>
      <c r="L10" s="1" t="str">
        <f t="shared" si="6"/>
        <v/>
      </c>
    </row>
    <row r="11" spans="1:12">
      <c r="A11" s="1">
        <v>213</v>
      </c>
      <c r="B11" s="12">
        <v>1204</v>
      </c>
      <c r="C11" s="12">
        <v>907</v>
      </c>
      <c r="D11" s="2">
        <f t="shared" si="2"/>
        <v>0.75332225913621265</v>
      </c>
      <c r="E11" s="12">
        <v>581</v>
      </c>
      <c r="F11" s="12">
        <v>315</v>
      </c>
      <c r="G11" s="12">
        <f t="shared" si="3"/>
        <v>11</v>
      </c>
      <c r="H11" s="2">
        <f t="shared" si="0"/>
        <v>0.6405733186328556</v>
      </c>
      <c r="I11" s="2">
        <f t="shared" si="1"/>
        <v>0.34729878721058433</v>
      </c>
      <c r="J11" s="2">
        <f t="shared" si="4"/>
        <v>1.2127894156560088E-2</v>
      </c>
      <c r="K11" s="1" t="str">
        <f t="shared" si="5"/>
        <v/>
      </c>
      <c r="L11" s="1" t="str">
        <f t="shared" si="6"/>
        <v/>
      </c>
    </row>
    <row r="12" spans="1:12">
      <c r="A12" s="1">
        <v>214</v>
      </c>
      <c r="B12" s="12">
        <v>789</v>
      </c>
      <c r="C12" s="12">
        <v>557</v>
      </c>
      <c r="D12" s="2">
        <f t="shared" si="2"/>
        <v>0.70595690747782003</v>
      </c>
      <c r="E12" s="12">
        <v>391</v>
      </c>
      <c r="F12" s="12">
        <v>152</v>
      </c>
      <c r="G12" s="12">
        <f t="shared" si="3"/>
        <v>14</v>
      </c>
      <c r="H12" s="2">
        <f t="shared" si="0"/>
        <v>0.70197486535008979</v>
      </c>
      <c r="I12" s="2">
        <f t="shared" si="1"/>
        <v>0.27289048473967686</v>
      </c>
      <c r="J12" s="2">
        <f t="shared" si="4"/>
        <v>2.5134649910233394E-2</v>
      </c>
      <c r="K12" s="1" t="str">
        <f t="shared" si="5"/>
        <v/>
      </c>
      <c r="L12" s="1" t="str">
        <f t="shared" si="6"/>
        <v>N</v>
      </c>
    </row>
    <row r="13" spans="1:12">
      <c r="A13" s="1">
        <v>215</v>
      </c>
      <c r="B13" s="12">
        <v>1220</v>
      </c>
      <c r="C13" s="12">
        <v>763</v>
      </c>
      <c r="D13" s="2">
        <f t="shared" si="2"/>
        <v>0.62540983606557377</v>
      </c>
      <c r="E13" s="12">
        <v>493</v>
      </c>
      <c r="F13" s="12">
        <v>252</v>
      </c>
      <c r="G13" s="12">
        <f t="shared" si="3"/>
        <v>18</v>
      </c>
      <c r="H13" s="2">
        <f t="shared" si="0"/>
        <v>0.64613368283093053</v>
      </c>
      <c r="I13" s="2">
        <f t="shared" si="1"/>
        <v>0.33027522935779818</v>
      </c>
      <c r="J13" s="2">
        <f t="shared" si="4"/>
        <v>2.3591087811271297E-2</v>
      </c>
      <c r="K13" s="1" t="str">
        <f t="shared" si="5"/>
        <v/>
      </c>
      <c r="L13" s="1" t="str">
        <f t="shared" si="6"/>
        <v/>
      </c>
    </row>
    <row r="14" spans="1:12">
      <c r="A14" s="1">
        <v>216</v>
      </c>
      <c r="B14" s="12">
        <v>947</v>
      </c>
      <c r="C14" s="12">
        <v>644</v>
      </c>
      <c r="D14" s="2">
        <f t="shared" si="2"/>
        <v>0.68004223864836322</v>
      </c>
      <c r="E14" s="12">
        <v>434</v>
      </c>
      <c r="F14" s="12">
        <v>199</v>
      </c>
      <c r="G14" s="12">
        <f t="shared" si="3"/>
        <v>11</v>
      </c>
      <c r="H14" s="2">
        <f t="shared" si="0"/>
        <v>0.67391304347826086</v>
      </c>
      <c r="I14" s="2">
        <f t="shared" si="1"/>
        <v>0.30900621118012422</v>
      </c>
      <c r="J14" s="2">
        <f t="shared" si="4"/>
        <v>1.7080745341614908E-2</v>
      </c>
      <c r="K14" s="1" t="str">
        <f t="shared" si="5"/>
        <v/>
      </c>
      <c r="L14" s="1" t="str">
        <f t="shared" si="6"/>
        <v>N</v>
      </c>
    </row>
    <row r="15" spans="1:12">
      <c r="A15" s="1">
        <v>217</v>
      </c>
      <c r="B15" s="12">
        <v>1239</v>
      </c>
      <c r="C15" s="12">
        <v>693</v>
      </c>
      <c r="D15" s="2">
        <f t="shared" si="2"/>
        <v>0.55932203389830504</v>
      </c>
      <c r="E15" s="12">
        <v>410</v>
      </c>
      <c r="F15" s="12">
        <v>250</v>
      </c>
      <c r="G15" s="12">
        <f t="shared" si="3"/>
        <v>33</v>
      </c>
      <c r="H15" s="2">
        <f t="shared" si="0"/>
        <v>0.59163059163059162</v>
      </c>
      <c r="I15" s="2">
        <f t="shared" si="1"/>
        <v>0.36075036075036077</v>
      </c>
      <c r="J15" s="2">
        <f t="shared" si="4"/>
        <v>4.7619047619047616E-2</v>
      </c>
      <c r="K15" s="1" t="str">
        <f t="shared" si="5"/>
        <v>Y</v>
      </c>
      <c r="L15" s="1" t="str">
        <f t="shared" si="6"/>
        <v/>
      </c>
    </row>
    <row r="16" spans="1:12">
      <c r="A16" s="1">
        <v>218</v>
      </c>
      <c r="B16" s="12">
        <v>1126</v>
      </c>
      <c r="C16" s="12">
        <v>875</v>
      </c>
      <c r="D16" s="2">
        <f t="shared" si="2"/>
        <v>0.77708703374777977</v>
      </c>
      <c r="E16" s="12">
        <v>553</v>
      </c>
      <c r="F16" s="12">
        <v>304</v>
      </c>
      <c r="G16" s="12">
        <f t="shared" si="3"/>
        <v>18</v>
      </c>
      <c r="H16" s="2">
        <f t="shared" si="0"/>
        <v>0.63200000000000001</v>
      </c>
      <c r="I16" s="2">
        <f t="shared" si="1"/>
        <v>0.34742857142857142</v>
      </c>
      <c r="J16" s="2">
        <f t="shared" si="4"/>
        <v>2.057142857142857E-2</v>
      </c>
      <c r="K16" s="1" t="str">
        <f t="shared" si="5"/>
        <v/>
      </c>
      <c r="L16" s="1" t="str">
        <f t="shared" si="6"/>
        <v/>
      </c>
    </row>
    <row r="17" spans="1:12">
      <c r="A17" s="1">
        <v>219</v>
      </c>
      <c r="B17" s="12">
        <v>1090</v>
      </c>
      <c r="C17" s="12">
        <v>692</v>
      </c>
      <c r="D17" s="2">
        <f t="shared" si="2"/>
        <v>0.63486238532110095</v>
      </c>
      <c r="E17" s="12">
        <v>429</v>
      </c>
      <c r="F17" s="12">
        <v>233</v>
      </c>
      <c r="G17" s="12">
        <f t="shared" si="3"/>
        <v>30</v>
      </c>
      <c r="H17" s="2">
        <f t="shared" si="0"/>
        <v>0.61994219653179194</v>
      </c>
      <c r="I17" s="2">
        <f t="shared" si="1"/>
        <v>0.33670520231213874</v>
      </c>
      <c r="J17" s="2">
        <f t="shared" si="4"/>
        <v>4.3352601156069363E-2</v>
      </c>
      <c r="K17" s="1" t="str">
        <f t="shared" si="5"/>
        <v/>
      </c>
      <c r="L17" s="1" t="str">
        <f t="shared" si="6"/>
        <v/>
      </c>
    </row>
    <row r="18" spans="1:12">
      <c r="A18" s="1">
        <v>220</v>
      </c>
      <c r="B18" s="12">
        <v>1140</v>
      </c>
      <c r="C18" s="12">
        <v>669</v>
      </c>
      <c r="D18" s="2">
        <f t="shared" si="2"/>
        <v>0.58684210526315794</v>
      </c>
      <c r="E18" s="12">
        <v>369</v>
      </c>
      <c r="F18" s="12">
        <v>281</v>
      </c>
      <c r="G18" s="12">
        <f t="shared" si="3"/>
        <v>19</v>
      </c>
      <c r="H18" s="2">
        <f t="shared" si="0"/>
        <v>0.55156950672645744</v>
      </c>
      <c r="I18" s="2">
        <f t="shared" si="1"/>
        <v>0.42002989536621821</v>
      </c>
      <c r="J18" s="2">
        <f t="shared" si="4"/>
        <v>2.8400597907324365E-2</v>
      </c>
      <c r="K18" s="1" t="str">
        <f t="shared" si="5"/>
        <v>Y</v>
      </c>
      <c r="L18" s="1" t="str">
        <f t="shared" si="6"/>
        <v/>
      </c>
    </row>
    <row r="19" spans="1:12">
      <c r="A19" s="1">
        <v>221</v>
      </c>
      <c r="B19" s="12">
        <v>980</v>
      </c>
      <c r="C19" s="12">
        <v>652</v>
      </c>
      <c r="D19" s="2">
        <f t="shared" si="2"/>
        <v>0.66530612244897958</v>
      </c>
      <c r="E19" s="12">
        <v>408</v>
      </c>
      <c r="F19" s="12">
        <v>224</v>
      </c>
      <c r="G19" s="12">
        <f t="shared" si="3"/>
        <v>20</v>
      </c>
      <c r="H19" s="2">
        <f t="shared" si="0"/>
        <v>0.62576687116564422</v>
      </c>
      <c r="I19" s="2">
        <f t="shared" si="1"/>
        <v>0.34355828220858897</v>
      </c>
      <c r="J19" s="2">
        <f t="shared" si="4"/>
        <v>3.0674846625766871E-2</v>
      </c>
      <c r="K19" s="1" t="str">
        <f t="shared" si="5"/>
        <v/>
      </c>
      <c r="L19" s="1" t="str">
        <f t="shared" si="6"/>
        <v/>
      </c>
    </row>
    <row r="20" spans="1:12">
      <c r="A20" s="1">
        <v>222</v>
      </c>
      <c r="B20" s="12">
        <v>1577</v>
      </c>
      <c r="C20" s="12">
        <v>908</v>
      </c>
      <c r="D20" s="2">
        <f t="shared" si="2"/>
        <v>0.57577679137603044</v>
      </c>
      <c r="E20" s="12">
        <v>489</v>
      </c>
      <c r="F20" s="12">
        <v>369</v>
      </c>
      <c r="G20" s="12">
        <f t="shared" si="3"/>
        <v>50</v>
      </c>
      <c r="H20" s="2">
        <f t="shared" si="0"/>
        <v>0.53854625550660795</v>
      </c>
      <c r="I20" s="2">
        <f t="shared" si="1"/>
        <v>0.40638766519823788</v>
      </c>
      <c r="J20" s="2">
        <f t="shared" si="4"/>
        <v>5.5066079295154183E-2</v>
      </c>
      <c r="K20" s="1" t="str">
        <f t="shared" si="5"/>
        <v>Y</v>
      </c>
      <c r="L20" s="1" t="str">
        <f t="shared" si="6"/>
        <v/>
      </c>
    </row>
    <row r="21" spans="1:12">
      <c r="A21" s="1">
        <v>223</v>
      </c>
      <c r="B21" s="12">
        <v>1903</v>
      </c>
      <c r="C21" s="12">
        <v>1137</v>
      </c>
      <c r="D21" s="2">
        <f t="shared" si="2"/>
        <v>0.59747766684182868</v>
      </c>
      <c r="E21" s="12">
        <v>673</v>
      </c>
      <c r="F21" s="12">
        <v>420</v>
      </c>
      <c r="G21" s="12">
        <f t="shared" si="3"/>
        <v>44</v>
      </c>
      <c r="H21" s="2">
        <f t="shared" si="0"/>
        <v>0.59190853122251541</v>
      </c>
      <c r="I21" s="2">
        <f t="shared" si="1"/>
        <v>0.36939313984168864</v>
      </c>
      <c r="J21" s="2">
        <f t="shared" si="4"/>
        <v>3.8698328935795952E-2</v>
      </c>
      <c r="K21" s="1" t="str">
        <f t="shared" si="5"/>
        <v>Y</v>
      </c>
      <c r="L21" s="1" t="str">
        <f t="shared" si="6"/>
        <v/>
      </c>
    </row>
    <row r="22" spans="1:12">
      <c r="A22" s="1">
        <v>224</v>
      </c>
      <c r="B22" s="12">
        <v>1690</v>
      </c>
      <c r="C22" s="12">
        <v>1126</v>
      </c>
      <c r="D22" s="2">
        <f t="shared" si="2"/>
        <v>0.66627218934911248</v>
      </c>
      <c r="E22" s="12">
        <v>718</v>
      </c>
      <c r="F22" s="12">
        <v>366</v>
      </c>
      <c r="G22" s="12">
        <f t="shared" si="3"/>
        <v>42</v>
      </c>
      <c r="H22" s="2">
        <f t="shared" si="0"/>
        <v>0.63765541740674958</v>
      </c>
      <c r="I22" s="2">
        <f t="shared" si="1"/>
        <v>0.32504440497335702</v>
      </c>
      <c r="J22" s="2">
        <f t="shared" si="4"/>
        <v>3.7300177619893425E-2</v>
      </c>
      <c r="K22" s="1" t="str">
        <f t="shared" si="5"/>
        <v/>
      </c>
      <c r="L22" s="1" t="str">
        <f t="shared" si="6"/>
        <v/>
      </c>
    </row>
    <row r="23" spans="1:12">
      <c r="A23" s="1">
        <v>225</v>
      </c>
      <c r="B23" s="12">
        <v>2123</v>
      </c>
      <c r="C23" s="12">
        <v>1186</v>
      </c>
      <c r="D23" s="2">
        <f t="shared" si="2"/>
        <v>0.5586434291097504</v>
      </c>
      <c r="E23" s="12">
        <v>663</v>
      </c>
      <c r="F23" s="12">
        <v>455</v>
      </c>
      <c r="G23" s="12">
        <f t="shared" si="3"/>
        <v>68</v>
      </c>
      <c r="H23" s="2">
        <f t="shared" si="0"/>
        <v>0.55902192242833049</v>
      </c>
      <c r="I23" s="2">
        <f t="shared" si="1"/>
        <v>0.38364249578414839</v>
      </c>
      <c r="J23" s="2">
        <f t="shared" si="4"/>
        <v>5.733558178752108E-2</v>
      </c>
      <c r="K23" s="1" t="str">
        <f t="shared" si="5"/>
        <v>Y</v>
      </c>
      <c r="L23" s="1" t="str">
        <f t="shared" si="6"/>
        <v/>
      </c>
    </row>
    <row r="24" spans="1:12">
      <c r="A24" s="1">
        <v>226</v>
      </c>
      <c r="B24" s="12">
        <v>1356</v>
      </c>
      <c r="C24" s="12">
        <v>921</v>
      </c>
      <c r="D24" s="2">
        <f t="shared" si="2"/>
        <v>0.67920353982300885</v>
      </c>
      <c r="E24" s="12">
        <v>574</v>
      </c>
      <c r="F24" s="12">
        <v>308</v>
      </c>
      <c r="G24" s="12">
        <f t="shared" si="3"/>
        <v>39</v>
      </c>
      <c r="H24" s="2">
        <f t="shared" si="0"/>
        <v>0.62323561346362655</v>
      </c>
      <c r="I24" s="2">
        <f t="shared" si="1"/>
        <v>0.33441910966340932</v>
      </c>
      <c r="J24" s="2">
        <f t="shared" si="4"/>
        <v>4.2345276872964167E-2</v>
      </c>
      <c r="K24" s="1" t="str">
        <f t="shared" si="5"/>
        <v/>
      </c>
      <c r="L24" s="1" t="str">
        <f t="shared" si="6"/>
        <v/>
      </c>
    </row>
    <row r="25" spans="1:12">
      <c r="A25" s="1">
        <v>227</v>
      </c>
      <c r="B25" s="12">
        <v>1797</v>
      </c>
      <c r="C25" s="12">
        <v>1263</v>
      </c>
      <c r="D25" s="2">
        <f t="shared" si="2"/>
        <v>0.70283806343906507</v>
      </c>
      <c r="E25" s="12">
        <v>790</v>
      </c>
      <c r="F25" s="12">
        <v>443</v>
      </c>
      <c r="G25" s="12">
        <f t="shared" si="3"/>
        <v>30</v>
      </c>
      <c r="H25" s="2">
        <f t="shared" si="0"/>
        <v>0.6254948535233571</v>
      </c>
      <c r="I25" s="2">
        <f t="shared" si="1"/>
        <v>0.35075217735550279</v>
      </c>
      <c r="J25" s="2">
        <f t="shared" si="4"/>
        <v>2.3752969121140142E-2</v>
      </c>
      <c r="K25" s="1" t="str">
        <f t="shared" si="5"/>
        <v/>
      </c>
      <c r="L25" s="1" t="str">
        <f t="shared" si="6"/>
        <v/>
      </c>
    </row>
    <row r="26" spans="1:12">
      <c r="A26" s="1">
        <v>228</v>
      </c>
      <c r="B26" s="12">
        <v>1072</v>
      </c>
      <c r="C26" s="12">
        <v>677</v>
      </c>
      <c r="D26" s="2">
        <f t="shared" si="2"/>
        <v>0.63152985074626866</v>
      </c>
      <c r="E26" s="12">
        <v>451</v>
      </c>
      <c r="F26" s="12">
        <v>207</v>
      </c>
      <c r="G26" s="12">
        <f t="shared" si="3"/>
        <v>19</v>
      </c>
      <c r="H26" s="2">
        <f t="shared" si="0"/>
        <v>0.6661742983751846</v>
      </c>
      <c r="I26" s="2">
        <f t="shared" si="1"/>
        <v>0.30576070901033975</v>
      </c>
      <c r="J26" s="2">
        <f t="shared" si="4"/>
        <v>2.8064992614475627E-2</v>
      </c>
      <c r="K26" s="1" t="str">
        <f t="shared" si="5"/>
        <v/>
      </c>
      <c r="L26" s="1" t="str">
        <f t="shared" si="6"/>
        <v>N</v>
      </c>
    </row>
    <row r="27" spans="1:12">
      <c r="A27" s="1">
        <v>229</v>
      </c>
      <c r="B27" s="12">
        <v>1311</v>
      </c>
      <c r="C27" s="12">
        <v>814</v>
      </c>
      <c r="D27" s="2">
        <f t="shared" si="2"/>
        <v>0.62090007627765065</v>
      </c>
      <c r="E27" s="12">
        <v>491</v>
      </c>
      <c r="F27" s="12">
        <v>287</v>
      </c>
      <c r="G27" s="12">
        <f t="shared" si="3"/>
        <v>36</v>
      </c>
      <c r="H27" s="2">
        <f t="shared" si="0"/>
        <v>0.60319410319410316</v>
      </c>
      <c r="I27" s="2">
        <f t="shared" si="1"/>
        <v>0.35257985257985258</v>
      </c>
      <c r="J27" s="2">
        <f t="shared" si="4"/>
        <v>4.4226044226044224E-2</v>
      </c>
      <c r="K27" s="1" t="str">
        <f t="shared" si="5"/>
        <v/>
      </c>
      <c r="L27" s="1" t="str">
        <f t="shared" si="6"/>
        <v/>
      </c>
    </row>
    <row r="28" spans="1:12">
      <c r="A28" s="1">
        <v>230</v>
      </c>
      <c r="B28" s="12">
        <v>1192</v>
      </c>
      <c r="C28" s="12">
        <v>765</v>
      </c>
      <c r="D28" s="2">
        <f t="shared" si="2"/>
        <v>0.64177852348993292</v>
      </c>
      <c r="E28" s="12">
        <v>505</v>
      </c>
      <c r="F28" s="12">
        <v>233</v>
      </c>
      <c r="G28" s="12">
        <f t="shared" si="3"/>
        <v>27</v>
      </c>
      <c r="H28" s="2">
        <f t="shared" si="0"/>
        <v>0.66013071895424835</v>
      </c>
      <c r="I28" s="2">
        <f t="shared" si="1"/>
        <v>0.30457516339869278</v>
      </c>
      <c r="J28" s="2">
        <f t="shared" si="4"/>
        <v>3.5294117647058823E-2</v>
      </c>
      <c r="K28" s="1" t="str">
        <f t="shared" si="5"/>
        <v/>
      </c>
      <c r="L28" s="1" t="str">
        <f t="shared" si="6"/>
        <v>N</v>
      </c>
    </row>
    <row r="29" spans="1:12">
      <c r="A29" s="1">
        <v>231</v>
      </c>
      <c r="B29" s="12">
        <v>1600</v>
      </c>
      <c r="C29" s="12">
        <v>940</v>
      </c>
      <c r="D29" s="2">
        <f t="shared" si="2"/>
        <v>0.58750000000000002</v>
      </c>
      <c r="E29" s="12">
        <v>550</v>
      </c>
      <c r="F29" s="12">
        <v>356</v>
      </c>
      <c r="G29" s="12">
        <f t="shared" si="3"/>
        <v>34</v>
      </c>
      <c r="H29" s="2">
        <f t="shared" si="0"/>
        <v>0.58510638297872342</v>
      </c>
      <c r="I29" s="2">
        <f t="shared" si="1"/>
        <v>0.37872340425531914</v>
      </c>
      <c r="J29" s="2">
        <f t="shared" si="4"/>
        <v>3.6170212765957444E-2</v>
      </c>
      <c r="K29" s="1" t="str">
        <f t="shared" si="5"/>
        <v>Y</v>
      </c>
      <c r="L29" s="1" t="str">
        <f t="shared" si="6"/>
        <v/>
      </c>
    </row>
    <row r="30" spans="1:12">
      <c r="A30" s="1">
        <v>234</v>
      </c>
      <c r="B30" s="12">
        <v>1057</v>
      </c>
      <c r="C30" s="12">
        <v>708</v>
      </c>
      <c r="D30" s="2">
        <f t="shared" si="2"/>
        <v>0.66982024597918632</v>
      </c>
      <c r="E30" s="12">
        <v>428</v>
      </c>
      <c r="F30" s="12">
        <v>248</v>
      </c>
      <c r="G30" s="12">
        <f t="shared" si="3"/>
        <v>32</v>
      </c>
      <c r="H30" s="2">
        <f t="shared" si="0"/>
        <v>0.60451977401129942</v>
      </c>
      <c r="I30" s="2">
        <f t="shared" si="1"/>
        <v>0.35028248587570621</v>
      </c>
      <c r="J30" s="2">
        <f t="shared" si="4"/>
        <v>4.519774011299435E-2</v>
      </c>
      <c r="K30" s="1" t="str">
        <f t="shared" si="5"/>
        <v/>
      </c>
      <c r="L30" s="1" t="str">
        <f t="shared" si="6"/>
        <v/>
      </c>
    </row>
    <row r="31" spans="1:12">
      <c r="A31" s="1">
        <v>235</v>
      </c>
      <c r="B31" s="12">
        <v>1802</v>
      </c>
      <c r="C31" s="12">
        <v>1117</v>
      </c>
      <c r="D31" s="2">
        <f t="shared" si="2"/>
        <v>0.61986681465038851</v>
      </c>
      <c r="E31" s="12">
        <v>668</v>
      </c>
      <c r="F31" s="12">
        <v>399</v>
      </c>
      <c r="G31" s="12">
        <f t="shared" si="3"/>
        <v>50</v>
      </c>
      <c r="H31" s="2">
        <f t="shared" si="0"/>
        <v>0.59803043867502237</v>
      </c>
      <c r="I31" s="2">
        <f t="shared" si="1"/>
        <v>0.35720680393912263</v>
      </c>
      <c r="J31" s="2">
        <f t="shared" si="4"/>
        <v>4.4762757385854966E-2</v>
      </c>
      <c r="K31" s="1" t="str">
        <f t="shared" si="5"/>
        <v>Y</v>
      </c>
      <c r="L31" s="1" t="str">
        <f t="shared" si="6"/>
        <v/>
      </c>
    </row>
    <row r="32" spans="1:12">
      <c r="A32" s="1">
        <v>236</v>
      </c>
      <c r="B32" s="12">
        <v>2032</v>
      </c>
      <c r="C32" s="12">
        <v>1309</v>
      </c>
      <c r="D32" s="2">
        <f t="shared" si="2"/>
        <v>0.64419291338582674</v>
      </c>
      <c r="E32" s="12">
        <v>772</v>
      </c>
      <c r="F32" s="12">
        <v>501</v>
      </c>
      <c r="G32" s="12">
        <f t="shared" si="3"/>
        <v>36</v>
      </c>
      <c r="H32" s="2">
        <f t="shared" si="0"/>
        <v>0.58976317799847211</v>
      </c>
      <c r="I32" s="2">
        <f t="shared" si="1"/>
        <v>0.38273491214667688</v>
      </c>
      <c r="J32" s="2">
        <f t="shared" si="4"/>
        <v>2.7501909854851032E-2</v>
      </c>
      <c r="K32" s="1" t="str">
        <f t="shared" si="5"/>
        <v>Y</v>
      </c>
      <c r="L32" s="1" t="str">
        <f t="shared" si="6"/>
        <v/>
      </c>
    </row>
    <row r="33" spans="1:12">
      <c r="A33" s="1">
        <v>237</v>
      </c>
      <c r="B33" s="12">
        <v>1401</v>
      </c>
      <c r="C33" s="12">
        <v>983</v>
      </c>
      <c r="D33" s="2">
        <f t="shared" si="2"/>
        <v>0.70164168451106357</v>
      </c>
      <c r="E33" s="12">
        <v>658</v>
      </c>
      <c r="F33" s="12">
        <v>300</v>
      </c>
      <c r="G33" s="12">
        <f t="shared" si="3"/>
        <v>25</v>
      </c>
      <c r="H33" s="2">
        <f t="shared" si="0"/>
        <v>0.66937945066124105</v>
      </c>
      <c r="I33" s="2">
        <f t="shared" si="1"/>
        <v>0.3051881993896236</v>
      </c>
      <c r="J33" s="2">
        <f t="shared" si="4"/>
        <v>2.5432349949135302E-2</v>
      </c>
      <c r="K33" s="1" t="str">
        <f t="shared" si="5"/>
        <v/>
      </c>
      <c r="L33" s="1" t="str">
        <f t="shared" si="6"/>
        <v>N</v>
      </c>
    </row>
    <row r="34" spans="1:12">
      <c r="A34" s="1">
        <v>238</v>
      </c>
      <c r="B34" s="12">
        <v>1429</v>
      </c>
      <c r="C34" s="12">
        <v>947</v>
      </c>
      <c r="D34" s="2">
        <f t="shared" si="2"/>
        <v>0.66270118964310709</v>
      </c>
      <c r="E34" s="12">
        <v>631</v>
      </c>
      <c r="F34" s="12">
        <v>291</v>
      </c>
      <c r="G34" s="12">
        <f t="shared" si="3"/>
        <v>25</v>
      </c>
      <c r="H34" s="2">
        <f t="shared" si="0"/>
        <v>0.66631467793030619</v>
      </c>
      <c r="I34" s="2">
        <f t="shared" si="1"/>
        <v>0.30728616684266102</v>
      </c>
      <c r="J34" s="2">
        <f t="shared" si="4"/>
        <v>2.6399155227032733E-2</v>
      </c>
      <c r="K34" s="1" t="str">
        <f t="shared" si="5"/>
        <v/>
      </c>
      <c r="L34" s="1" t="str">
        <f t="shared" si="6"/>
        <v>N</v>
      </c>
    </row>
    <row r="35" spans="1:12">
      <c r="A35" s="1">
        <v>239</v>
      </c>
      <c r="B35" s="12">
        <v>1924</v>
      </c>
      <c r="C35" s="12">
        <v>1285</v>
      </c>
      <c r="D35" s="2">
        <f t="shared" si="2"/>
        <v>0.66787941787941785</v>
      </c>
      <c r="E35" s="12">
        <v>791</v>
      </c>
      <c r="F35" s="12">
        <v>462</v>
      </c>
      <c r="G35" s="12">
        <f t="shared" si="3"/>
        <v>32</v>
      </c>
      <c r="H35" s="2">
        <f t="shared" si="0"/>
        <v>0.61556420233463038</v>
      </c>
      <c r="I35" s="2">
        <f t="shared" si="1"/>
        <v>0.35953307392996109</v>
      </c>
      <c r="J35" s="2">
        <f t="shared" si="4"/>
        <v>2.4902723735408562E-2</v>
      </c>
      <c r="K35" s="1" t="str">
        <f t="shared" si="5"/>
        <v/>
      </c>
      <c r="L35" s="1" t="str">
        <f t="shared" si="6"/>
        <v/>
      </c>
    </row>
    <row r="36" spans="1:12">
      <c r="A36" s="1">
        <v>240</v>
      </c>
      <c r="B36" s="12">
        <v>1499</v>
      </c>
      <c r="C36" s="12">
        <v>667</v>
      </c>
      <c r="D36" s="2">
        <f t="shared" si="2"/>
        <v>0.44496330887258173</v>
      </c>
      <c r="E36" s="12">
        <v>394</v>
      </c>
      <c r="F36" s="12">
        <v>239</v>
      </c>
      <c r="G36" s="12">
        <f t="shared" si="3"/>
        <v>34</v>
      </c>
      <c r="H36" s="2">
        <f t="shared" si="0"/>
        <v>0.59070464767616193</v>
      </c>
      <c r="I36" s="2">
        <f t="shared" si="1"/>
        <v>0.35832083958020988</v>
      </c>
      <c r="J36" s="2">
        <f t="shared" si="4"/>
        <v>5.0974512743628186E-2</v>
      </c>
      <c r="K36" s="1" t="str">
        <f t="shared" si="5"/>
        <v>Y</v>
      </c>
      <c r="L36" s="1" t="str">
        <f t="shared" si="6"/>
        <v/>
      </c>
    </row>
    <row r="37" spans="1:12">
      <c r="A37" s="1">
        <v>241</v>
      </c>
      <c r="B37" s="12">
        <v>1461</v>
      </c>
      <c r="C37" s="12">
        <v>810</v>
      </c>
      <c r="D37" s="2">
        <f t="shared" si="2"/>
        <v>0.55441478439425051</v>
      </c>
      <c r="E37" s="12">
        <v>512</v>
      </c>
      <c r="F37" s="12">
        <v>271</v>
      </c>
      <c r="G37" s="12">
        <f t="shared" si="3"/>
        <v>27</v>
      </c>
      <c r="H37" s="2">
        <f t="shared" si="0"/>
        <v>0.63209876543209875</v>
      </c>
      <c r="I37" s="2">
        <f t="shared" si="1"/>
        <v>0.33456790123456792</v>
      </c>
      <c r="J37" s="2">
        <f t="shared" si="4"/>
        <v>3.3333333333333333E-2</v>
      </c>
      <c r="K37" s="1" t="str">
        <f t="shared" si="5"/>
        <v/>
      </c>
      <c r="L37" s="1" t="str">
        <f t="shared" si="6"/>
        <v/>
      </c>
    </row>
    <row r="38" spans="1:12">
      <c r="A38" s="1">
        <v>242</v>
      </c>
      <c r="B38" s="12">
        <v>1160</v>
      </c>
      <c r="C38" s="12">
        <v>644</v>
      </c>
      <c r="D38" s="2">
        <f t="shared" si="2"/>
        <v>0.55517241379310345</v>
      </c>
      <c r="E38" s="12">
        <v>380</v>
      </c>
      <c r="F38" s="12">
        <v>236</v>
      </c>
      <c r="G38" s="12">
        <f t="shared" si="3"/>
        <v>28</v>
      </c>
      <c r="H38" s="2">
        <f t="shared" si="0"/>
        <v>0.59006211180124224</v>
      </c>
      <c r="I38" s="2">
        <f t="shared" si="1"/>
        <v>0.36645962732919257</v>
      </c>
      <c r="J38" s="2">
        <f t="shared" si="4"/>
        <v>4.3478260869565216E-2</v>
      </c>
      <c r="K38" s="1" t="str">
        <f t="shared" si="5"/>
        <v>Y</v>
      </c>
      <c r="L38" s="1" t="str">
        <f t="shared" si="6"/>
        <v/>
      </c>
    </row>
    <row r="39" spans="1:12">
      <c r="A39" s="1">
        <v>243</v>
      </c>
      <c r="B39" s="12">
        <v>1818</v>
      </c>
      <c r="C39" s="12">
        <v>1178</v>
      </c>
      <c r="D39" s="2">
        <f t="shared" si="2"/>
        <v>0.647964796479648</v>
      </c>
      <c r="E39" s="12">
        <v>767</v>
      </c>
      <c r="F39" s="12">
        <v>391</v>
      </c>
      <c r="G39" s="12">
        <f t="shared" si="3"/>
        <v>20</v>
      </c>
      <c r="H39" s="2">
        <f t="shared" si="0"/>
        <v>0.65110356536502545</v>
      </c>
      <c r="I39" s="2">
        <f t="shared" si="1"/>
        <v>0.33191850594227507</v>
      </c>
      <c r="J39" s="2">
        <f t="shared" si="4"/>
        <v>1.6977928692699491E-2</v>
      </c>
      <c r="K39" s="1" t="str">
        <f t="shared" si="5"/>
        <v/>
      </c>
      <c r="L39" s="1" t="str">
        <f t="shared" si="6"/>
        <v/>
      </c>
    </row>
    <row r="40" spans="1:12">
      <c r="A40" s="1">
        <v>244</v>
      </c>
      <c r="B40" s="12">
        <v>1543</v>
      </c>
      <c r="C40" s="12">
        <v>967</v>
      </c>
      <c r="D40" s="2">
        <f t="shared" si="2"/>
        <v>0.62670123136746603</v>
      </c>
      <c r="E40" s="12">
        <v>581</v>
      </c>
      <c r="F40" s="12">
        <v>348</v>
      </c>
      <c r="G40" s="12">
        <f t="shared" si="3"/>
        <v>38</v>
      </c>
      <c r="H40" s="2">
        <f t="shared" si="0"/>
        <v>0.60082730093071357</v>
      </c>
      <c r="I40" s="2">
        <f t="shared" si="1"/>
        <v>0.35987590486039295</v>
      </c>
      <c r="J40" s="2">
        <f t="shared" si="4"/>
        <v>3.9296794208893482E-2</v>
      </c>
      <c r="K40" s="1" t="str">
        <f t="shared" si="5"/>
        <v/>
      </c>
      <c r="L40" s="1" t="str">
        <f t="shared" si="6"/>
        <v/>
      </c>
    </row>
    <row r="41" spans="1:12">
      <c r="A41" s="1">
        <v>246</v>
      </c>
      <c r="B41" s="12">
        <v>1717</v>
      </c>
      <c r="C41" s="12">
        <v>1081</v>
      </c>
      <c r="D41" s="2">
        <f t="shared" si="2"/>
        <v>0.62958648806057071</v>
      </c>
      <c r="E41" s="12">
        <v>655</v>
      </c>
      <c r="F41" s="12">
        <v>382</v>
      </c>
      <c r="G41" s="12">
        <f t="shared" si="3"/>
        <v>44</v>
      </c>
      <c r="H41" s="2">
        <f t="shared" si="0"/>
        <v>0.60592044403330247</v>
      </c>
      <c r="I41" s="2">
        <f t="shared" si="1"/>
        <v>0.35337650323774283</v>
      </c>
      <c r="J41" s="2">
        <f t="shared" si="4"/>
        <v>4.0703052728954671E-2</v>
      </c>
      <c r="K41" s="1" t="str">
        <f t="shared" si="5"/>
        <v/>
      </c>
      <c r="L41" s="1" t="str">
        <f t="shared" si="6"/>
        <v/>
      </c>
    </row>
    <row r="42" spans="1:12">
      <c r="A42" s="1">
        <v>247</v>
      </c>
      <c r="B42" s="12">
        <v>2004</v>
      </c>
      <c r="C42" s="12">
        <v>1363</v>
      </c>
      <c r="D42" s="2">
        <f t="shared" si="2"/>
        <v>0.68013972055888228</v>
      </c>
      <c r="E42" s="12">
        <v>998</v>
      </c>
      <c r="F42" s="12">
        <v>330</v>
      </c>
      <c r="G42" s="12">
        <f t="shared" si="3"/>
        <v>35</v>
      </c>
      <c r="H42" s="2">
        <f t="shared" si="0"/>
        <v>0.7322083639031548</v>
      </c>
      <c r="I42" s="2">
        <f t="shared" si="1"/>
        <v>0.24211298606016141</v>
      </c>
      <c r="J42" s="2">
        <f t="shared" si="4"/>
        <v>2.5678650036683785E-2</v>
      </c>
      <c r="K42" s="1" t="str">
        <f t="shared" si="5"/>
        <v/>
      </c>
      <c r="L42" s="1" t="str">
        <f t="shared" si="6"/>
        <v>N</v>
      </c>
    </row>
    <row r="43" spans="1:12">
      <c r="A43" s="1">
        <v>248</v>
      </c>
      <c r="B43" s="12">
        <v>1137</v>
      </c>
      <c r="C43" s="12">
        <v>709</v>
      </c>
      <c r="D43" s="2">
        <f t="shared" si="2"/>
        <v>0.62357080035180301</v>
      </c>
      <c r="E43" s="12">
        <v>477</v>
      </c>
      <c r="F43" s="12">
        <v>206</v>
      </c>
      <c r="G43" s="12">
        <f t="shared" si="3"/>
        <v>26</v>
      </c>
      <c r="H43" s="2">
        <f t="shared" si="0"/>
        <v>0.6727785613540197</v>
      </c>
      <c r="I43" s="2">
        <f t="shared" si="1"/>
        <v>0.29055007052186177</v>
      </c>
      <c r="J43" s="2">
        <f t="shared" si="4"/>
        <v>3.6671368124118475E-2</v>
      </c>
      <c r="K43" s="1" t="str">
        <f t="shared" si="5"/>
        <v/>
      </c>
      <c r="L43" s="1" t="str">
        <f t="shared" si="6"/>
        <v>N</v>
      </c>
    </row>
    <row r="44" spans="1:12">
      <c r="A44" s="1">
        <v>249</v>
      </c>
      <c r="B44" s="12">
        <v>1527</v>
      </c>
      <c r="C44" s="12">
        <v>962</v>
      </c>
      <c r="D44" s="2">
        <f t="shared" si="2"/>
        <v>0.62999345121152583</v>
      </c>
      <c r="E44" s="12">
        <v>671</v>
      </c>
      <c r="F44" s="12">
        <v>269</v>
      </c>
      <c r="G44" s="12">
        <f t="shared" si="3"/>
        <v>22</v>
      </c>
      <c r="H44" s="2">
        <f t="shared" si="0"/>
        <v>0.69750519750519746</v>
      </c>
      <c r="I44" s="2">
        <f t="shared" si="1"/>
        <v>0.27962577962577961</v>
      </c>
      <c r="J44" s="2">
        <f t="shared" si="4"/>
        <v>2.286902286902287E-2</v>
      </c>
      <c r="K44" s="1" t="str">
        <f t="shared" si="5"/>
        <v/>
      </c>
      <c r="L44" s="1" t="str">
        <f t="shared" si="6"/>
        <v>N</v>
      </c>
    </row>
    <row r="45" spans="1:12">
      <c r="A45" s="1">
        <v>250</v>
      </c>
      <c r="B45" s="12">
        <v>1335</v>
      </c>
      <c r="C45" s="12">
        <v>738</v>
      </c>
      <c r="D45" s="2">
        <f t="shared" si="2"/>
        <v>0.55280898876404494</v>
      </c>
      <c r="E45" s="12">
        <v>417</v>
      </c>
      <c r="F45" s="12">
        <v>298</v>
      </c>
      <c r="G45" s="12">
        <f t="shared" si="3"/>
        <v>23</v>
      </c>
      <c r="H45" s="2">
        <f t="shared" si="0"/>
        <v>0.56504065040650409</v>
      </c>
      <c r="I45" s="2">
        <f t="shared" si="1"/>
        <v>0.40379403794037938</v>
      </c>
      <c r="J45" s="2">
        <f t="shared" si="4"/>
        <v>3.1165311653116531E-2</v>
      </c>
      <c r="K45" s="1" t="str">
        <f t="shared" si="5"/>
        <v>Y</v>
      </c>
      <c r="L45" s="1" t="str">
        <f t="shared" si="6"/>
        <v/>
      </c>
    </row>
    <row r="46" spans="1:12">
      <c r="A46" s="1">
        <v>251</v>
      </c>
      <c r="B46" s="12">
        <v>1172</v>
      </c>
      <c r="C46" s="12">
        <v>651</v>
      </c>
      <c r="D46" s="2">
        <f t="shared" si="2"/>
        <v>0.55546075085324231</v>
      </c>
      <c r="E46" s="12">
        <v>363</v>
      </c>
      <c r="F46" s="12">
        <v>264</v>
      </c>
      <c r="G46" s="12">
        <f t="shared" si="3"/>
        <v>24</v>
      </c>
      <c r="H46" s="2">
        <f t="shared" si="0"/>
        <v>0.55760368663594473</v>
      </c>
      <c r="I46" s="2">
        <f t="shared" si="1"/>
        <v>0.40552995391705071</v>
      </c>
      <c r="J46" s="2">
        <f t="shared" si="4"/>
        <v>3.6866359447004608E-2</v>
      </c>
      <c r="K46" s="1" t="str">
        <f t="shared" si="5"/>
        <v>Y</v>
      </c>
      <c r="L46" s="1" t="str">
        <f t="shared" si="6"/>
        <v/>
      </c>
    </row>
    <row r="47" spans="1:12">
      <c r="A47" s="1">
        <v>252</v>
      </c>
      <c r="B47" s="12">
        <v>1710</v>
      </c>
      <c r="C47" s="12">
        <v>920</v>
      </c>
      <c r="D47" s="2">
        <f t="shared" si="2"/>
        <v>0.53801169590643272</v>
      </c>
      <c r="E47" s="12">
        <v>529</v>
      </c>
      <c r="F47" s="12">
        <v>359</v>
      </c>
      <c r="G47" s="12">
        <f t="shared" si="3"/>
        <v>32</v>
      </c>
      <c r="H47" s="2">
        <f t="shared" si="0"/>
        <v>0.57499999999999996</v>
      </c>
      <c r="I47" s="2">
        <f t="shared" si="1"/>
        <v>0.39021739130434785</v>
      </c>
      <c r="J47" s="2">
        <f t="shared" si="4"/>
        <v>3.4782608695652174E-2</v>
      </c>
      <c r="K47" s="1" t="str">
        <f t="shared" si="5"/>
        <v>Y</v>
      </c>
      <c r="L47" s="1" t="str">
        <f t="shared" si="6"/>
        <v/>
      </c>
    </row>
    <row r="48" spans="1:12">
      <c r="A48" s="1">
        <v>253</v>
      </c>
      <c r="B48" s="12">
        <v>940</v>
      </c>
      <c r="C48" s="12">
        <v>549</v>
      </c>
      <c r="D48" s="2">
        <f t="shared" si="2"/>
        <v>0.58404255319148934</v>
      </c>
      <c r="E48" s="12">
        <v>314</v>
      </c>
      <c r="F48" s="12">
        <v>211</v>
      </c>
      <c r="G48" s="12">
        <f t="shared" si="3"/>
        <v>24</v>
      </c>
      <c r="H48" s="2">
        <f t="shared" si="0"/>
        <v>0.57194899817850642</v>
      </c>
      <c r="I48" s="2">
        <f t="shared" si="1"/>
        <v>0.38433515482695813</v>
      </c>
      <c r="J48" s="2">
        <f t="shared" si="4"/>
        <v>4.3715846994535519E-2</v>
      </c>
      <c r="K48" s="1" t="str">
        <f t="shared" si="5"/>
        <v>Y</v>
      </c>
      <c r="L48" s="1" t="str">
        <f t="shared" si="6"/>
        <v/>
      </c>
    </row>
    <row r="49" spans="1:12">
      <c r="A49" s="1">
        <v>254</v>
      </c>
      <c r="B49" s="12">
        <v>2149</v>
      </c>
      <c r="C49" s="12">
        <v>1311</v>
      </c>
      <c r="D49" s="2">
        <f t="shared" si="2"/>
        <v>0.61005118659841784</v>
      </c>
      <c r="E49" s="12">
        <v>868</v>
      </c>
      <c r="F49" s="12">
        <v>418</v>
      </c>
      <c r="G49" s="12">
        <f t="shared" si="3"/>
        <v>25</v>
      </c>
      <c r="H49" s="2">
        <f t="shared" si="0"/>
        <v>0.66209000762776504</v>
      </c>
      <c r="I49" s="2">
        <f t="shared" si="1"/>
        <v>0.3188405797101449</v>
      </c>
      <c r="J49" s="2">
        <f t="shared" si="4"/>
        <v>1.9069412662090009E-2</v>
      </c>
      <c r="K49" s="1" t="str">
        <f t="shared" si="5"/>
        <v/>
      </c>
      <c r="L49" s="1" t="str">
        <f t="shared" si="6"/>
        <v>N</v>
      </c>
    </row>
    <row r="50" spans="1:12">
      <c r="A50" s="1">
        <v>255</v>
      </c>
      <c r="B50" s="12">
        <v>1223</v>
      </c>
      <c r="C50" s="12">
        <v>689</v>
      </c>
      <c r="D50" s="2">
        <f t="shared" si="2"/>
        <v>0.56336876533115288</v>
      </c>
      <c r="E50" s="12">
        <v>434</v>
      </c>
      <c r="F50" s="12">
        <v>232</v>
      </c>
      <c r="G50" s="12">
        <f t="shared" si="3"/>
        <v>23</v>
      </c>
      <c r="H50" s="2">
        <f t="shared" si="0"/>
        <v>0.62989840348330917</v>
      </c>
      <c r="I50" s="2">
        <f t="shared" si="1"/>
        <v>0.3367198838896952</v>
      </c>
      <c r="J50" s="2">
        <f t="shared" si="4"/>
        <v>3.3381712626995644E-2</v>
      </c>
      <c r="K50" s="1" t="str">
        <f t="shared" si="5"/>
        <v/>
      </c>
      <c r="L50" s="1" t="str">
        <f t="shared" si="6"/>
        <v/>
      </c>
    </row>
    <row r="51" spans="1:12">
      <c r="A51" s="1">
        <v>256</v>
      </c>
      <c r="B51" s="12">
        <v>931</v>
      </c>
      <c r="C51" s="12">
        <v>601</v>
      </c>
      <c r="D51" s="2">
        <f t="shared" si="2"/>
        <v>0.64554242749731472</v>
      </c>
      <c r="E51" s="12">
        <v>363</v>
      </c>
      <c r="F51" s="12">
        <v>222</v>
      </c>
      <c r="G51" s="12">
        <f t="shared" si="3"/>
        <v>16</v>
      </c>
      <c r="H51" s="2">
        <f t="shared" si="0"/>
        <v>0.60399334442595676</v>
      </c>
      <c r="I51" s="2">
        <f t="shared" si="1"/>
        <v>0.36938435940099834</v>
      </c>
      <c r="J51" s="2">
        <f t="shared" si="4"/>
        <v>2.6622296173044926E-2</v>
      </c>
      <c r="K51" s="1" t="str">
        <f t="shared" si="5"/>
        <v/>
      </c>
      <c r="L51" s="1" t="str">
        <f t="shared" si="6"/>
        <v/>
      </c>
    </row>
    <row r="52" spans="1:12">
      <c r="A52" s="1">
        <v>265</v>
      </c>
      <c r="B52" s="12"/>
      <c r="C52" s="12"/>
      <c r="D52" s="2"/>
      <c r="E52" s="12"/>
      <c r="F52" s="12"/>
      <c r="G52" s="12"/>
      <c r="H52" s="2"/>
      <c r="I52" s="2"/>
      <c r="J52" s="2"/>
      <c r="K52" s="1"/>
      <c r="L52" s="1"/>
    </row>
    <row r="53" spans="1:12">
      <c r="A53" s="1">
        <v>270</v>
      </c>
      <c r="B53" s="12"/>
      <c r="C53" s="12"/>
      <c r="D53" s="2"/>
      <c r="E53" s="12"/>
      <c r="F53" s="12"/>
      <c r="G53" s="12"/>
      <c r="H53" s="2"/>
      <c r="I53" s="2"/>
      <c r="J53" s="2"/>
      <c r="K53" s="1"/>
      <c r="L53" s="1"/>
    </row>
    <row r="54" spans="1:12">
      <c r="A54" s="1">
        <v>305</v>
      </c>
      <c r="B54" s="12">
        <v>907</v>
      </c>
      <c r="C54" s="12">
        <v>651</v>
      </c>
      <c r="D54" s="2">
        <f t="shared" si="2"/>
        <v>0.71775082690187431</v>
      </c>
      <c r="E54" s="12">
        <v>474</v>
      </c>
      <c r="F54" s="12">
        <v>152</v>
      </c>
      <c r="G54" s="12">
        <f t="shared" si="3"/>
        <v>25</v>
      </c>
      <c r="H54" s="2">
        <f t="shared" si="0"/>
        <v>0.72811059907834097</v>
      </c>
      <c r="I54" s="2">
        <f t="shared" si="1"/>
        <v>0.23348694316436253</v>
      </c>
      <c r="J54" s="2">
        <f t="shared" si="4"/>
        <v>3.840245775729647E-2</v>
      </c>
      <c r="K54" s="1" t="str">
        <f t="shared" si="5"/>
        <v/>
      </c>
      <c r="L54" s="1" t="str">
        <f t="shared" si="6"/>
        <v>N</v>
      </c>
    </row>
    <row r="55" spans="1:12">
      <c r="A55" s="1">
        <v>310</v>
      </c>
      <c r="B55" s="12">
        <v>799</v>
      </c>
      <c r="C55" s="12">
        <v>604</v>
      </c>
      <c r="D55" s="2">
        <f t="shared" si="2"/>
        <v>0.75594493116395489</v>
      </c>
      <c r="E55" s="12">
        <v>394</v>
      </c>
      <c r="F55" s="12">
        <v>188</v>
      </c>
      <c r="G55" s="12">
        <f t="shared" si="3"/>
        <v>22</v>
      </c>
      <c r="H55" s="2">
        <f t="shared" si="0"/>
        <v>0.65231788079470199</v>
      </c>
      <c r="I55" s="2">
        <f t="shared" si="1"/>
        <v>0.31125827814569534</v>
      </c>
      <c r="J55" s="2">
        <f t="shared" si="4"/>
        <v>3.6423841059602648E-2</v>
      </c>
      <c r="K55" s="1" t="str">
        <f t="shared" si="5"/>
        <v/>
      </c>
      <c r="L55" s="1" t="str">
        <f t="shared" si="6"/>
        <v>N</v>
      </c>
    </row>
    <row r="56" spans="1:12">
      <c r="A56" s="3" t="s">
        <v>21</v>
      </c>
      <c r="B56" s="10">
        <f>SUM(B2:B55)</f>
        <v>75442</v>
      </c>
      <c r="C56" s="10">
        <f>SUM(C2:C55)</f>
        <v>46305</v>
      </c>
      <c r="D56" s="11">
        <f>C56/B56</f>
        <v>0.61378277352138066</v>
      </c>
      <c r="E56" s="10">
        <f>SUM(E2:E55)</f>
        <v>28673</v>
      </c>
      <c r="F56" s="10">
        <f t="shared" ref="F56:G56" si="7">SUM(F2:F55)</f>
        <v>16036</v>
      </c>
      <c r="G56" s="10">
        <f t="shared" si="7"/>
        <v>1596</v>
      </c>
      <c r="H56" s="11">
        <f>E56/C56</f>
        <v>0.61922038656732536</v>
      </c>
      <c r="I56" s="11">
        <f>F56/C56</f>
        <v>0.34631249325126878</v>
      </c>
      <c r="J56" s="11">
        <f>G56/C56</f>
        <v>3.4467120181405894E-2</v>
      </c>
      <c r="K56" s="3" t="str">
        <f>IF(AND(H56&lt;0.6,I56&gt;0.35),"Y","")</f>
        <v/>
      </c>
      <c r="L56" s="3" t="str">
        <f>IF(AND(H56&gt;0.64,I56&lt;0.33),"N","")</f>
        <v/>
      </c>
    </row>
    <row r="58" spans="1:12">
      <c r="E58" s="18"/>
    </row>
  </sheetData>
  <conditionalFormatting sqref="D2:D5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5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5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55">
    <cfRule type="cellIs" dxfId="11" priority="7" operator="equal">
      <formula>"Y"</formula>
    </cfRule>
  </conditionalFormatting>
  <conditionalFormatting sqref="L2:L55">
    <cfRule type="cellIs" dxfId="10" priority="6" operator="equal">
      <formula>"N"</formula>
    </cfRule>
  </conditionalFormatting>
  <pageMargins left="0.75" right="0.75" top="1" bottom="1" header="0.5" footer="0.5"/>
  <pageSetup orientation="portrait" horizontalDpi="4294967292" verticalDpi="4294967292"/>
  <ignoredErrors>
    <ignoredError sqref="B56:C56 E56:L56" emptyCellReference="1"/>
    <ignoredError sqref="D56" formula="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/>
  </sheetViews>
  <sheetFormatPr baseColWidth="10" defaultRowHeight="15" x14ac:dyDescent="0"/>
  <cols>
    <col min="1" max="1" width="7.83203125" bestFit="1" customWidth="1"/>
    <col min="2" max="2" width="15.83203125" bestFit="1" customWidth="1"/>
    <col min="3" max="3" width="6.6640625" bestFit="1" customWidth="1"/>
    <col min="4" max="4" width="8" bestFit="1" customWidth="1"/>
    <col min="5" max="5" width="10.33203125" bestFit="1" customWidth="1"/>
    <col min="6" max="6" width="9.33203125" bestFit="1" customWidth="1"/>
    <col min="7" max="7" width="6" bestFit="1" customWidth="1"/>
    <col min="8" max="8" width="12.1640625" bestFit="1" customWidth="1"/>
    <col min="9" max="9" width="11.1640625" bestFit="1" customWidth="1"/>
    <col min="10" max="10" width="7.83203125" bestFit="1" customWidth="1"/>
    <col min="11" max="11" width="7.1640625" bestFit="1" customWidth="1"/>
    <col min="12" max="12" width="7.33203125" bestFit="1" customWidth="1"/>
  </cols>
  <sheetData>
    <row r="1" spans="1:12">
      <c r="A1" s="3" t="s">
        <v>4</v>
      </c>
      <c r="B1" s="3" t="s">
        <v>0</v>
      </c>
      <c r="C1" s="3" t="s">
        <v>1</v>
      </c>
      <c r="D1" s="3" t="s">
        <v>5</v>
      </c>
      <c r="E1" s="3" t="s">
        <v>2</v>
      </c>
      <c r="F1" s="3" t="s">
        <v>3</v>
      </c>
      <c r="G1" s="3" t="s">
        <v>9</v>
      </c>
      <c r="H1" s="3" t="s">
        <v>6</v>
      </c>
      <c r="I1" s="3" t="s">
        <v>7</v>
      </c>
      <c r="J1" s="3" t="s">
        <v>8</v>
      </c>
      <c r="K1" s="3" t="s">
        <v>10</v>
      </c>
      <c r="L1" s="3" t="s">
        <v>11</v>
      </c>
    </row>
    <row r="2" spans="1:12">
      <c r="A2" s="1">
        <v>201</v>
      </c>
      <c r="B2" s="12">
        <v>2019</v>
      </c>
      <c r="C2" s="12">
        <v>1643</v>
      </c>
      <c r="D2" s="2">
        <f>C2/B2</f>
        <v>0.81376919266963843</v>
      </c>
      <c r="E2" s="12">
        <v>1011</v>
      </c>
      <c r="F2" s="12">
        <v>559</v>
      </c>
      <c r="G2" s="12">
        <f>C2-E2-F2</f>
        <v>73</v>
      </c>
      <c r="H2" s="2">
        <f t="shared" ref="H2:H33" si="0">E2/C2</f>
        <v>0.61533779671332922</v>
      </c>
      <c r="I2" s="2">
        <f t="shared" ref="I2:I33" si="1">F2/C2</f>
        <v>0.3402312842361534</v>
      </c>
      <c r="J2" s="2">
        <f>G2/C2</f>
        <v>4.4430919050517347E-2</v>
      </c>
      <c r="K2" s="1" t="str">
        <f>IF(AND(H2&lt;0.6,I2&gt;0.35),"Y","")</f>
        <v/>
      </c>
      <c r="L2" s="1" t="str">
        <f>IF(AND(H2&gt;0.64,I2&lt;0.33),"N","")</f>
        <v/>
      </c>
    </row>
    <row r="3" spans="1:12">
      <c r="A3" s="1">
        <v>202</v>
      </c>
      <c r="B3" s="12">
        <v>1897</v>
      </c>
      <c r="C3" s="12">
        <v>1407</v>
      </c>
      <c r="D3" s="2">
        <f t="shared" ref="D3:D55" si="2">C3/B3</f>
        <v>0.74169741697416969</v>
      </c>
      <c r="E3" s="12">
        <v>951</v>
      </c>
      <c r="F3" s="12">
        <v>401</v>
      </c>
      <c r="G3" s="12">
        <f t="shared" ref="G3:G55" si="3">C3-E3-F3</f>
        <v>55</v>
      </c>
      <c r="H3" s="2">
        <f t="shared" si="0"/>
        <v>0.67590618336886998</v>
      </c>
      <c r="I3" s="2">
        <f t="shared" si="1"/>
        <v>0.28500355366027008</v>
      </c>
      <c r="J3" s="2">
        <f t="shared" ref="J3:J55" si="4">G3/C3</f>
        <v>3.9090262970859983E-2</v>
      </c>
      <c r="K3" s="1" t="str">
        <f t="shared" ref="K3:K55" si="5">IF(AND(H3&lt;0.6,I3&gt;0.35),"Y","")</f>
        <v/>
      </c>
      <c r="L3" s="1" t="str">
        <f t="shared" ref="L3:L55" si="6">IF(AND(H3&gt;0.64,I3&lt;0.33),"N","")</f>
        <v>N</v>
      </c>
    </row>
    <row r="4" spans="1:12">
      <c r="A4" s="1">
        <v>203</v>
      </c>
      <c r="B4" s="12">
        <v>1476</v>
      </c>
      <c r="C4" s="12">
        <v>1158</v>
      </c>
      <c r="D4" s="2">
        <f t="shared" si="2"/>
        <v>0.78455284552845528</v>
      </c>
      <c r="E4" s="12">
        <v>681</v>
      </c>
      <c r="F4" s="12">
        <v>394</v>
      </c>
      <c r="G4" s="12">
        <f t="shared" si="3"/>
        <v>83</v>
      </c>
      <c r="H4" s="2">
        <f t="shared" si="0"/>
        <v>0.58808290155440412</v>
      </c>
      <c r="I4" s="2">
        <f t="shared" si="1"/>
        <v>0.34024179620034545</v>
      </c>
      <c r="J4" s="2">
        <f t="shared" si="4"/>
        <v>7.1675302245250427E-2</v>
      </c>
      <c r="K4" s="1" t="str">
        <f t="shared" si="5"/>
        <v/>
      </c>
      <c r="L4" s="1" t="str">
        <f t="shared" si="6"/>
        <v/>
      </c>
    </row>
    <row r="5" spans="1:12">
      <c r="A5" s="1">
        <v>204</v>
      </c>
      <c r="B5" s="12">
        <v>1486</v>
      </c>
      <c r="C5" s="12">
        <v>935</v>
      </c>
      <c r="D5" s="2">
        <f t="shared" si="2"/>
        <v>0.62920592193808877</v>
      </c>
      <c r="E5" s="12">
        <v>495</v>
      </c>
      <c r="F5" s="12">
        <v>347</v>
      </c>
      <c r="G5" s="12">
        <f t="shared" si="3"/>
        <v>93</v>
      </c>
      <c r="H5" s="2">
        <f t="shared" si="0"/>
        <v>0.52941176470588236</v>
      </c>
      <c r="I5" s="2">
        <f t="shared" si="1"/>
        <v>0.37112299465240639</v>
      </c>
      <c r="J5" s="2">
        <f t="shared" si="4"/>
        <v>9.9465240641711236E-2</v>
      </c>
      <c r="K5" s="1" t="str">
        <f t="shared" si="5"/>
        <v>Y</v>
      </c>
      <c r="L5" s="1" t="str">
        <f t="shared" si="6"/>
        <v/>
      </c>
    </row>
    <row r="6" spans="1:12">
      <c r="A6" s="1">
        <v>205</v>
      </c>
      <c r="B6" s="12">
        <v>2119</v>
      </c>
      <c r="C6" s="12">
        <v>1480</v>
      </c>
      <c r="D6" s="2">
        <f t="shared" si="2"/>
        <v>0.69844266163284563</v>
      </c>
      <c r="E6" s="12">
        <v>866</v>
      </c>
      <c r="F6" s="12">
        <v>514</v>
      </c>
      <c r="G6" s="12">
        <f t="shared" si="3"/>
        <v>100</v>
      </c>
      <c r="H6" s="2">
        <f t="shared" si="0"/>
        <v>0.58513513513513515</v>
      </c>
      <c r="I6" s="2">
        <f t="shared" si="1"/>
        <v>0.3472972972972973</v>
      </c>
      <c r="J6" s="2">
        <f t="shared" si="4"/>
        <v>6.7567567567567571E-2</v>
      </c>
      <c r="K6" s="1" t="str">
        <f t="shared" si="5"/>
        <v/>
      </c>
      <c r="L6" s="1" t="str">
        <f t="shared" si="6"/>
        <v/>
      </c>
    </row>
    <row r="7" spans="1:12">
      <c r="A7" s="1">
        <v>209</v>
      </c>
      <c r="B7" s="12">
        <v>1598</v>
      </c>
      <c r="C7" s="12">
        <v>1267</v>
      </c>
      <c r="D7" s="2">
        <f t="shared" si="2"/>
        <v>0.79286608260325409</v>
      </c>
      <c r="E7" s="12">
        <v>797</v>
      </c>
      <c r="F7" s="12">
        <v>398</v>
      </c>
      <c r="G7" s="12">
        <f t="shared" si="3"/>
        <v>72</v>
      </c>
      <c r="H7" s="2">
        <f t="shared" si="0"/>
        <v>0.62904498816101029</v>
      </c>
      <c r="I7" s="2">
        <f t="shared" si="1"/>
        <v>0.31412786108918705</v>
      </c>
      <c r="J7" s="2">
        <f t="shared" si="4"/>
        <v>5.6827150749802685E-2</v>
      </c>
      <c r="K7" s="1" t="str">
        <f t="shared" si="5"/>
        <v/>
      </c>
      <c r="L7" s="1" t="str">
        <f t="shared" si="6"/>
        <v/>
      </c>
    </row>
    <row r="8" spans="1:12">
      <c r="A8" s="1">
        <v>210</v>
      </c>
      <c r="B8" s="12">
        <v>2245</v>
      </c>
      <c r="C8" s="12">
        <v>1687</v>
      </c>
      <c r="D8" s="2">
        <f t="shared" si="2"/>
        <v>0.75144766146993314</v>
      </c>
      <c r="E8" s="12">
        <v>897</v>
      </c>
      <c r="F8" s="12">
        <v>678</v>
      </c>
      <c r="G8" s="12">
        <f t="shared" si="3"/>
        <v>112</v>
      </c>
      <c r="H8" s="2">
        <f t="shared" si="0"/>
        <v>0.53171310017783047</v>
      </c>
      <c r="I8" s="2">
        <f t="shared" si="1"/>
        <v>0.40189685832839361</v>
      </c>
      <c r="J8" s="2">
        <f t="shared" si="4"/>
        <v>6.6390041493775934E-2</v>
      </c>
      <c r="K8" s="1" t="str">
        <f t="shared" si="5"/>
        <v>Y</v>
      </c>
      <c r="L8" s="1" t="str">
        <f t="shared" si="6"/>
        <v/>
      </c>
    </row>
    <row r="9" spans="1:12">
      <c r="A9" s="1">
        <v>211</v>
      </c>
      <c r="B9" s="12">
        <v>1634</v>
      </c>
      <c r="C9" s="12">
        <v>1287</v>
      </c>
      <c r="D9" s="2">
        <f t="shared" si="2"/>
        <v>0.78763769889840884</v>
      </c>
      <c r="E9" s="12">
        <v>676</v>
      </c>
      <c r="F9" s="12">
        <v>507</v>
      </c>
      <c r="G9" s="12">
        <f t="shared" si="3"/>
        <v>104</v>
      </c>
      <c r="H9" s="2">
        <f t="shared" si="0"/>
        <v>0.5252525252525253</v>
      </c>
      <c r="I9" s="2">
        <f t="shared" si="1"/>
        <v>0.39393939393939392</v>
      </c>
      <c r="J9" s="2">
        <f t="shared" si="4"/>
        <v>8.0808080808080815E-2</v>
      </c>
      <c r="K9" s="1" t="str">
        <f t="shared" si="5"/>
        <v>Y</v>
      </c>
      <c r="L9" s="1" t="str">
        <f t="shared" si="6"/>
        <v/>
      </c>
    </row>
    <row r="10" spans="1:12">
      <c r="A10" s="1">
        <v>212</v>
      </c>
      <c r="B10" s="12">
        <v>1475</v>
      </c>
      <c r="C10" s="12">
        <v>1158</v>
      </c>
      <c r="D10" s="2">
        <f t="shared" si="2"/>
        <v>0.78508474576271181</v>
      </c>
      <c r="E10" s="12">
        <v>696</v>
      </c>
      <c r="F10" s="12">
        <v>380</v>
      </c>
      <c r="G10" s="12">
        <f t="shared" si="3"/>
        <v>82</v>
      </c>
      <c r="H10" s="2">
        <f t="shared" si="0"/>
        <v>0.60103626943005184</v>
      </c>
      <c r="I10" s="2">
        <f t="shared" si="1"/>
        <v>0.32815198618307428</v>
      </c>
      <c r="J10" s="2">
        <f t="shared" si="4"/>
        <v>7.0811744386873918E-2</v>
      </c>
      <c r="K10" s="1" t="str">
        <f t="shared" si="5"/>
        <v/>
      </c>
      <c r="L10" s="1" t="str">
        <f t="shared" si="6"/>
        <v/>
      </c>
    </row>
    <row r="11" spans="1:12">
      <c r="A11" s="1">
        <v>213</v>
      </c>
      <c r="B11" s="12">
        <v>1239</v>
      </c>
      <c r="C11" s="12">
        <v>1043</v>
      </c>
      <c r="D11" s="2">
        <f t="shared" si="2"/>
        <v>0.84180790960451979</v>
      </c>
      <c r="E11" s="12">
        <v>669</v>
      </c>
      <c r="F11" s="12">
        <v>334</v>
      </c>
      <c r="G11" s="12">
        <f t="shared" si="3"/>
        <v>40</v>
      </c>
      <c r="H11" s="2">
        <f t="shared" si="0"/>
        <v>0.64141898370086292</v>
      </c>
      <c r="I11" s="2">
        <f t="shared" si="1"/>
        <v>0.3202301054650048</v>
      </c>
      <c r="J11" s="2">
        <f t="shared" si="4"/>
        <v>3.8350910834132314E-2</v>
      </c>
      <c r="K11" s="1" t="str">
        <f t="shared" si="5"/>
        <v/>
      </c>
      <c r="L11" s="1" t="str">
        <f t="shared" si="6"/>
        <v>N</v>
      </c>
    </row>
    <row r="12" spans="1:12">
      <c r="A12" s="1">
        <v>214</v>
      </c>
      <c r="B12" s="12">
        <v>798</v>
      </c>
      <c r="C12" s="12">
        <v>638</v>
      </c>
      <c r="D12" s="2">
        <f t="shared" si="2"/>
        <v>0.79949874686716793</v>
      </c>
      <c r="E12" s="12">
        <v>436</v>
      </c>
      <c r="F12" s="12">
        <v>181</v>
      </c>
      <c r="G12" s="12">
        <f t="shared" si="3"/>
        <v>21</v>
      </c>
      <c r="H12" s="2">
        <f t="shared" si="0"/>
        <v>0.68338557993730409</v>
      </c>
      <c r="I12" s="2">
        <f t="shared" si="1"/>
        <v>0.28369905956112851</v>
      </c>
      <c r="J12" s="2">
        <f t="shared" si="4"/>
        <v>3.2915360501567396E-2</v>
      </c>
      <c r="K12" s="1" t="str">
        <f t="shared" si="5"/>
        <v/>
      </c>
      <c r="L12" s="1" t="str">
        <f t="shared" si="6"/>
        <v>N</v>
      </c>
    </row>
    <row r="13" spans="1:12">
      <c r="A13" s="1">
        <v>215</v>
      </c>
      <c r="B13" s="12">
        <v>1273</v>
      </c>
      <c r="C13" s="12">
        <v>1007</v>
      </c>
      <c r="D13" s="2">
        <f t="shared" si="2"/>
        <v>0.79104477611940294</v>
      </c>
      <c r="E13" s="12">
        <v>643</v>
      </c>
      <c r="F13" s="12">
        <v>312</v>
      </c>
      <c r="G13" s="12">
        <f t="shared" si="3"/>
        <v>52</v>
      </c>
      <c r="H13" s="2">
        <f t="shared" si="0"/>
        <v>0.63853028798411127</v>
      </c>
      <c r="I13" s="2">
        <f t="shared" si="1"/>
        <v>0.30983118172790469</v>
      </c>
      <c r="J13" s="2">
        <f t="shared" si="4"/>
        <v>5.1638530287984111E-2</v>
      </c>
      <c r="K13" s="1" t="str">
        <f t="shared" si="5"/>
        <v/>
      </c>
      <c r="L13" s="1" t="str">
        <f t="shared" si="6"/>
        <v/>
      </c>
    </row>
    <row r="14" spans="1:12">
      <c r="A14" s="1">
        <v>216</v>
      </c>
      <c r="B14" s="12">
        <v>956</v>
      </c>
      <c r="C14" s="12">
        <v>770</v>
      </c>
      <c r="D14" s="2">
        <f t="shared" si="2"/>
        <v>0.80543933054393302</v>
      </c>
      <c r="E14" s="12">
        <v>520</v>
      </c>
      <c r="F14" s="12">
        <v>228</v>
      </c>
      <c r="G14" s="12">
        <f t="shared" si="3"/>
        <v>22</v>
      </c>
      <c r="H14" s="2">
        <f t="shared" si="0"/>
        <v>0.67532467532467533</v>
      </c>
      <c r="I14" s="2">
        <f t="shared" si="1"/>
        <v>0.29610389610389609</v>
      </c>
      <c r="J14" s="2">
        <f t="shared" si="4"/>
        <v>2.8571428571428571E-2</v>
      </c>
      <c r="K14" s="1" t="str">
        <f t="shared" si="5"/>
        <v/>
      </c>
      <c r="L14" s="1" t="str">
        <f t="shared" si="6"/>
        <v>N</v>
      </c>
    </row>
    <row r="15" spans="1:12">
      <c r="A15" s="1">
        <v>217</v>
      </c>
      <c r="B15" s="12">
        <v>1295</v>
      </c>
      <c r="C15" s="12">
        <v>980</v>
      </c>
      <c r="D15" s="2">
        <f t="shared" si="2"/>
        <v>0.7567567567567568</v>
      </c>
      <c r="E15" s="12">
        <v>596</v>
      </c>
      <c r="F15" s="12">
        <v>324</v>
      </c>
      <c r="G15" s="12">
        <f t="shared" si="3"/>
        <v>60</v>
      </c>
      <c r="H15" s="2">
        <f t="shared" si="0"/>
        <v>0.60816326530612241</v>
      </c>
      <c r="I15" s="2">
        <f t="shared" si="1"/>
        <v>0.33061224489795921</v>
      </c>
      <c r="J15" s="2">
        <f t="shared" si="4"/>
        <v>6.1224489795918366E-2</v>
      </c>
      <c r="K15" s="1" t="str">
        <f t="shared" si="5"/>
        <v/>
      </c>
      <c r="L15" s="1" t="str">
        <f t="shared" si="6"/>
        <v/>
      </c>
    </row>
    <row r="16" spans="1:12">
      <c r="A16" s="1">
        <v>218</v>
      </c>
      <c r="B16" s="12">
        <v>1135</v>
      </c>
      <c r="C16" s="12">
        <v>973</v>
      </c>
      <c r="D16" s="2">
        <f t="shared" si="2"/>
        <v>0.8572687224669604</v>
      </c>
      <c r="E16" s="12">
        <v>628</v>
      </c>
      <c r="F16" s="12">
        <v>305</v>
      </c>
      <c r="G16" s="12">
        <f t="shared" si="3"/>
        <v>40</v>
      </c>
      <c r="H16" s="2">
        <f t="shared" si="0"/>
        <v>0.64542651593011302</v>
      </c>
      <c r="I16" s="2">
        <f t="shared" si="1"/>
        <v>0.31346351490236385</v>
      </c>
      <c r="J16" s="2">
        <f t="shared" si="4"/>
        <v>4.1109969167523124E-2</v>
      </c>
      <c r="K16" s="1" t="str">
        <f t="shared" si="5"/>
        <v/>
      </c>
      <c r="L16" s="1" t="str">
        <f t="shared" si="6"/>
        <v>N</v>
      </c>
    </row>
    <row r="17" spans="1:12">
      <c r="A17" s="1">
        <v>219</v>
      </c>
      <c r="B17" s="12">
        <v>1102</v>
      </c>
      <c r="C17" s="12">
        <v>871</v>
      </c>
      <c r="D17" s="2">
        <f t="shared" si="2"/>
        <v>0.79038112522686021</v>
      </c>
      <c r="E17" s="12">
        <v>512</v>
      </c>
      <c r="F17" s="12">
        <v>295</v>
      </c>
      <c r="G17" s="12">
        <f t="shared" si="3"/>
        <v>64</v>
      </c>
      <c r="H17" s="2">
        <f t="shared" si="0"/>
        <v>0.58783008036739381</v>
      </c>
      <c r="I17" s="2">
        <f t="shared" si="1"/>
        <v>0.338691159586682</v>
      </c>
      <c r="J17" s="2">
        <f t="shared" si="4"/>
        <v>7.3478760045924227E-2</v>
      </c>
      <c r="K17" s="1" t="str">
        <f t="shared" si="5"/>
        <v/>
      </c>
      <c r="L17" s="1" t="str">
        <f t="shared" si="6"/>
        <v/>
      </c>
    </row>
    <row r="18" spans="1:12">
      <c r="A18" s="1">
        <v>220</v>
      </c>
      <c r="B18" s="12">
        <v>1148</v>
      </c>
      <c r="C18" s="12">
        <v>938</v>
      </c>
      <c r="D18" s="2">
        <f t="shared" si="2"/>
        <v>0.81707317073170727</v>
      </c>
      <c r="E18" s="12">
        <v>504</v>
      </c>
      <c r="F18" s="12">
        <v>364</v>
      </c>
      <c r="G18" s="12">
        <f t="shared" si="3"/>
        <v>70</v>
      </c>
      <c r="H18" s="2">
        <f t="shared" si="0"/>
        <v>0.53731343283582089</v>
      </c>
      <c r="I18" s="2">
        <f t="shared" si="1"/>
        <v>0.38805970149253732</v>
      </c>
      <c r="J18" s="2">
        <f t="shared" si="4"/>
        <v>7.4626865671641784E-2</v>
      </c>
      <c r="K18" s="1" t="str">
        <f t="shared" si="5"/>
        <v>Y</v>
      </c>
      <c r="L18" s="1" t="str">
        <f t="shared" si="6"/>
        <v/>
      </c>
    </row>
    <row r="19" spans="1:12">
      <c r="A19" s="1">
        <v>221</v>
      </c>
      <c r="B19" s="12">
        <v>1021</v>
      </c>
      <c r="C19" s="12">
        <v>807</v>
      </c>
      <c r="D19" s="2">
        <f t="shared" si="2"/>
        <v>0.79040156709108722</v>
      </c>
      <c r="E19" s="12">
        <v>491</v>
      </c>
      <c r="F19" s="12">
        <v>278</v>
      </c>
      <c r="G19" s="12">
        <f t="shared" si="3"/>
        <v>38</v>
      </c>
      <c r="H19" s="2">
        <f t="shared" si="0"/>
        <v>0.60842627013630735</v>
      </c>
      <c r="I19" s="2">
        <f t="shared" si="1"/>
        <v>0.34448574969021067</v>
      </c>
      <c r="J19" s="2">
        <f t="shared" si="4"/>
        <v>4.7087980173482029E-2</v>
      </c>
      <c r="K19" s="1" t="str">
        <f t="shared" si="5"/>
        <v/>
      </c>
      <c r="L19" s="1" t="str">
        <f t="shared" si="6"/>
        <v/>
      </c>
    </row>
    <row r="20" spans="1:12">
      <c r="A20" s="1">
        <v>222</v>
      </c>
      <c r="B20" s="12">
        <v>1601</v>
      </c>
      <c r="C20" s="12">
        <v>1207</v>
      </c>
      <c r="D20" s="2">
        <f t="shared" si="2"/>
        <v>0.7539038101186758</v>
      </c>
      <c r="E20" s="12">
        <v>668</v>
      </c>
      <c r="F20" s="12">
        <v>450</v>
      </c>
      <c r="G20" s="12">
        <f t="shared" si="3"/>
        <v>89</v>
      </c>
      <c r="H20" s="2">
        <f t="shared" si="0"/>
        <v>0.55343827671913837</v>
      </c>
      <c r="I20" s="2">
        <f t="shared" si="1"/>
        <v>0.37282518641259321</v>
      </c>
      <c r="J20" s="2">
        <f t="shared" si="4"/>
        <v>7.3736536868268435E-2</v>
      </c>
      <c r="K20" s="1" t="str">
        <f t="shared" si="5"/>
        <v>Y</v>
      </c>
      <c r="L20" s="1" t="str">
        <f t="shared" si="6"/>
        <v/>
      </c>
    </row>
    <row r="21" spans="1:12">
      <c r="A21" s="1">
        <v>223</v>
      </c>
      <c r="B21" s="12">
        <v>1940</v>
      </c>
      <c r="C21" s="12">
        <v>1488</v>
      </c>
      <c r="D21" s="2">
        <f t="shared" si="2"/>
        <v>0.76701030927835057</v>
      </c>
      <c r="E21" s="12">
        <v>866</v>
      </c>
      <c r="F21" s="12">
        <v>541</v>
      </c>
      <c r="G21" s="12">
        <f t="shared" si="3"/>
        <v>81</v>
      </c>
      <c r="H21" s="2">
        <f t="shared" si="0"/>
        <v>0.581989247311828</v>
      </c>
      <c r="I21" s="2">
        <f t="shared" si="1"/>
        <v>0.36357526881720431</v>
      </c>
      <c r="J21" s="2">
        <f t="shared" si="4"/>
        <v>5.4435483870967742E-2</v>
      </c>
      <c r="K21" s="1" t="str">
        <f t="shared" si="5"/>
        <v>Y</v>
      </c>
      <c r="L21" s="1" t="str">
        <f t="shared" si="6"/>
        <v/>
      </c>
    </row>
    <row r="22" spans="1:12">
      <c r="A22" s="1">
        <v>224</v>
      </c>
      <c r="B22" s="12">
        <v>1740</v>
      </c>
      <c r="C22" s="12">
        <v>1378</v>
      </c>
      <c r="D22" s="2">
        <f t="shared" si="2"/>
        <v>0.7919540229885057</v>
      </c>
      <c r="E22" s="12">
        <v>845</v>
      </c>
      <c r="F22" s="12">
        <v>458</v>
      </c>
      <c r="G22" s="12">
        <f t="shared" si="3"/>
        <v>75</v>
      </c>
      <c r="H22" s="2">
        <f t="shared" si="0"/>
        <v>0.6132075471698113</v>
      </c>
      <c r="I22" s="2">
        <f t="shared" si="1"/>
        <v>0.33236574746008707</v>
      </c>
      <c r="J22" s="2">
        <f t="shared" si="4"/>
        <v>5.4426705370101594E-2</v>
      </c>
      <c r="K22" s="1" t="str">
        <f t="shared" si="5"/>
        <v/>
      </c>
      <c r="L22" s="1" t="str">
        <f t="shared" si="6"/>
        <v/>
      </c>
    </row>
    <row r="23" spans="1:12">
      <c r="A23" s="1">
        <v>225</v>
      </c>
      <c r="B23" s="12">
        <v>2174</v>
      </c>
      <c r="C23" s="12">
        <v>1588</v>
      </c>
      <c r="D23" s="2">
        <f t="shared" si="2"/>
        <v>0.73045078196872126</v>
      </c>
      <c r="E23" s="12">
        <v>921</v>
      </c>
      <c r="F23" s="12">
        <v>550</v>
      </c>
      <c r="G23" s="12">
        <f t="shared" si="3"/>
        <v>117</v>
      </c>
      <c r="H23" s="2">
        <f t="shared" si="0"/>
        <v>0.57997481108312343</v>
      </c>
      <c r="I23" s="2">
        <f t="shared" si="1"/>
        <v>0.34634760705289674</v>
      </c>
      <c r="J23" s="2">
        <f t="shared" si="4"/>
        <v>7.3677581863979852E-2</v>
      </c>
      <c r="K23" s="1" t="str">
        <f t="shared" si="5"/>
        <v/>
      </c>
      <c r="L23" s="1" t="str">
        <f t="shared" si="6"/>
        <v/>
      </c>
    </row>
    <row r="24" spans="1:12">
      <c r="A24" s="1">
        <v>226</v>
      </c>
      <c r="B24" s="12">
        <v>1353</v>
      </c>
      <c r="C24" s="12">
        <v>1102</v>
      </c>
      <c r="D24" s="2">
        <f t="shared" si="2"/>
        <v>0.8144863266814486</v>
      </c>
      <c r="E24" s="12">
        <v>705</v>
      </c>
      <c r="F24" s="12">
        <v>353</v>
      </c>
      <c r="G24" s="12">
        <f t="shared" si="3"/>
        <v>44</v>
      </c>
      <c r="H24" s="2">
        <f t="shared" si="0"/>
        <v>0.63974591651542645</v>
      </c>
      <c r="I24" s="2">
        <f t="shared" si="1"/>
        <v>0.32032667876588022</v>
      </c>
      <c r="J24" s="2">
        <f t="shared" si="4"/>
        <v>3.9927404718693285E-2</v>
      </c>
      <c r="K24" s="1" t="str">
        <f t="shared" si="5"/>
        <v/>
      </c>
      <c r="L24" s="1" t="str">
        <f t="shared" si="6"/>
        <v/>
      </c>
    </row>
    <row r="25" spans="1:12">
      <c r="A25" s="1">
        <v>227</v>
      </c>
      <c r="B25" s="12">
        <v>2045</v>
      </c>
      <c r="C25" s="12">
        <v>1693</v>
      </c>
      <c r="D25" s="2">
        <f t="shared" si="2"/>
        <v>0.82787286063569687</v>
      </c>
      <c r="E25" s="12">
        <v>1072</v>
      </c>
      <c r="F25" s="12">
        <v>547</v>
      </c>
      <c r="G25" s="12">
        <f t="shared" si="3"/>
        <v>74</v>
      </c>
      <c r="H25" s="2">
        <f t="shared" si="0"/>
        <v>0.63319551092734794</v>
      </c>
      <c r="I25" s="2">
        <f t="shared" si="1"/>
        <v>0.32309509746012993</v>
      </c>
      <c r="J25" s="2">
        <f t="shared" si="4"/>
        <v>4.3709391612522151E-2</v>
      </c>
      <c r="K25" s="1" t="str">
        <f t="shared" si="5"/>
        <v/>
      </c>
      <c r="L25" s="1" t="str">
        <f t="shared" si="6"/>
        <v/>
      </c>
    </row>
    <row r="26" spans="1:12">
      <c r="A26" s="1">
        <v>228</v>
      </c>
      <c r="B26" s="12">
        <v>1065</v>
      </c>
      <c r="C26" s="12">
        <v>844</v>
      </c>
      <c r="D26" s="2">
        <f t="shared" si="2"/>
        <v>0.7924882629107981</v>
      </c>
      <c r="E26" s="12">
        <v>560</v>
      </c>
      <c r="F26" s="12">
        <v>257</v>
      </c>
      <c r="G26" s="12">
        <f t="shared" si="3"/>
        <v>27</v>
      </c>
      <c r="H26" s="2">
        <f t="shared" si="0"/>
        <v>0.6635071090047393</v>
      </c>
      <c r="I26" s="2">
        <f t="shared" si="1"/>
        <v>0.30450236966824645</v>
      </c>
      <c r="J26" s="2">
        <f t="shared" si="4"/>
        <v>3.1990521327014215E-2</v>
      </c>
      <c r="K26" s="1" t="str">
        <f t="shared" si="5"/>
        <v/>
      </c>
      <c r="L26" s="1" t="str">
        <f t="shared" si="6"/>
        <v>N</v>
      </c>
    </row>
    <row r="27" spans="1:12">
      <c r="A27" s="1">
        <v>229</v>
      </c>
      <c r="B27" s="12">
        <v>1314</v>
      </c>
      <c r="C27" s="12">
        <v>1028</v>
      </c>
      <c r="D27" s="2">
        <f t="shared" si="2"/>
        <v>0.78234398782343983</v>
      </c>
      <c r="E27" s="12">
        <v>588</v>
      </c>
      <c r="F27" s="12">
        <v>369</v>
      </c>
      <c r="G27" s="12">
        <f t="shared" si="3"/>
        <v>71</v>
      </c>
      <c r="H27" s="2">
        <f t="shared" si="0"/>
        <v>0.57198443579766534</v>
      </c>
      <c r="I27" s="2">
        <f t="shared" si="1"/>
        <v>0.35894941634241245</v>
      </c>
      <c r="J27" s="2">
        <f t="shared" si="4"/>
        <v>6.9066147859922183E-2</v>
      </c>
      <c r="K27" s="1" t="str">
        <f t="shared" si="5"/>
        <v>Y</v>
      </c>
      <c r="L27" s="1" t="str">
        <f t="shared" si="6"/>
        <v/>
      </c>
    </row>
    <row r="28" spans="1:12">
      <c r="A28" s="1">
        <v>230</v>
      </c>
      <c r="B28" s="12">
        <v>1181</v>
      </c>
      <c r="C28" s="12">
        <v>936</v>
      </c>
      <c r="D28" s="2">
        <f t="shared" si="2"/>
        <v>0.79254868755292129</v>
      </c>
      <c r="E28" s="12">
        <v>571</v>
      </c>
      <c r="F28" s="12">
        <v>311</v>
      </c>
      <c r="G28" s="12">
        <f t="shared" si="3"/>
        <v>54</v>
      </c>
      <c r="H28" s="2">
        <f t="shared" si="0"/>
        <v>0.6100427350427351</v>
      </c>
      <c r="I28" s="2">
        <f t="shared" si="1"/>
        <v>0.33226495726495725</v>
      </c>
      <c r="J28" s="2">
        <f t="shared" si="4"/>
        <v>5.7692307692307696E-2</v>
      </c>
      <c r="K28" s="1" t="str">
        <f t="shared" si="5"/>
        <v/>
      </c>
      <c r="L28" s="1" t="str">
        <f t="shared" si="6"/>
        <v/>
      </c>
    </row>
    <row r="29" spans="1:12">
      <c r="A29" s="1">
        <v>231</v>
      </c>
      <c r="B29" s="12">
        <v>1599</v>
      </c>
      <c r="C29" s="12">
        <v>1254</v>
      </c>
      <c r="D29" s="2">
        <f t="shared" si="2"/>
        <v>0.78424015009380865</v>
      </c>
      <c r="E29" s="12">
        <v>721</v>
      </c>
      <c r="F29" s="12">
        <v>455</v>
      </c>
      <c r="G29" s="12">
        <f t="shared" si="3"/>
        <v>78</v>
      </c>
      <c r="H29" s="2">
        <f t="shared" si="0"/>
        <v>0.57496012759170656</v>
      </c>
      <c r="I29" s="2">
        <f t="shared" si="1"/>
        <v>0.36283891547049441</v>
      </c>
      <c r="J29" s="2">
        <f t="shared" si="4"/>
        <v>6.2200956937799042E-2</v>
      </c>
      <c r="K29" s="1" t="str">
        <f t="shared" si="5"/>
        <v>Y</v>
      </c>
      <c r="L29" s="1" t="str">
        <f t="shared" si="6"/>
        <v/>
      </c>
    </row>
    <row r="30" spans="1:12">
      <c r="A30" s="1">
        <v>234</v>
      </c>
      <c r="B30" s="12">
        <v>1081</v>
      </c>
      <c r="C30" s="12">
        <v>891</v>
      </c>
      <c r="D30" s="2">
        <f t="shared" si="2"/>
        <v>0.82423681776133206</v>
      </c>
      <c r="E30" s="12">
        <v>541</v>
      </c>
      <c r="F30" s="12">
        <v>300</v>
      </c>
      <c r="G30" s="12">
        <f t="shared" si="3"/>
        <v>50</v>
      </c>
      <c r="H30" s="2">
        <f t="shared" si="0"/>
        <v>0.60718294051627386</v>
      </c>
      <c r="I30" s="2">
        <f t="shared" si="1"/>
        <v>0.33670033670033672</v>
      </c>
      <c r="J30" s="2">
        <f t="shared" si="4"/>
        <v>5.6116722783389451E-2</v>
      </c>
      <c r="K30" s="1" t="str">
        <f t="shared" si="5"/>
        <v/>
      </c>
      <c r="L30" s="1" t="str">
        <f t="shared" si="6"/>
        <v/>
      </c>
    </row>
    <row r="31" spans="1:12">
      <c r="A31" s="1">
        <v>235</v>
      </c>
      <c r="B31" s="12">
        <v>1825</v>
      </c>
      <c r="C31" s="12">
        <v>1447</v>
      </c>
      <c r="D31" s="2">
        <f t="shared" si="2"/>
        <v>0.79287671232876711</v>
      </c>
      <c r="E31" s="12">
        <v>869</v>
      </c>
      <c r="F31" s="12">
        <v>498</v>
      </c>
      <c r="G31" s="12">
        <f t="shared" si="3"/>
        <v>80</v>
      </c>
      <c r="H31" s="2">
        <f t="shared" si="0"/>
        <v>0.60055286800276431</v>
      </c>
      <c r="I31" s="2">
        <f t="shared" si="1"/>
        <v>0.34416033172080168</v>
      </c>
      <c r="J31" s="2">
        <f t="shared" si="4"/>
        <v>5.5286800276434005E-2</v>
      </c>
      <c r="K31" s="1" t="str">
        <f t="shared" si="5"/>
        <v/>
      </c>
      <c r="L31" s="1" t="str">
        <f t="shared" si="6"/>
        <v/>
      </c>
    </row>
    <row r="32" spans="1:12">
      <c r="A32" s="1">
        <v>236</v>
      </c>
      <c r="B32" s="12">
        <v>2090</v>
      </c>
      <c r="C32" s="12">
        <v>1649</v>
      </c>
      <c r="D32" s="2">
        <f t="shared" si="2"/>
        <v>0.7889952153110048</v>
      </c>
      <c r="E32" s="12">
        <v>983</v>
      </c>
      <c r="F32" s="12">
        <v>577</v>
      </c>
      <c r="G32" s="12">
        <f t="shared" si="3"/>
        <v>89</v>
      </c>
      <c r="H32" s="2">
        <f t="shared" si="0"/>
        <v>0.59611885991510005</v>
      </c>
      <c r="I32" s="2">
        <f t="shared" si="1"/>
        <v>0.34990903577926014</v>
      </c>
      <c r="J32" s="2">
        <f t="shared" si="4"/>
        <v>5.3972104305639784E-2</v>
      </c>
      <c r="K32" s="1" t="str">
        <f t="shared" si="5"/>
        <v/>
      </c>
      <c r="L32" s="1" t="str">
        <f t="shared" si="6"/>
        <v/>
      </c>
    </row>
    <row r="33" spans="1:12">
      <c r="A33" s="1">
        <v>237</v>
      </c>
      <c r="B33" s="12">
        <v>1454</v>
      </c>
      <c r="C33" s="12">
        <v>1179</v>
      </c>
      <c r="D33" s="2">
        <f t="shared" si="2"/>
        <v>0.8108665749656121</v>
      </c>
      <c r="E33" s="12">
        <v>785</v>
      </c>
      <c r="F33" s="12">
        <v>358</v>
      </c>
      <c r="G33" s="12">
        <f t="shared" si="3"/>
        <v>36</v>
      </c>
      <c r="H33" s="2">
        <f t="shared" si="0"/>
        <v>0.66581849024597117</v>
      </c>
      <c r="I33" s="2">
        <f t="shared" si="1"/>
        <v>0.30364715860899066</v>
      </c>
      <c r="J33" s="2">
        <f t="shared" si="4"/>
        <v>3.0534351145038167E-2</v>
      </c>
      <c r="K33" s="1" t="str">
        <f t="shared" si="5"/>
        <v/>
      </c>
      <c r="L33" s="1" t="str">
        <f t="shared" si="6"/>
        <v>N</v>
      </c>
    </row>
    <row r="34" spans="1:12">
      <c r="A34" s="1">
        <v>238</v>
      </c>
      <c r="B34" s="12">
        <v>1414</v>
      </c>
      <c r="C34" s="12">
        <v>1143</v>
      </c>
      <c r="D34" s="2">
        <f t="shared" si="2"/>
        <v>0.80834512022630833</v>
      </c>
      <c r="E34" s="12">
        <v>757</v>
      </c>
      <c r="F34" s="12">
        <v>335</v>
      </c>
      <c r="G34" s="12">
        <f t="shared" si="3"/>
        <v>51</v>
      </c>
      <c r="H34" s="2">
        <f t="shared" ref="H34:H55" si="7">E34/C34</f>
        <v>0.66229221347331579</v>
      </c>
      <c r="I34" s="2">
        <f t="shared" ref="I34:I55" si="8">F34/C34</f>
        <v>0.29308836395450566</v>
      </c>
      <c r="J34" s="2">
        <f t="shared" si="4"/>
        <v>4.4619422572178477E-2</v>
      </c>
      <c r="K34" s="1" t="str">
        <f t="shared" si="5"/>
        <v/>
      </c>
      <c r="L34" s="1" t="str">
        <f t="shared" si="6"/>
        <v>N</v>
      </c>
    </row>
    <row r="35" spans="1:12">
      <c r="A35" s="1">
        <v>239</v>
      </c>
      <c r="B35" s="12">
        <v>1990</v>
      </c>
      <c r="C35" s="12">
        <v>1588</v>
      </c>
      <c r="D35" s="2">
        <f t="shared" si="2"/>
        <v>0.79798994974874371</v>
      </c>
      <c r="E35" s="12">
        <v>945</v>
      </c>
      <c r="F35" s="12">
        <v>567</v>
      </c>
      <c r="G35" s="12">
        <f t="shared" si="3"/>
        <v>76</v>
      </c>
      <c r="H35" s="2">
        <f t="shared" si="7"/>
        <v>0.59508816120906805</v>
      </c>
      <c r="I35" s="2">
        <f t="shared" si="8"/>
        <v>0.35705289672544083</v>
      </c>
      <c r="J35" s="2">
        <f t="shared" si="4"/>
        <v>4.7858942065491183E-2</v>
      </c>
      <c r="K35" s="1" t="str">
        <f t="shared" si="5"/>
        <v>Y</v>
      </c>
      <c r="L35" s="1" t="str">
        <f t="shared" si="6"/>
        <v/>
      </c>
    </row>
    <row r="36" spans="1:12">
      <c r="A36" s="1">
        <v>240</v>
      </c>
      <c r="B36" s="12">
        <v>1528</v>
      </c>
      <c r="C36" s="12">
        <v>1022</v>
      </c>
      <c r="D36" s="2">
        <f t="shared" si="2"/>
        <v>0.66884816753926701</v>
      </c>
      <c r="E36" s="12">
        <v>584</v>
      </c>
      <c r="F36" s="12">
        <v>346</v>
      </c>
      <c r="G36" s="12">
        <f t="shared" si="3"/>
        <v>92</v>
      </c>
      <c r="H36" s="2">
        <f t="shared" si="7"/>
        <v>0.5714285714285714</v>
      </c>
      <c r="I36" s="2">
        <f t="shared" si="8"/>
        <v>0.33855185909980429</v>
      </c>
      <c r="J36" s="2">
        <f t="shared" si="4"/>
        <v>9.0019569471624261E-2</v>
      </c>
      <c r="K36" s="1" t="str">
        <f t="shared" si="5"/>
        <v/>
      </c>
      <c r="L36" s="1" t="str">
        <f t="shared" si="6"/>
        <v/>
      </c>
    </row>
    <row r="37" spans="1:12">
      <c r="A37" s="1">
        <v>241</v>
      </c>
      <c r="B37" s="12">
        <v>1445</v>
      </c>
      <c r="C37" s="12">
        <v>1109</v>
      </c>
      <c r="D37" s="2">
        <f t="shared" si="2"/>
        <v>0.76747404844290656</v>
      </c>
      <c r="E37" s="12">
        <v>672</v>
      </c>
      <c r="F37" s="12">
        <v>363</v>
      </c>
      <c r="G37" s="12">
        <f t="shared" si="3"/>
        <v>74</v>
      </c>
      <c r="H37" s="2">
        <f t="shared" si="7"/>
        <v>0.60595130748421999</v>
      </c>
      <c r="I37" s="2">
        <f t="shared" si="8"/>
        <v>0.327321911632101</v>
      </c>
      <c r="J37" s="2">
        <f t="shared" si="4"/>
        <v>6.6726780883678991E-2</v>
      </c>
      <c r="K37" s="1" t="str">
        <f t="shared" si="5"/>
        <v/>
      </c>
      <c r="L37" s="1" t="str">
        <f t="shared" si="6"/>
        <v/>
      </c>
    </row>
    <row r="38" spans="1:12">
      <c r="A38" s="1">
        <v>242</v>
      </c>
      <c r="B38" s="12">
        <v>1174</v>
      </c>
      <c r="C38" s="12">
        <v>905</v>
      </c>
      <c r="D38" s="2">
        <f t="shared" si="2"/>
        <v>0.77086882453151617</v>
      </c>
      <c r="E38" s="12">
        <v>513</v>
      </c>
      <c r="F38" s="12">
        <v>338</v>
      </c>
      <c r="G38" s="12">
        <f t="shared" si="3"/>
        <v>54</v>
      </c>
      <c r="H38" s="2">
        <f t="shared" si="7"/>
        <v>0.56685082872928172</v>
      </c>
      <c r="I38" s="2">
        <f t="shared" si="8"/>
        <v>0.37348066298342542</v>
      </c>
      <c r="J38" s="2">
        <f t="shared" si="4"/>
        <v>5.9668508287292817E-2</v>
      </c>
      <c r="K38" s="1" t="str">
        <f t="shared" si="5"/>
        <v>Y</v>
      </c>
      <c r="L38" s="1" t="str">
        <f t="shared" si="6"/>
        <v/>
      </c>
    </row>
    <row r="39" spans="1:12">
      <c r="A39" s="1">
        <v>243</v>
      </c>
      <c r="B39" s="12">
        <v>1801</v>
      </c>
      <c r="C39" s="12">
        <v>1448</v>
      </c>
      <c r="D39" s="2">
        <f t="shared" si="2"/>
        <v>0.80399777901166014</v>
      </c>
      <c r="E39" s="12">
        <v>928</v>
      </c>
      <c r="F39" s="12">
        <v>472</v>
      </c>
      <c r="G39" s="12">
        <f t="shared" si="3"/>
        <v>48</v>
      </c>
      <c r="H39" s="2">
        <f t="shared" si="7"/>
        <v>0.64088397790055252</v>
      </c>
      <c r="I39" s="2">
        <f t="shared" si="8"/>
        <v>0.32596685082872928</v>
      </c>
      <c r="J39" s="2">
        <f t="shared" si="4"/>
        <v>3.3149171270718231E-2</v>
      </c>
      <c r="K39" s="1" t="str">
        <f t="shared" si="5"/>
        <v/>
      </c>
      <c r="L39" s="1" t="str">
        <f t="shared" si="6"/>
        <v>N</v>
      </c>
    </row>
    <row r="40" spans="1:12">
      <c r="A40" s="1">
        <v>244</v>
      </c>
      <c r="B40" s="12">
        <v>1558</v>
      </c>
      <c r="C40" s="12">
        <v>1226</v>
      </c>
      <c r="D40" s="2">
        <f t="shared" si="2"/>
        <v>0.7869062901155327</v>
      </c>
      <c r="E40" s="12">
        <v>759</v>
      </c>
      <c r="F40" s="12">
        <v>410</v>
      </c>
      <c r="G40" s="12">
        <f t="shared" si="3"/>
        <v>57</v>
      </c>
      <c r="H40" s="2">
        <f t="shared" si="7"/>
        <v>0.61908646003262646</v>
      </c>
      <c r="I40" s="2">
        <f t="shared" si="8"/>
        <v>0.33442088091353994</v>
      </c>
      <c r="J40" s="2">
        <f t="shared" si="4"/>
        <v>4.6492659053833603E-2</v>
      </c>
      <c r="K40" s="1" t="str">
        <f t="shared" si="5"/>
        <v/>
      </c>
      <c r="L40" s="1" t="str">
        <f t="shared" si="6"/>
        <v/>
      </c>
    </row>
    <row r="41" spans="1:12">
      <c r="A41" s="1">
        <v>246</v>
      </c>
      <c r="B41" s="12">
        <v>1730</v>
      </c>
      <c r="C41" s="12">
        <v>1360</v>
      </c>
      <c r="D41" s="2">
        <f t="shared" si="2"/>
        <v>0.78612716763005785</v>
      </c>
      <c r="E41" s="12">
        <v>799</v>
      </c>
      <c r="F41" s="12">
        <v>473</v>
      </c>
      <c r="G41" s="12">
        <f t="shared" si="3"/>
        <v>88</v>
      </c>
      <c r="H41" s="2">
        <f t="shared" si="7"/>
        <v>0.58750000000000002</v>
      </c>
      <c r="I41" s="2">
        <f t="shared" si="8"/>
        <v>0.34779411764705881</v>
      </c>
      <c r="J41" s="2">
        <f t="shared" si="4"/>
        <v>6.4705882352941183E-2</v>
      </c>
      <c r="K41" s="1" t="str">
        <f t="shared" si="5"/>
        <v/>
      </c>
      <c r="L41" s="1" t="str">
        <f t="shared" si="6"/>
        <v/>
      </c>
    </row>
    <row r="42" spans="1:12">
      <c r="A42" s="1">
        <v>247</v>
      </c>
      <c r="B42" s="12">
        <v>1549</v>
      </c>
      <c r="C42" s="12">
        <v>1238</v>
      </c>
      <c r="D42" s="2">
        <f t="shared" si="2"/>
        <v>0.79922530664945124</v>
      </c>
      <c r="E42" s="12">
        <v>897</v>
      </c>
      <c r="F42" s="12">
        <v>297</v>
      </c>
      <c r="G42" s="12">
        <f t="shared" si="3"/>
        <v>44</v>
      </c>
      <c r="H42" s="2">
        <f t="shared" si="7"/>
        <v>0.7245557350565428</v>
      </c>
      <c r="I42" s="2">
        <f t="shared" si="8"/>
        <v>0.23990306946688206</v>
      </c>
      <c r="J42" s="2">
        <f t="shared" si="4"/>
        <v>3.5541195476575124E-2</v>
      </c>
      <c r="K42" s="1" t="str">
        <f t="shared" si="5"/>
        <v/>
      </c>
      <c r="L42" s="1" t="str">
        <f t="shared" si="6"/>
        <v>N</v>
      </c>
    </row>
    <row r="43" spans="1:12">
      <c r="A43" s="1">
        <v>248</v>
      </c>
      <c r="B43" s="12">
        <v>1166</v>
      </c>
      <c r="C43" s="12">
        <v>918</v>
      </c>
      <c r="D43" s="2">
        <f t="shared" si="2"/>
        <v>0.78730703259005141</v>
      </c>
      <c r="E43" s="12">
        <v>599</v>
      </c>
      <c r="F43" s="12">
        <v>283</v>
      </c>
      <c r="G43" s="12">
        <f t="shared" si="3"/>
        <v>36</v>
      </c>
      <c r="H43" s="2">
        <f t="shared" si="7"/>
        <v>0.65250544662309373</v>
      </c>
      <c r="I43" s="2">
        <f t="shared" si="8"/>
        <v>0.30827886710239649</v>
      </c>
      <c r="J43" s="2">
        <f t="shared" si="4"/>
        <v>3.9215686274509803E-2</v>
      </c>
      <c r="K43" s="1" t="str">
        <f t="shared" si="5"/>
        <v/>
      </c>
      <c r="L43" s="1" t="str">
        <f t="shared" si="6"/>
        <v>N</v>
      </c>
    </row>
    <row r="44" spans="1:12">
      <c r="A44" s="1">
        <v>249</v>
      </c>
      <c r="B44" s="12">
        <v>1589</v>
      </c>
      <c r="C44" s="12">
        <v>1232</v>
      </c>
      <c r="D44" s="2">
        <f t="shared" si="2"/>
        <v>0.77533039647577096</v>
      </c>
      <c r="E44" s="12">
        <v>801</v>
      </c>
      <c r="F44" s="12">
        <v>391</v>
      </c>
      <c r="G44" s="12">
        <f t="shared" si="3"/>
        <v>40</v>
      </c>
      <c r="H44" s="2">
        <f t="shared" si="7"/>
        <v>0.65016233766233766</v>
      </c>
      <c r="I44" s="2">
        <f t="shared" si="8"/>
        <v>0.31737012987012986</v>
      </c>
      <c r="J44" s="2">
        <f t="shared" si="4"/>
        <v>3.2467532467532464E-2</v>
      </c>
      <c r="K44" s="1" t="str">
        <f t="shared" si="5"/>
        <v/>
      </c>
      <c r="L44" s="1" t="str">
        <f t="shared" si="6"/>
        <v>N</v>
      </c>
    </row>
    <row r="45" spans="1:12">
      <c r="A45" s="1">
        <v>250</v>
      </c>
      <c r="B45" s="12">
        <v>1294</v>
      </c>
      <c r="C45" s="12">
        <v>965</v>
      </c>
      <c r="D45" s="2">
        <f t="shared" si="2"/>
        <v>0.74574961360123648</v>
      </c>
      <c r="E45" s="12">
        <v>541</v>
      </c>
      <c r="F45" s="12">
        <v>360</v>
      </c>
      <c r="G45" s="12">
        <f t="shared" si="3"/>
        <v>64</v>
      </c>
      <c r="H45" s="2">
        <f t="shared" si="7"/>
        <v>0.56062176165803113</v>
      </c>
      <c r="I45" s="2">
        <f t="shared" si="8"/>
        <v>0.37305699481865284</v>
      </c>
      <c r="J45" s="2">
        <f t="shared" si="4"/>
        <v>6.6321243523316059E-2</v>
      </c>
      <c r="K45" s="1" t="str">
        <f t="shared" si="5"/>
        <v>Y</v>
      </c>
      <c r="L45" s="1" t="str">
        <f t="shared" si="6"/>
        <v/>
      </c>
    </row>
    <row r="46" spans="1:12">
      <c r="A46" s="1">
        <v>251</v>
      </c>
      <c r="B46" s="12">
        <v>1117</v>
      </c>
      <c r="C46" s="12">
        <v>809</v>
      </c>
      <c r="D46" s="2">
        <f t="shared" si="2"/>
        <v>0.72426141450313342</v>
      </c>
      <c r="E46" s="12">
        <v>475</v>
      </c>
      <c r="F46" s="12">
        <v>298</v>
      </c>
      <c r="G46" s="12">
        <f t="shared" si="3"/>
        <v>36</v>
      </c>
      <c r="H46" s="2">
        <f t="shared" si="7"/>
        <v>0.58714462299134729</v>
      </c>
      <c r="I46" s="2">
        <f t="shared" si="8"/>
        <v>0.36835599505562422</v>
      </c>
      <c r="J46" s="2">
        <f t="shared" si="4"/>
        <v>4.4499381953028432E-2</v>
      </c>
      <c r="K46" s="1" t="str">
        <f t="shared" si="5"/>
        <v>Y</v>
      </c>
      <c r="L46" s="1" t="str">
        <f t="shared" si="6"/>
        <v/>
      </c>
    </row>
    <row r="47" spans="1:12">
      <c r="A47" s="1">
        <v>252</v>
      </c>
      <c r="B47" s="12">
        <v>1735</v>
      </c>
      <c r="C47" s="12">
        <v>1261</v>
      </c>
      <c r="D47" s="2">
        <f t="shared" si="2"/>
        <v>0.72680115273775214</v>
      </c>
      <c r="E47" s="12">
        <v>712</v>
      </c>
      <c r="F47" s="12">
        <v>452</v>
      </c>
      <c r="G47" s="12">
        <f t="shared" si="3"/>
        <v>97</v>
      </c>
      <c r="H47" s="2">
        <f t="shared" si="7"/>
        <v>0.56463124504361617</v>
      </c>
      <c r="I47" s="2">
        <f t="shared" si="8"/>
        <v>0.3584456780333069</v>
      </c>
      <c r="J47" s="2">
        <f t="shared" si="4"/>
        <v>7.6923076923076927E-2</v>
      </c>
      <c r="K47" s="1" t="str">
        <f t="shared" si="5"/>
        <v>Y</v>
      </c>
      <c r="L47" s="1" t="str">
        <f t="shared" si="6"/>
        <v/>
      </c>
    </row>
    <row r="48" spans="1:12">
      <c r="A48" s="1">
        <v>253</v>
      </c>
      <c r="B48" s="12">
        <v>963</v>
      </c>
      <c r="C48" s="12">
        <v>759</v>
      </c>
      <c r="D48" s="2">
        <f t="shared" si="2"/>
        <v>0.78816199376947038</v>
      </c>
      <c r="E48" s="12">
        <v>448</v>
      </c>
      <c r="F48" s="12">
        <v>271</v>
      </c>
      <c r="G48" s="12">
        <f t="shared" si="3"/>
        <v>40</v>
      </c>
      <c r="H48" s="2">
        <f t="shared" si="7"/>
        <v>0.59025032938076416</v>
      </c>
      <c r="I48" s="2">
        <f t="shared" si="8"/>
        <v>0.35704874835309619</v>
      </c>
      <c r="J48" s="2">
        <f t="shared" si="4"/>
        <v>5.2700922266139656E-2</v>
      </c>
      <c r="K48" s="1" t="str">
        <f t="shared" si="5"/>
        <v>Y</v>
      </c>
      <c r="L48" s="1" t="str">
        <f t="shared" si="6"/>
        <v/>
      </c>
    </row>
    <row r="49" spans="1:12">
      <c r="A49" s="1">
        <v>254</v>
      </c>
      <c r="B49" s="12">
        <v>2198</v>
      </c>
      <c r="C49" s="12">
        <v>1719</v>
      </c>
      <c r="D49" s="2">
        <f t="shared" si="2"/>
        <v>0.78207461328480432</v>
      </c>
      <c r="E49" s="12">
        <v>1109</v>
      </c>
      <c r="F49" s="12">
        <v>537</v>
      </c>
      <c r="G49" s="12">
        <f t="shared" si="3"/>
        <v>73</v>
      </c>
      <c r="H49" s="2">
        <f t="shared" si="7"/>
        <v>0.6451425247236765</v>
      </c>
      <c r="I49" s="2">
        <f t="shared" si="8"/>
        <v>0.31239092495637</v>
      </c>
      <c r="J49" s="2">
        <f t="shared" si="4"/>
        <v>4.2466550319953458E-2</v>
      </c>
      <c r="K49" s="1" t="str">
        <f t="shared" si="5"/>
        <v/>
      </c>
      <c r="L49" s="1" t="str">
        <f t="shared" si="6"/>
        <v>N</v>
      </c>
    </row>
    <row r="50" spans="1:12">
      <c r="A50" s="1">
        <v>255</v>
      </c>
      <c r="B50" s="12">
        <v>1221</v>
      </c>
      <c r="C50" s="12">
        <v>920</v>
      </c>
      <c r="D50" s="2">
        <f t="shared" si="2"/>
        <v>0.7534807534807535</v>
      </c>
      <c r="E50" s="12">
        <v>579</v>
      </c>
      <c r="F50" s="12">
        <v>313</v>
      </c>
      <c r="G50" s="12">
        <f t="shared" si="3"/>
        <v>28</v>
      </c>
      <c r="H50" s="2">
        <f t="shared" si="7"/>
        <v>0.6293478260869565</v>
      </c>
      <c r="I50" s="2">
        <f t="shared" si="8"/>
        <v>0.3402173913043478</v>
      </c>
      <c r="J50" s="2">
        <f t="shared" si="4"/>
        <v>3.0434782608695653E-2</v>
      </c>
      <c r="K50" s="1" t="str">
        <f t="shared" si="5"/>
        <v/>
      </c>
      <c r="L50" s="1" t="str">
        <f t="shared" si="6"/>
        <v/>
      </c>
    </row>
    <row r="51" spans="1:12">
      <c r="A51" s="1">
        <v>256</v>
      </c>
      <c r="B51" s="12">
        <v>976</v>
      </c>
      <c r="C51" s="12">
        <v>786</v>
      </c>
      <c r="D51" s="2">
        <f t="shared" si="2"/>
        <v>0.80532786885245899</v>
      </c>
      <c r="E51" s="12">
        <v>510</v>
      </c>
      <c r="F51" s="12">
        <v>244</v>
      </c>
      <c r="G51" s="12">
        <f t="shared" si="3"/>
        <v>32</v>
      </c>
      <c r="H51" s="2">
        <f t="shared" si="7"/>
        <v>0.64885496183206104</v>
      </c>
      <c r="I51" s="2">
        <f t="shared" si="8"/>
        <v>0.31043256997455471</v>
      </c>
      <c r="J51" s="2">
        <f t="shared" si="4"/>
        <v>4.0712468193384227E-2</v>
      </c>
      <c r="K51" s="1" t="str">
        <f t="shared" si="5"/>
        <v/>
      </c>
      <c r="L51" s="1" t="str">
        <f t="shared" si="6"/>
        <v>N</v>
      </c>
    </row>
    <row r="52" spans="1:12">
      <c r="A52" s="1">
        <v>265</v>
      </c>
      <c r="B52" s="12">
        <v>1071</v>
      </c>
      <c r="C52" s="12">
        <v>881</v>
      </c>
      <c r="D52" s="2">
        <f t="shared" si="2"/>
        <v>0.82259570494864609</v>
      </c>
      <c r="E52" s="12">
        <v>639</v>
      </c>
      <c r="F52" s="12">
        <v>221</v>
      </c>
      <c r="G52" s="12">
        <f t="shared" si="3"/>
        <v>21</v>
      </c>
      <c r="H52" s="2">
        <f t="shared" si="7"/>
        <v>0.72531214528944377</v>
      </c>
      <c r="I52" s="2">
        <f t="shared" si="8"/>
        <v>0.25085130533484679</v>
      </c>
      <c r="J52" s="2">
        <f t="shared" si="4"/>
        <v>2.383654937570942E-2</v>
      </c>
      <c r="K52" s="1" t="str">
        <f t="shared" si="5"/>
        <v/>
      </c>
      <c r="L52" s="1" t="str">
        <f t="shared" si="6"/>
        <v>N</v>
      </c>
    </row>
    <row r="53" spans="1:12">
      <c r="A53" s="1">
        <v>270</v>
      </c>
      <c r="B53" s="12"/>
      <c r="C53" s="12"/>
      <c r="D53" s="2"/>
      <c r="E53" s="12"/>
      <c r="F53" s="12"/>
      <c r="G53" s="12"/>
      <c r="H53" s="2"/>
      <c r="I53" s="2"/>
      <c r="J53" s="2"/>
      <c r="K53" s="1"/>
      <c r="L53" s="1"/>
    </row>
    <row r="54" spans="1:12">
      <c r="A54" s="1">
        <v>305</v>
      </c>
      <c r="B54" s="12">
        <v>1139</v>
      </c>
      <c r="C54" s="12">
        <v>961</v>
      </c>
      <c r="D54" s="2">
        <f t="shared" si="2"/>
        <v>0.84372256365232656</v>
      </c>
      <c r="E54" s="12">
        <v>670</v>
      </c>
      <c r="F54" s="12">
        <v>246</v>
      </c>
      <c r="G54" s="12">
        <f t="shared" si="3"/>
        <v>45</v>
      </c>
      <c r="H54" s="2">
        <f t="shared" si="7"/>
        <v>0.69719042663891784</v>
      </c>
      <c r="I54" s="2">
        <f t="shared" si="8"/>
        <v>0.25598335067637878</v>
      </c>
      <c r="J54" s="2">
        <f t="shared" si="4"/>
        <v>4.6826222684703434E-2</v>
      </c>
      <c r="K54" s="1" t="str">
        <f t="shared" si="5"/>
        <v/>
      </c>
      <c r="L54" s="1" t="str">
        <f t="shared" si="6"/>
        <v>N</v>
      </c>
    </row>
    <row r="55" spans="1:12">
      <c r="A55" s="1">
        <v>310</v>
      </c>
      <c r="B55" s="12">
        <v>792</v>
      </c>
      <c r="C55" s="12">
        <v>663</v>
      </c>
      <c r="D55" s="2">
        <f t="shared" si="2"/>
        <v>0.83712121212121215</v>
      </c>
      <c r="E55" s="12">
        <v>455</v>
      </c>
      <c r="F55" s="12">
        <v>176</v>
      </c>
      <c r="G55" s="12">
        <f t="shared" si="3"/>
        <v>32</v>
      </c>
      <c r="H55" s="2">
        <f t="shared" si="7"/>
        <v>0.68627450980392157</v>
      </c>
      <c r="I55" s="2">
        <f t="shared" si="8"/>
        <v>0.26546003016591252</v>
      </c>
      <c r="J55" s="2">
        <f t="shared" si="4"/>
        <v>4.8265460030165915E-2</v>
      </c>
      <c r="K55" s="1" t="str">
        <f t="shared" si="5"/>
        <v/>
      </c>
      <c r="L55" s="1" t="str">
        <f t="shared" si="6"/>
        <v>N</v>
      </c>
    </row>
    <row r="56" spans="1:12">
      <c r="A56" s="3" t="s">
        <v>21</v>
      </c>
      <c r="B56" s="10">
        <f>SUM(B2:B55)</f>
        <v>77828</v>
      </c>
      <c r="C56" s="10">
        <f>SUM(C2:C55)</f>
        <v>60646</v>
      </c>
      <c r="D56" s="11">
        <f>C56/B56</f>
        <v>0.77923112504497094</v>
      </c>
      <c r="E56" s="10">
        <f>SUM(E2:E55)</f>
        <v>37156</v>
      </c>
      <c r="F56" s="10">
        <f t="shared" ref="F56:G56" si="9">SUM(F2:F55)</f>
        <v>20216</v>
      </c>
      <c r="G56" s="10">
        <f t="shared" si="9"/>
        <v>3274</v>
      </c>
      <c r="H56" s="11">
        <f>E56/C56</f>
        <v>0.61267025030504896</v>
      </c>
      <c r="I56" s="11">
        <f>F56/C56</f>
        <v>0.3333443260891073</v>
      </c>
      <c r="J56" s="11">
        <f>G56/C56</f>
        <v>5.3985423605843748E-2</v>
      </c>
      <c r="K56" s="3" t="str">
        <f>IF(AND(H56&lt;0.6,I56&gt;0.35),"Y","")</f>
        <v/>
      </c>
      <c r="L56" s="3" t="str">
        <f>IF(AND(H56&gt;0.64,I56&lt;0.33),"N","")</f>
        <v/>
      </c>
    </row>
  </sheetData>
  <conditionalFormatting sqref="D2:D5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5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5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55">
    <cfRule type="cellIs" dxfId="9" priority="2" operator="equal">
      <formula>"Y"</formula>
    </cfRule>
  </conditionalFormatting>
  <conditionalFormatting sqref="L2:L55">
    <cfRule type="cellIs" dxfId="8" priority="1" operator="equal">
      <formula>"N"</formula>
    </cfRule>
  </conditionalFormatting>
  <pageMargins left="0.75" right="0.75" top="1" bottom="1" header="0.5" footer="0.5"/>
  <pageSetup orientation="portrait" horizontalDpi="4294967292" verticalDpi="4294967292"/>
  <ignoredErrors>
    <ignoredError sqref="D56" formula="1"/>
    <ignoredError sqref="B56:C56 E56:G56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opLeftCell="A32" workbookViewId="0">
      <selection activeCell="J55" sqref="J55"/>
    </sheetView>
  </sheetViews>
  <sheetFormatPr baseColWidth="10" defaultRowHeight="15" x14ac:dyDescent="0"/>
  <cols>
    <col min="1" max="1" width="8" bestFit="1" customWidth="1"/>
    <col min="2" max="3" width="8.1640625" bestFit="1" customWidth="1"/>
    <col min="4" max="4" width="8.1640625" customWidth="1"/>
    <col min="5" max="6" width="8.1640625" bestFit="1" customWidth="1"/>
    <col min="7" max="7" width="8.1640625" customWidth="1"/>
    <col min="8" max="10" width="8" bestFit="1" customWidth="1"/>
  </cols>
  <sheetData>
    <row r="1" spans="1:10">
      <c r="A1" s="3" t="s">
        <v>4</v>
      </c>
      <c r="B1" s="3" t="s">
        <v>12</v>
      </c>
      <c r="C1" s="3" t="s">
        <v>13</v>
      </c>
      <c r="D1" s="3" t="s">
        <v>16</v>
      </c>
      <c r="E1" s="3" t="s">
        <v>14</v>
      </c>
      <c r="F1" s="3" t="s">
        <v>15</v>
      </c>
      <c r="G1" s="3" t="s">
        <v>17</v>
      </c>
      <c r="H1" s="3" t="s">
        <v>4</v>
      </c>
      <c r="I1" s="3" t="s">
        <v>18</v>
      </c>
      <c r="J1" s="3" t="s">
        <v>19</v>
      </c>
    </row>
    <row r="2" spans="1:10">
      <c r="A2" s="1">
        <v>201</v>
      </c>
      <c r="B2" s="1" t="str">
        <f>'2016'!K2</f>
        <v/>
      </c>
      <c r="C2" s="1" t="str">
        <f>'2014'!K2</f>
        <v>Y</v>
      </c>
      <c r="D2" s="1" t="str">
        <f>'2012'!K2</f>
        <v>Y</v>
      </c>
      <c r="E2" s="1" t="str">
        <f>'2016'!L2</f>
        <v/>
      </c>
      <c r="F2" s="1" t="str">
        <f>'2014'!L2</f>
        <v/>
      </c>
      <c r="G2" s="1" t="str">
        <f>'2012'!L2</f>
        <v/>
      </c>
      <c r="H2" s="1">
        <v>201</v>
      </c>
      <c r="I2" s="1" t="str">
        <f>IF(AND(B2="Y",AND(C2="Y",D2="Y")),"Y","")</f>
        <v/>
      </c>
      <c r="J2" s="1" t="str">
        <f>IF(AND(E2="N",AND(F2="N",G2="N")),"N","")</f>
        <v/>
      </c>
    </row>
    <row r="3" spans="1:10">
      <c r="A3" s="1">
        <v>202</v>
      </c>
      <c r="B3" s="1" t="str">
        <f>'2016'!K3</f>
        <v/>
      </c>
      <c r="C3" s="1" t="str">
        <f>'2014'!K3</f>
        <v/>
      </c>
      <c r="D3" s="1" t="str">
        <f>'2012'!K3</f>
        <v/>
      </c>
      <c r="E3" s="1" t="str">
        <f>'2016'!L3</f>
        <v>N</v>
      </c>
      <c r="F3" s="1" t="str">
        <f>'2014'!L3</f>
        <v>N</v>
      </c>
      <c r="G3" s="1" t="str">
        <f>'2012'!L3</f>
        <v>N</v>
      </c>
      <c r="H3" s="1">
        <v>202</v>
      </c>
      <c r="I3" s="1" t="str">
        <f t="shared" ref="I3:I55" si="0">IF(AND(B3="Y",AND(C3="Y",D3="Y")),"Y","")</f>
        <v/>
      </c>
      <c r="J3" s="1" t="str">
        <f t="shared" ref="J3:J55" si="1">IF(AND(E3="N",AND(F3="N",G3="N")),"N","")</f>
        <v>N</v>
      </c>
    </row>
    <row r="4" spans="1:10">
      <c r="A4" s="1">
        <v>203</v>
      </c>
      <c r="B4" s="1" t="str">
        <f>'2016'!K4</f>
        <v/>
      </c>
      <c r="C4" s="1" t="str">
        <f>'2014'!K4</f>
        <v/>
      </c>
      <c r="D4" s="1" t="str">
        <f>'2012'!K4</f>
        <v>Y</v>
      </c>
      <c r="E4" s="1" t="str">
        <f>'2016'!L4</f>
        <v/>
      </c>
      <c r="F4" s="1" t="str">
        <f>'2014'!L4</f>
        <v/>
      </c>
      <c r="G4" s="1" t="str">
        <f>'2012'!L4</f>
        <v/>
      </c>
      <c r="H4" s="1">
        <v>203</v>
      </c>
      <c r="I4" s="1" t="str">
        <f t="shared" si="0"/>
        <v/>
      </c>
      <c r="J4" s="1" t="str">
        <f t="shared" si="1"/>
        <v/>
      </c>
    </row>
    <row r="5" spans="1:10">
      <c r="A5" s="1">
        <v>204</v>
      </c>
      <c r="B5" s="1" t="str">
        <f>'2016'!K5</f>
        <v>Y</v>
      </c>
      <c r="C5" s="1" t="str">
        <f>'2014'!K5</f>
        <v>Y</v>
      </c>
      <c r="D5" s="1" t="str">
        <f>'2012'!K5</f>
        <v>Y</v>
      </c>
      <c r="E5" s="1" t="str">
        <f>'2016'!L5</f>
        <v/>
      </c>
      <c r="F5" s="1" t="str">
        <f>'2014'!L5</f>
        <v/>
      </c>
      <c r="G5" s="1" t="str">
        <f>'2012'!L5</f>
        <v/>
      </c>
      <c r="H5" s="1">
        <v>204</v>
      </c>
      <c r="I5" s="1" t="str">
        <f t="shared" si="0"/>
        <v>Y</v>
      </c>
      <c r="J5" s="1" t="str">
        <f t="shared" si="1"/>
        <v/>
      </c>
    </row>
    <row r="6" spans="1:10">
      <c r="A6" s="1">
        <v>205</v>
      </c>
      <c r="B6" s="1" t="str">
        <f>'2016'!K6</f>
        <v/>
      </c>
      <c r="C6" s="1" t="str">
        <f>'2014'!K6</f>
        <v/>
      </c>
      <c r="D6" s="1" t="str">
        <f>'2012'!K6</f>
        <v>Y</v>
      </c>
      <c r="E6" s="1" t="str">
        <f>'2016'!L6</f>
        <v/>
      </c>
      <c r="F6" s="1" t="str">
        <f>'2014'!L6</f>
        <v/>
      </c>
      <c r="G6" s="1" t="str">
        <f>'2012'!L6</f>
        <v/>
      </c>
      <c r="H6" s="1">
        <v>205</v>
      </c>
      <c r="I6" s="1" t="str">
        <f t="shared" si="0"/>
        <v/>
      </c>
      <c r="J6" s="1" t="str">
        <f t="shared" si="1"/>
        <v/>
      </c>
    </row>
    <row r="7" spans="1:10">
      <c r="A7" s="1">
        <v>209</v>
      </c>
      <c r="B7" s="1" t="str">
        <f>'2016'!K7</f>
        <v/>
      </c>
      <c r="C7" s="1" t="str">
        <f>'2014'!K7</f>
        <v/>
      </c>
      <c r="D7" s="1" t="str">
        <f>'2012'!K7</f>
        <v/>
      </c>
      <c r="E7" s="1" t="str">
        <f>'2016'!L7</f>
        <v/>
      </c>
      <c r="F7" s="1" t="str">
        <f>'2014'!L7</f>
        <v>N</v>
      </c>
      <c r="G7" s="1" t="str">
        <f>'2012'!L7</f>
        <v/>
      </c>
      <c r="H7" s="1">
        <v>209</v>
      </c>
      <c r="I7" s="1" t="str">
        <f t="shared" si="0"/>
        <v/>
      </c>
      <c r="J7" s="1" t="str">
        <f t="shared" si="1"/>
        <v/>
      </c>
    </row>
    <row r="8" spans="1:10">
      <c r="A8" s="1">
        <v>210</v>
      </c>
      <c r="B8" s="1" t="str">
        <f>'2016'!K8</f>
        <v>Y</v>
      </c>
      <c r="C8" s="1" t="str">
        <f>'2014'!K8</f>
        <v>Y</v>
      </c>
      <c r="D8" s="1" t="str">
        <f>'2012'!K8</f>
        <v>Y</v>
      </c>
      <c r="E8" s="1" t="str">
        <f>'2016'!L8</f>
        <v/>
      </c>
      <c r="F8" s="1" t="str">
        <f>'2014'!L8</f>
        <v/>
      </c>
      <c r="G8" s="1" t="str">
        <f>'2012'!L8</f>
        <v/>
      </c>
      <c r="H8" s="1">
        <v>210</v>
      </c>
      <c r="I8" s="1" t="str">
        <f t="shared" si="0"/>
        <v>Y</v>
      </c>
      <c r="J8" s="1" t="str">
        <f t="shared" si="1"/>
        <v/>
      </c>
    </row>
    <row r="9" spans="1:10">
      <c r="A9" s="1">
        <v>211</v>
      </c>
      <c r="B9" s="1" t="str">
        <f>'2016'!K9</f>
        <v>Y</v>
      </c>
      <c r="C9" s="1" t="str">
        <f>'2014'!K9</f>
        <v>Y</v>
      </c>
      <c r="D9" s="1" t="str">
        <f>'2012'!K9</f>
        <v>Y</v>
      </c>
      <c r="E9" s="1" t="str">
        <f>'2016'!L9</f>
        <v/>
      </c>
      <c r="F9" s="1" t="str">
        <f>'2014'!L9</f>
        <v/>
      </c>
      <c r="G9" s="1" t="str">
        <f>'2012'!L9</f>
        <v/>
      </c>
      <c r="H9" s="1">
        <v>211</v>
      </c>
      <c r="I9" s="1" t="str">
        <f t="shared" si="0"/>
        <v>Y</v>
      </c>
      <c r="J9" s="1" t="str">
        <f t="shared" si="1"/>
        <v/>
      </c>
    </row>
    <row r="10" spans="1:10">
      <c r="A10" s="1">
        <v>212</v>
      </c>
      <c r="B10" s="1" t="str">
        <f>'2016'!K10</f>
        <v/>
      </c>
      <c r="C10" s="1" t="str">
        <f>'2014'!K10</f>
        <v/>
      </c>
      <c r="D10" s="1" t="str">
        <f>'2012'!K10</f>
        <v>Y</v>
      </c>
      <c r="E10" s="1" t="str">
        <f>'2016'!L10</f>
        <v/>
      </c>
      <c r="F10" s="1" t="str">
        <f>'2014'!L10</f>
        <v/>
      </c>
      <c r="G10" s="1" t="str">
        <f>'2012'!L10</f>
        <v/>
      </c>
      <c r="H10" s="1">
        <v>212</v>
      </c>
      <c r="I10" s="1" t="str">
        <f t="shared" si="0"/>
        <v/>
      </c>
      <c r="J10" s="1" t="str">
        <f t="shared" si="1"/>
        <v/>
      </c>
    </row>
    <row r="11" spans="1:10">
      <c r="A11" s="1">
        <v>213</v>
      </c>
      <c r="B11" s="1" t="str">
        <f>'2016'!K11</f>
        <v/>
      </c>
      <c r="C11" s="1" t="str">
        <f>'2014'!K11</f>
        <v/>
      </c>
      <c r="D11" s="1" t="str">
        <f>'2012'!K11</f>
        <v/>
      </c>
      <c r="E11" s="1" t="str">
        <f>'2016'!L11</f>
        <v>N</v>
      </c>
      <c r="F11" s="1" t="str">
        <f>'2014'!L11</f>
        <v/>
      </c>
      <c r="G11" s="1" t="str">
        <f>'2012'!L11</f>
        <v/>
      </c>
      <c r="H11" s="1">
        <v>213</v>
      </c>
      <c r="I11" s="1" t="str">
        <f t="shared" si="0"/>
        <v/>
      </c>
      <c r="J11" s="1" t="str">
        <f t="shared" si="1"/>
        <v/>
      </c>
    </row>
    <row r="12" spans="1:10">
      <c r="A12" s="1">
        <v>214</v>
      </c>
      <c r="B12" s="1" t="str">
        <f>'2016'!K12</f>
        <v/>
      </c>
      <c r="C12" s="1" t="str">
        <f>'2014'!K12</f>
        <v/>
      </c>
      <c r="D12" s="1" t="str">
        <f>'2012'!K12</f>
        <v/>
      </c>
      <c r="E12" s="1" t="str">
        <f>'2016'!L12</f>
        <v>N</v>
      </c>
      <c r="F12" s="1" t="str">
        <f>'2014'!L12</f>
        <v>N</v>
      </c>
      <c r="G12" s="1" t="str">
        <f>'2012'!L12</f>
        <v>N</v>
      </c>
      <c r="H12" s="1">
        <v>214</v>
      </c>
      <c r="I12" s="1" t="str">
        <f t="shared" si="0"/>
        <v/>
      </c>
      <c r="J12" s="1" t="str">
        <f t="shared" si="1"/>
        <v>N</v>
      </c>
    </row>
    <row r="13" spans="1:10">
      <c r="A13" s="1">
        <v>215</v>
      </c>
      <c r="B13" s="1" t="str">
        <f>'2016'!K13</f>
        <v/>
      </c>
      <c r="C13" s="1" t="str">
        <f>'2014'!K13</f>
        <v/>
      </c>
      <c r="D13" s="1" t="str">
        <f>'2012'!K13</f>
        <v/>
      </c>
      <c r="E13" s="1" t="str">
        <f>'2016'!L13</f>
        <v/>
      </c>
      <c r="F13" s="1" t="str">
        <f>'2014'!L13</f>
        <v/>
      </c>
      <c r="G13" s="1" t="str">
        <f>'2012'!L13</f>
        <v/>
      </c>
      <c r="H13" s="1">
        <v>215</v>
      </c>
      <c r="I13" s="1" t="str">
        <f t="shared" si="0"/>
        <v/>
      </c>
      <c r="J13" s="1" t="str">
        <f t="shared" si="1"/>
        <v/>
      </c>
    </row>
    <row r="14" spans="1:10">
      <c r="A14" s="1">
        <v>216</v>
      </c>
      <c r="B14" s="1" t="str">
        <f>'2016'!K14</f>
        <v/>
      </c>
      <c r="C14" s="1" t="str">
        <f>'2014'!K14</f>
        <v/>
      </c>
      <c r="D14" s="1" t="str">
        <f>'2012'!K14</f>
        <v/>
      </c>
      <c r="E14" s="1" t="str">
        <f>'2016'!L14</f>
        <v>N</v>
      </c>
      <c r="F14" s="1" t="str">
        <f>'2014'!L14</f>
        <v>N</v>
      </c>
      <c r="G14" s="1" t="str">
        <f>'2012'!L14</f>
        <v>N</v>
      </c>
      <c r="H14" s="1">
        <v>216</v>
      </c>
      <c r="I14" s="1" t="str">
        <f t="shared" si="0"/>
        <v/>
      </c>
      <c r="J14" s="1" t="str">
        <f t="shared" si="1"/>
        <v>N</v>
      </c>
    </row>
    <row r="15" spans="1:10">
      <c r="A15" s="1">
        <v>217</v>
      </c>
      <c r="B15" s="1" t="str">
        <f>'2016'!K15</f>
        <v/>
      </c>
      <c r="C15" s="1" t="str">
        <f>'2014'!K15</f>
        <v>Y</v>
      </c>
      <c r="D15" s="1" t="str">
        <f>'2012'!K15</f>
        <v>Y</v>
      </c>
      <c r="E15" s="1" t="str">
        <f>'2016'!L15</f>
        <v/>
      </c>
      <c r="F15" s="1" t="str">
        <f>'2014'!L15</f>
        <v/>
      </c>
      <c r="G15" s="1" t="str">
        <f>'2012'!L15</f>
        <v/>
      </c>
      <c r="H15" s="1">
        <v>217</v>
      </c>
      <c r="I15" s="1" t="str">
        <f t="shared" si="0"/>
        <v/>
      </c>
      <c r="J15" s="1" t="str">
        <f t="shared" si="1"/>
        <v/>
      </c>
    </row>
    <row r="16" spans="1:10">
      <c r="A16" s="1">
        <v>218</v>
      </c>
      <c r="B16" s="1" t="str">
        <f>'2016'!K16</f>
        <v/>
      </c>
      <c r="C16" s="1" t="str">
        <f>'2014'!K16</f>
        <v/>
      </c>
      <c r="D16" s="1" t="str">
        <f>'2012'!K16</f>
        <v/>
      </c>
      <c r="E16" s="1" t="str">
        <f>'2016'!L16</f>
        <v>N</v>
      </c>
      <c r="F16" s="1" t="str">
        <f>'2014'!L16</f>
        <v/>
      </c>
      <c r="G16" s="1" t="str">
        <f>'2012'!L16</f>
        <v>N</v>
      </c>
      <c r="H16" s="1">
        <v>218</v>
      </c>
      <c r="I16" s="1" t="str">
        <f t="shared" si="0"/>
        <v/>
      </c>
      <c r="J16" s="1" t="str">
        <f t="shared" si="1"/>
        <v/>
      </c>
    </row>
    <row r="17" spans="1:10">
      <c r="A17" s="1">
        <v>219</v>
      </c>
      <c r="B17" s="1" t="str">
        <f>'2016'!K17</f>
        <v/>
      </c>
      <c r="C17" s="1" t="str">
        <f>'2014'!K17</f>
        <v/>
      </c>
      <c r="D17" s="1" t="str">
        <f>'2012'!K17</f>
        <v/>
      </c>
      <c r="E17" s="1" t="str">
        <f>'2016'!L17</f>
        <v/>
      </c>
      <c r="F17" s="1" t="str">
        <f>'2014'!L17</f>
        <v/>
      </c>
      <c r="G17" s="1" t="str">
        <f>'2012'!L17</f>
        <v/>
      </c>
      <c r="H17" s="1">
        <v>219</v>
      </c>
      <c r="I17" s="1" t="str">
        <f t="shared" si="0"/>
        <v/>
      </c>
      <c r="J17" s="1" t="str">
        <f t="shared" si="1"/>
        <v/>
      </c>
    </row>
    <row r="18" spans="1:10">
      <c r="A18" s="1">
        <v>220</v>
      </c>
      <c r="B18" s="1" t="str">
        <f>'2016'!K18</f>
        <v>Y</v>
      </c>
      <c r="C18" s="1" t="str">
        <f>'2014'!K18</f>
        <v>Y</v>
      </c>
      <c r="D18" s="1" t="str">
        <f>'2012'!K18</f>
        <v>Y</v>
      </c>
      <c r="E18" s="1" t="str">
        <f>'2016'!L18</f>
        <v/>
      </c>
      <c r="F18" s="1" t="str">
        <f>'2014'!L18</f>
        <v/>
      </c>
      <c r="G18" s="1" t="str">
        <f>'2012'!L18</f>
        <v/>
      </c>
      <c r="H18" s="1">
        <v>220</v>
      </c>
      <c r="I18" s="1" t="str">
        <f t="shared" si="0"/>
        <v>Y</v>
      </c>
      <c r="J18" s="1" t="str">
        <f t="shared" si="1"/>
        <v/>
      </c>
    </row>
    <row r="19" spans="1:10">
      <c r="A19" s="1">
        <v>221</v>
      </c>
      <c r="B19" s="1" t="str">
        <f>'2016'!K19</f>
        <v/>
      </c>
      <c r="C19" s="1" t="str">
        <f>'2014'!K19</f>
        <v/>
      </c>
      <c r="D19" s="1" t="str">
        <f>'2012'!K19</f>
        <v/>
      </c>
      <c r="E19" s="1" t="str">
        <f>'2016'!L19</f>
        <v/>
      </c>
      <c r="F19" s="1" t="str">
        <f>'2014'!L19</f>
        <v/>
      </c>
      <c r="G19" s="1" t="str">
        <f>'2012'!L19</f>
        <v/>
      </c>
      <c r="H19" s="1">
        <v>221</v>
      </c>
      <c r="I19" s="1" t="str">
        <f t="shared" si="0"/>
        <v/>
      </c>
      <c r="J19" s="1" t="str">
        <f t="shared" si="1"/>
        <v/>
      </c>
    </row>
    <row r="20" spans="1:10">
      <c r="A20" s="1">
        <v>222</v>
      </c>
      <c r="B20" s="1" t="str">
        <f>'2016'!K20</f>
        <v>Y</v>
      </c>
      <c r="C20" s="1" t="str">
        <f>'2014'!K20</f>
        <v>Y</v>
      </c>
      <c r="D20" s="1" t="str">
        <f>'2012'!K20</f>
        <v>Y</v>
      </c>
      <c r="E20" s="1" t="str">
        <f>'2016'!L20</f>
        <v/>
      </c>
      <c r="F20" s="1" t="str">
        <f>'2014'!L20</f>
        <v/>
      </c>
      <c r="G20" s="1" t="str">
        <f>'2012'!L20</f>
        <v/>
      </c>
      <c r="H20" s="1">
        <v>222</v>
      </c>
      <c r="I20" s="1" t="str">
        <f t="shared" si="0"/>
        <v>Y</v>
      </c>
      <c r="J20" s="1" t="str">
        <f t="shared" si="1"/>
        <v/>
      </c>
    </row>
    <row r="21" spans="1:10">
      <c r="A21" s="1">
        <v>223</v>
      </c>
      <c r="B21" s="1" t="str">
        <f>'2016'!K21</f>
        <v>Y</v>
      </c>
      <c r="C21" s="1" t="str">
        <f>'2014'!K21</f>
        <v>Y</v>
      </c>
      <c r="D21" s="1" t="str">
        <f>'2012'!K21</f>
        <v>Y</v>
      </c>
      <c r="E21" s="1" t="str">
        <f>'2016'!L21</f>
        <v/>
      </c>
      <c r="F21" s="1" t="str">
        <f>'2014'!L21</f>
        <v/>
      </c>
      <c r="G21" s="1" t="str">
        <f>'2012'!L21</f>
        <v/>
      </c>
      <c r="H21" s="1">
        <v>223</v>
      </c>
      <c r="I21" s="1" t="str">
        <f t="shared" si="0"/>
        <v>Y</v>
      </c>
      <c r="J21" s="1" t="str">
        <f t="shared" si="1"/>
        <v/>
      </c>
    </row>
    <row r="22" spans="1:10">
      <c r="A22" s="1">
        <v>224</v>
      </c>
      <c r="B22" s="1" t="str">
        <f>'2016'!K22</f>
        <v/>
      </c>
      <c r="C22" s="1" t="str">
        <f>'2014'!K22</f>
        <v/>
      </c>
      <c r="D22" s="1" t="str">
        <f>'2012'!K22</f>
        <v/>
      </c>
      <c r="E22" s="1" t="str">
        <f>'2016'!L22</f>
        <v/>
      </c>
      <c r="F22" s="1" t="str">
        <f>'2014'!L22</f>
        <v/>
      </c>
      <c r="G22" s="1" t="str">
        <f>'2012'!L22</f>
        <v/>
      </c>
      <c r="H22" s="1">
        <v>224</v>
      </c>
      <c r="I22" s="1" t="str">
        <f t="shared" si="0"/>
        <v/>
      </c>
      <c r="J22" s="1" t="str">
        <f t="shared" si="1"/>
        <v/>
      </c>
    </row>
    <row r="23" spans="1:10">
      <c r="A23" s="1">
        <v>225</v>
      </c>
      <c r="B23" s="1" t="str">
        <f>'2016'!K23</f>
        <v/>
      </c>
      <c r="C23" s="1" t="str">
        <f>'2014'!K23</f>
        <v>Y</v>
      </c>
      <c r="D23" s="1" t="str">
        <f>'2012'!K23</f>
        <v>Y</v>
      </c>
      <c r="E23" s="1" t="str">
        <f>'2016'!L23</f>
        <v/>
      </c>
      <c r="F23" s="1" t="str">
        <f>'2014'!L23</f>
        <v/>
      </c>
      <c r="G23" s="1" t="str">
        <f>'2012'!L23</f>
        <v/>
      </c>
      <c r="H23" s="1">
        <v>225</v>
      </c>
      <c r="I23" s="1" t="str">
        <f t="shared" si="0"/>
        <v/>
      </c>
      <c r="J23" s="1" t="str">
        <f t="shared" si="1"/>
        <v/>
      </c>
    </row>
    <row r="24" spans="1:10">
      <c r="A24" s="1">
        <v>226</v>
      </c>
      <c r="B24" s="1" t="str">
        <f>'2016'!K24</f>
        <v/>
      </c>
      <c r="C24" s="1" t="str">
        <f>'2014'!K24</f>
        <v/>
      </c>
      <c r="D24" s="1" t="str">
        <f>'2012'!K24</f>
        <v/>
      </c>
      <c r="E24" s="1" t="str">
        <f>'2016'!L24</f>
        <v/>
      </c>
      <c r="F24" s="1" t="str">
        <f>'2014'!L24</f>
        <v/>
      </c>
      <c r="G24" s="1" t="str">
        <f>'2012'!L24</f>
        <v/>
      </c>
      <c r="H24" s="1">
        <v>226</v>
      </c>
      <c r="I24" s="1" t="str">
        <f t="shared" si="0"/>
        <v/>
      </c>
      <c r="J24" s="1" t="str">
        <f t="shared" si="1"/>
        <v/>
      </c>
    </row>
    <row r="25" spans="1:10">
      <c r="A25" s="1">
        <v>227</v>
      </c>
      <c r="B25" s="1" t="str">
        <f>'2016'!K25</f>
        <v/>
      </c>
      <c r="C25" s="1" t="str">
        <f>'2014'!K25</f>
        <v/>
      </c>
      <c r="D25" s="1" t="str">
        <f>'2012'!K25</f>
        <v/>
      </c>
      <c r="E25" s="1" t="str">
        <f>'2016'!L25</f>
        <v/>
      </c>
      <c r="F25" s="1" t="str">
        <f>'2014'!L25</f>
        <v/>
      </c>
      <c r="G25" s="1" t="str">
        <f>'2012'!L25</f>
        <v/>
      </c>
      <c r="H25" s="1">
        <v>227</v>
      </c>
      <c r="I25" s="1" t="str">
        <f t="shared" si="0"/>
        <v/>
      </c>
      <c r="J25" s="1" t="str">
        <f t="shared" si="1"/>
        <v/>
      </c>
    </row>
    <row r="26" spans="1:10">
      <c r="A26" s="1">
        <v>228</v>
      </c>
      <c r="B26" s="1" t="str">
        <f>'2016'!K26</f>
        <v/>
      </c>
      <c r="C26" s="1" t="str">
        <f>'2014'!K26</f>
        <v/>
      </c>
      <c r="D26" s="1" t="str">
        <f>'2012'!K26</f>
        <v/>
      </c>
      <c r="E26" s="1" t="str">
        <f>'2016'!L26</f>
        <v>N</v>
      </c>
      <c r="F26" s="1" t="str">
        <f>'2014'!L26</f>
        <v>N</v>
      </c>
      <c r="G26" s="1" t="str">
        <f>'2012'!L26</f>
        <v>N</v>
      </c>
      <c r="H26" s="1">
        <v>228</v>
      </c>
      <c r="I26" s="1" t="str">
        <f t="shared" si="0"/>
        <v/>
      </c>
      <c r="J26" s="1" t="str">
        <f t="shared" si="1"/>
        <v>N</v>
      </c>
    </row>
    <row r="27" spans="1:10">
      <c r="A27" s="1">
        <v>229</v>
      </c>
      <c r="B27" s="1" t="str">
        <f>'2016'!K27</f>
        <v>Y</v>
      </c>
      <c r="C27" s="1" t="str">
        <f>'2014'!K27</f>
        <v/>
      </c>
      <c r="D27" s="1" t="str">
        <f>'2012'!K27</f>
        <v>Y</v>
      </c>
      <c r="E27" s="1" t="str">
        <f>'2016'!L27</f>
        <v/>
      </c>
      <c r="F27" s="1" t="str">
        <f>'2014'!L27</f>
        <v/>
      </c>
      <c r="G27" s="1" t="str">
        <f>'2012'!L27</f>
        <v/>
      </c>
      <c r="H27" s="1">
        <v>229</v>
      </c>
      <c r="I27" s="1" t="str">
        <f t="shared" si="0"/>
        <v/>
      </c>
      <c r="J27" s="1" t="str">
        <f t="shared" si="1"/>
        <v/>
      </c>
    </row>
    <row r="28" spans="1:10">
      <c r="A28" s="1">
        <v>230</v>
      </c>
      <c r="B28" s="1" t="str">
        <f>'2016'!K28</f>
        <v/>
      </c>
      <c r="C28" s="1" t="str">
        <f>'2014'!K28</f>
        <v/>
      </c>
      <c r="D28" s="1" t="str">
        <f>'2012'!K28</f>
        <v/>
      </c>
      <c r="E28" s="1" t="str">
        <f>'2016'!L28</f>
        <v/>
      </c>
      <c r="F28" s="1" t="str">
        <f>'2014'!L28</f>
        <v>N</v>
      </c>
      <c r="G28" s="1" t="str">
        <f>'2012'!L28</f>
        <v/>
      </c>
      <c r="H28" s="1">
        <v>230</v>
      </c>
      <c r="I28" s="1" t="str">
        <f t="shared" si="0"/>
        <v/>
      </c>
      <c r="J28" s="1" t="str">
        <f t="shared" si="1"/>
        <v/>
      </c>
    </row>
    <row r="29" spans="1:10">
      <c r="A29" s="1">
        <v>231</v>
      </c>
      <c r="B29" s="1" t="str">
        <f>'2016'!K29</f>
        <v>Y</v>
      </c>
      <c r="C29" s="1" t="str">
        <f>'2014'!K29</f>
        <v>Y</v>
      </c>
      <c r="D29" s="1" t="str">
        <f>'2012'!K29</f>
        <v>Y</v>
      </c>
      <c r="E29" s="1" t="str">
        <f>'2016'!L29</f>
        <v/>
      </c>
      <c r="F29" s="1" t="str">
        <f>'2014'!L29</f>
        <v/>
      </c>
      <c r="G29" s="1" t="str">
        <f>'2012'!L29</f>
        <v/>
      </c>
      <c r="H29" s="1">
        <v>231</v>
      </c>
      <c r="I29" s="1" t="str">
        <f t="shared" si="0"/>
        <v>Y</v>
      </c>
      <c r="J29" s="1" t="str">
        <f t="shared" si="1"/>
        <v/>
      </c>
    </row>
    <row r="30" spans="1:10">
      <c r="A30" s="1">
        <v>234</v>
      </c>
      <c r="B30" s="1" t="str">
        <f>'2016'!K30</f>
        <v/>
      </c>
      <c r="C30" s="1" t="str">
        <f>'2014'!K30</f>
        <v/>
      </c>
      <c r="D30" s="1" t="str">
        <f>'2012'!K30</f>
        <v/>
      </c>
      <c r="E30" s="1" t="str">
        <f>'2016'!L30</f>
        <v/>
      </c>
      <c r="F30" s="1" t="str">
        <f>'2014'!L30</f>
        <v/>
      </c>
      <c r="G30" s="1" t="str">
        <f>'2012'!L30</f>
        <v/>
      </c>
      <c r="H30" s="1">
        <v>234</v>
      </c>
      <c r="I30" s="1" t="str">
        <f t="shared" si="0"/>
        <v/>
      </c>
      <c r="J30" s="1" t="str">
        <f t="shared" si="1"/>
        <v/>
      </c>
    </row>
    <row r="31" spans="1:10">
      <c r="A31" s="1">
        <v>235</v>
      </c>
      <c r="B31" s="1" t="str">
        <f>'2016'!K31</f>
        <v/>
      </c>
      <c r="C31" s="1" t="str">
        <f>'2014'!K31</f>
        <v>Y</v>
      </c>
      <c r="D31" s="1" t="str">
        <f>'2012'!K31</f>
        <v/>
      </c>
      <c r="E31" s="1" t="str">
        <f>'2016'!L31</f>
        <v/>
      </c>
      <c r="F31" s="1" t="str">
        <f>'2014'!L31</f>
        <v/>
      </c>
      <c r="G31" s="1" t="str">
        <f>'2012'!L31</f>
        <v/>
      </c>
      <c r="H31" s="1">
        <v>235</v>
      </c>
      <c r="I31" s="1" t="str">
        <f t="shared" si="0"/>
        <v/>
      </c>
      <c r="J31" s="1" t="str">
        <f t="shared" si="1"/>
        <v/>
      </c>
    </row>
    <row r="32" spans="1:10">
      <c r="A32" s="1">
        <v>236</v>
      </c>
      <c r="B32" s="1" t="str">
        <f>'2016'!K32</f>
        <v/>
      </c>
      <c r="C32" s="1" t="str">
        <f>'2014'!K32</f>
        <v>Y</v>
      </c>
      <c r="D32" s="1" t="str">
        <f>'2012'!K32</f>
        <v/>
      </c>
      <c r="E32" s="1" t="str">
        <f>'2016'!L32</f>
        <v/>
      </c>
      <c r="F32" s="1" t="str">
        <f>'2014'!L32</f>
        <v/>
      </c>
      <c r="G32" s="1" t="str">
        <f>'2012'!L32</f>
        <v/>
      </c>
      <c r="H32" s="1">
        <v>236</v>
      </c>
      <c r="I32" s="1" t="str">
        <f t="shared" si="0"/>
        <v/>
      </c>
      <c r="J32" s="1" t="str">
        <f t="shared" si="1"/>
        <v/>
      </c>
    </row>
    <row r="33" spans="1:10">
      <c r="A33" s="1">
        <v>237</v>
      </c>
      <c r="B33" s="1" t="str">
        <f>'2016'!K33</f>
        <v/>
      </c>
      <c r="C33" s="1" t="str">
        <f>'2014'!K33</f>
        <v/>
      </c>
      <c r="D33" s="1" t="str">
        <f>'2012'!K33</f>
        <v/>
      </c>
      <c r="E33" s="1" t="str">
        <f>'2016'!L33</f>
        <v>N</v>
      </c>
      <c r="F33" s="1" t="str">
        <f>'2014'!L33</f>
        <v>N</v>
      </c>
      <c r="G33" s="1" t="str">
        <f>'2012'!L33</f>
        <v>N</v>
      </c>
      <c r="H33" s="1">
        <v>237</v>
      </c>
      <c r="I33" s="1" t="str">
        <f t="shared" si="0"/>
        <v/>
      </c>
      <c r="J33" s="1" t="str">
        <f t="shared" si="1"/>
        <v>N</v>
      </c>
    </row>
    <row r="34" spans="1:10">
      <c r="A34" s="1">
        <v>238</v>
      </c>
      <c r="B34" s="1" t="str">
        <f>'2016'!K34</f>
        <v/>
      </c>
      <c r="C34" s="1" t="str">
        <f>'2014'!K34</f>
        <v/>
      </c>
      <c r="D34" s="1" t="str">
        <f>'2012'!K34</f>
        <v/>
      </c>
      <c r="E34" s="1" t="str">
        <f>'2016'!L34</f>
        <v>N</v>
      </c>
      <c r="F34" s="1" t="str">
        <f>'2014'!L34</f>
        <v>N</v>
      </c>
      <c r="G34" s="1" t="str">
        <f>'2012'!L34</f>
        <v/>
      </c>
      <c r="H34" s="1">
        <v>238</v>
      </c>
      <c r="I34" s="1" t="str">
        <f t="shared" si="0"/>
        <v/>
      </c>
      <c r="J34" s="1" t="str">
        <f t="shared" si="1"/>
        <v/>
      </c>
    </row>
    <row r="35" spans="1:10">
      <c r="A35" s="1">
        <v>239</v>
      </c>
      <c r="B35" s="1" t="str">
        <f>'2016'!K35</f>
        <v>Y</v>
      </c>
      <c r="C35" s="1" t="str">
        <f>'2014'!K35</f>
        <v/>
      </c>
      <c r="D35" s="1" t="str">
        <f>'2012'!K35</f>
        <v>Y</v>
      </c>
      <c r="E35" s="1" t="str">
        <f>'2016'!L35</f>
        <v/>
      </c>
      <c r="F35" s="1" t="str">
        <f>'2014'!L35</f>
        <v/>
      </c>
      <c r="G35" s="1" t="str">
        <f>'2012'!L35</f>
        <v/>
      </c>
      <c r="H35" s="1">
        <v>239</v>
      </c>
      <c r="I35" s="1" t="str">
        <f t="shared" si="0"/>
        <v/>
      </c>
      <c r="J35" s="1" t="str">
        <f t="shared" si="1"/>
        <v/>
      </c>
    </row>
    <row r="36" spans="1:10">
      <c r="A36" s="1">
        <v>240</v>
      </c>
      <c r="B36" s="1" t="str">
        <f>'2016'!K36</f>
        <v/>
      </c>
      <c r="C36" s="1" t="str">
        <f>'2014'!K36</f>
        <v>Y</v>
      </c>
      <c r="D36" s="1" t="str">
        <f>'2012'!K36</f>
        <v>Y</v>
      </c>
      <c r="E36" s="1" t="str">
        <f>'2016'!L36</f>
        <v/>
      </c>
      <c r="F36" s="1" t="str">
        <f>'2014'!L36</f>
        <v/>
      </c>
      <c r="G36" s="1" t="str">
        <f>'2012'!L36</f>
        <v/>
      </c>
      <c r="H36" s="1">
        <v>240</v>
      </c>
      <c r="I36" s="1" t="str">
        <f t="shared" si="0"/>
        <v/>
      </c>
      <c r="J36" s="1" t="str">
        <f t="shared" si="1"/>
        <v/>
      </c>
    </row>
    <row r="37" spans="1:10">
      <c r="A37" s="1">
        <v>241</v>
      </c>
      <c r="B37" s="1" t="str">
        <f>'2016'!K37</f>
        <v/>
      </c>
      <c r="C37" s="1" t="str">
        <f>'2014'!K37</f>
        <v/>
      </c>
      <c r="D37" s="1" t="str">
        <f>'2012'!K37</f>
        <v/>
      </c>
      <c r="E37" s="1" t="str">
        <f>'2016'!L37</f>
        <v/>
      </c>
      <c r="F37" s="1" t="str">
        <f>'2014'!L37</f>
        <v/>
      </c>
      <c r="G37" s="1" t="str">
        <f>'2012'!L37</f>
        <v/>
      </c>
      <c r="H37" s="1">
        <v>241</v>
      </c>
      <c r="I37" s="1" t="str">
        <f t="shared" si="0"/>
        <v/>
      </c>
      <c r="J37" s="1" t="str">
        <f t="shared" si="1"/>
        <v/>
      </c>
    </row>
    <row r="38" spans="1:10">
      <c r="A38" s="1">
        <v>242</v>
      </c>
      <c r="B38" s="1" t="str">
        <f>'2016'!K38</f>
        <v>Y</v>
      </c>
      <c r="C38" s="1" t="str">
        <f>'2014'!K38</f>
        <v>Y</v>
      </c>
      <c r="D38" s="1" t="str">
        <f>'2012'!K38</f>
        <v>Y</v>
      </c>
      <c r="E38" s="1" t="str">
        <f>'2016'!L38</f>
        <v/>
      </c>
      <c r="F38" s="1" t="str">
        <f>'2014'!L38</f>
        <v/>
      </c>
      <c r="G38" s="1" t="str">
        <f>'2012'!L38</f>
        <v/>
      </c>
      <c r="H38" s="1">
        <v>242</v>
      </c>
      <c r="I38" s="1" t="str">
        <f t="shared" si="0"/>
        <v>Y</v>
      </c>
      <c r="J38" s="1" t="str">
        <f t="shared" si="1"/>
        <v/>
      </c>
    </row>
    <row r="39" spans="1:10">
      <c r="A39" s="1">
        <v>243</v>
      </c>
      <c r="B39" s="1" t="str">
        <f>'2016'!K39</f>
        <v/>
      </c>
      <c r="C39" s="1" t="str">
        <f>'2014'!K39</f>
        <v/>
      </c>
      <c r="D39" s="1" t="str">
        <f>'2012'!K39</f>
        <v/>
      </c>
      <c r="E39" s="1" t="str">
        <f>'2016'!L39</f>
        <v>N</v>
      </c>
      <c r="F39" s="1" t="str">
        <f>'2014'!L39</f>
        <v/>
      </c>
      <c r="G39" s="1" t="str">
        <f>'2012'!L39</f>
        <v>N</v>
      </c>
      <c r="H39" s="1">
        <v>243</v>
      </c>
      <c r="I39" s="1" t="str">
        <f t="shared" si="0"/>
        <v/>
      </c>
      <c r="J39" s="1" t="str">
        <f t="shared" si="1"/>
        <v/>
      </c>
    </row>
    <row r="40" spans="1:10">
      <c r="A40" s="1">
        <v>244</v>
      </c>
      <c r="B40" s="1" t="str">
        <f>'2016'!K40</f>
        <v/>
      </c>
      <c r="C40" s="1" t="str">
        <f>'2014'!K40</f>
        <v/>
      </c>
      <c r="D40" s="1" t="str">
        <f>'2012'!K40</f>
        <v>Y</v>
      </c>
      <c r="E40" s="1" t="str">
        <f>'2016'!L40</f>
        <v/>
      </c>
      <c r="F40" s="1" t="str">
        <f>'2014'!L40</f>
        <v/>
      </c>
      <c r="G40" s="1" t="str">
        <f>'2012'!L40</f>
        <v/>
      </c>
      <c r="H40" s="1">
        <v>244</v>
      </c>
      <c r="I40" s="1" t="str">
        <f t="shared" si="0"/>
        <v/>
      </c>
      <c r="J40" s="1" t="str">
        <f t="shared" si="1"/>
        <v/>
      </c>
    </row>
    <row r="41" spans="1:10">
      <c r="A41" s="1">
        <v>246</v>
      </c>
      <c r="B41" s="1" t="str">
        <f>'2016'!K41</f>
        <v/>
      </c>
      <c r="C41" s="1" t="str">
        <f>'2014'!K41</f>
        <v/>
      </c>
      <c r="D41" s="1" t="str">
        <f>'2012'!K41</f>
        <v>Y</v>
      </c>
      <c r="E41" s="1" t="str">
        <f>'2016'!L41</f>
        <v/>
      </c>
      <c r="F41" s="1" t="str">
        <f>'2014'!L41</f>
        <v/>
      </c>
      <c r="G41" s="1" t="str">
        <f>'2012'!L41</f>
        <v/>
      </c>
      <c r="H41" s="1">
        <v>246</v>
      </c>
      <c r="I41" s="1" t="str">
        <f t="shared" si="0"/>
        <v/>
      </c>
      <c r="J41" s="1" t="str">
        <f t="shared" si="1"/>
        <v/>
      </c>
    </row>
    <row r="42" spans="1:10">
      <c r="A42" s="1">
        <v>247</v>
      </c>
      <c r="B42" s="1" t="str">
        <f>'2016'!K42</f>
        <v/>
      </c>
      <c r="C42" s="1" t="str">
        <f>'2014'!K42</f>
        <v/>
      </c>
      <c r="D42" s="1" t="str">
        <f>'2012'!K42</f>
        <v/>
      </c>
      <c r="E42" s="1" t="str">
        <f>'2016'!L42</f>
        <v>N</v>
      </c>
      <c r="F42" s="1" t="str">
        <f>'2014'!L42</f>
        <v>N</v>
      </c>
      <c r="G42" s="1" t="str">
        <f>'2012'!L42</f>
        <v>N</v>
      </c>
      <c r="H42" s="1">
        <v>247</v>
      </c>
      <c r="I42" s="1" t="str">
        <f t="shared" si="0"/>
        <v/>
      </c>
      <c r="J42" s="1" t="str">
        <f t="shared" si="1"/>
        <v>N</v>
      </c>
    </row>
    <row r="43" spans="1:10">
      <c r="A43" s="1">
        <v>248</v>
      </c>
      <c r="B43" s="1" t="str">
        <f>'2016'!K43</f>
        <v/>
      </c>
      <c r="C43" s="1" t="str">
        <f>'2014'!K43</f>
        <v/>
      </c>
      <c r="D43" s="1" t="str">
        <f>'2012'!K43</f>
        <v/>
      </c>
      <c r="E43" s="1" t="str">
        <f>'2016'!L43</f>
        <v>N</v>
      </c>
      <c r="F43" s="1" t="str">
        <f>'2014'!L43</f>
        <v>N</v>
      </c>
      <c r="G43" s="1" t="str">
        <f>'2012'!L43</f>
        <v>N</v>
      </c>
      <c r="H43" s="1">
        <v>248</v>
      </c>
      <c r="I43" s="1" t="str">
        <f t="shared" si="0"/>
        <v/>
      </c>
      <c r="J43" s="1" t="str">
        <f t="shared" si="1"/>
        <v>N</v>
      </c>
    </row>
    <row r="44" spans="1:10">
      <c r="A44" s="1">
        <v>249</v>
      </c>
      <c r="B44" s="1" t="str">
        <f>'2016'!K44</f>
        <v/>
      </c>
      <c r="C44" s="1" t="str">
        <f>'2014'!K44</f>
        <v/>
      </c>
      <c r="D44" s="1" t="str">
        <f>'2012'!K44</f>
        <v/>
      </c>
      <c r="E44" s="1" t="str">
        <f>'2016'!L44</f>
        <v>N</v>
      </c>
      <c r="F44" s="1" t="str">
        <f>'2014'!L44</f>
        <v>N</v>
      </c>
      <c r="G44" s="1" t="str">
        <f>'2012'!L44</f>
        <v>N</v>
      </c>
      <c r="H44" s="1">
        <v>249</v>
      </c>
      <c r="I44" s="1" t="str">
        <f t="shared" si="0"/>
        <v/>
      </c>
      <c r="J44" s="1" t="str">
        <f t="shared" si="1"/>
        <v>N</v>
      </c>
    </row>
    <row r="45" spans="1:10">
      <c r="A45" s="1">
        <v>250</v>
      </c>
      <c r="B45" s="1" t="str">
        <f>'2016'!K45</f>
        <v>Y</v>
      </c>
      <c r="C45" s="1" t="str">
        <f>'2014'!K45</f>
        <v>Y</v>
      </c>
      <c r="D45" s="1" t="str">
        <f>'2012'!K45</f>
        <v>Y</v>
      </c>
      <c r="E45" s="1" t="str">
        <f>'2016'!L45</f>
        <v/>
      </c>
      <c r="F45" s="1" t="str">
        <f>'2014'!L45</f>
        <v/>
      </c>
      <c r="G45" s="1" t="str">
        <f>'2012'!L45</f>
        <v/>
      </c>
      <c r="H45" s="1">
        <v>250</v>
      </c>
      <c r="I45" s="1" t="str">
        <f t="shared" si="0"/>
        <v>Y</v>
      </c>
      <c r="J45" s="1" t="str">
        <f t="shared" si="1"/>
        <v/>
      </c>
    </row>
    <row r="46" spans="1:10">
      <c r="A46" s="1">
        <v>251</v>
      </c>
      <c r="B46" s="1" t="str">
        <f>'2016'!K46</f>
        <v>Y</v>
      </c>
      <c r="C46" s="1" t="str">
        <f>'2014'!K46</f>
        <v>Y</v>
      </c>
      <c r="D46" s="1" t="str">
        <f>'2012'!K46</f>
        <v>Y</v>
      </c>
      <c r="E46" s="1" t="str">
        <f>'2016'!L46</f>
        <v/>
      </c>
      <c r="F46" s="1" t="str">
        <f>'2014'!L46</f>
        <v/>
      </c>
      <c r="G46" s="1" t="str">
        <f>'2012'!L46</f>
        <v/>
      </c>
      <c r="H46" s="1">
        <v>251</v>
      </c>
      <c r="I46" s="1" t="str">
        <f t="shared" si="0"/>
        <v>Y</v>
      </c>
      <c r="J46" s="1" t="str">
        <f t="shared" si="1"/>
        <v/>
      </c>
    </row>
    <row r="47" spans="1:10">
      <c r="A47" s="1">
        <v>252</v>
      </c>
      <c r="B47" s="1" t="str">
        <f>'2016'!K47</f>
        <v>Y</v>
      </c>
      <c r="C47" s="1" t="str">
        <f>'2014'!K47</f>
        <v>Y</v>
      </c>
      <c r="D47" s="1" t="str">
        <f>'2012'!K47</f>
        <v>Y</v>
      </c>
      <c r="E47" s="1" t="str">
        <f>'2016'!L47</f>
        <v/>
      </c>
      <c r="F47" s="1" t="str">
        <f>'2014'!L47</f>
        <v/>
      </c>
      <c r="G47" s="1" t="str">
        <f>'2012'!L47</f>
        <v/>
      </c>
      <c r="H47" s="1">
        <v>252</v>
      </c>
      <c r="I47" s="1" t="str">
        <f t="shared" si="0"/>
        <v>Y</v>
      </c>
      <c r="J47" s="1" t="str">
        <f t="shared" si="1"/>
        <v/>
      </c>
    </row>
    <row r="48" spans="1:10">
      <c r="A48" s="1">
        <v>253</v>
      </c>
      <c r="B48" s="1" t="str">
        <f>'2016'!K48</f>
        <v>Y</v>
      </c>
      <c r="C48" s="1" t="str">
        <f>'2014'!K48</f>
        <v>Y</v>
      </c>
      <c r="D48" s="1" t="str">
        <f>'2012'!K48</f>
        <v>Y</v>
      </c>
      <c r="E48" s="1" t="str">
        <f>'2016'!L48</f>
        <v/>
      </c>
      <c r="F48" s="1" t="str">
        <f>'2014'!L48</f>
        <v/>
      </c>
      <c r="G48" s="1" t="str">
        <f>'2012'!L48</f>
        <v/>
      </c>
      <c r="H48" s="1">
        <v>253</v>
      </c>
      <c r="I48" s="1" t="str">
        <f t="shared" si="0"/>
        <v>Y</v>
      </c>
      <c r="J48" s="1" t="str">
        <f t="shared" si="1"/>
        <v/>
      </c>
    </row>
    <row r="49" spans="1:10">
      <c r="A49" s="1">
        <v>254</v>
      </c>
      <c r="B49" s="1" t="str">
        <f>'2016'!K49</f>
        <v/>
      </c>
      <c r="C49" s="1" t="str">
        <f>'2014'!K49</f>
        <v/>
      </c>
      <c r="D49" s="1" t="str">
        <f>'2012'!K49</f>
        <v/>
      </c>
      <c r="E49" s="1" t="str">
        <f>'2016'!L49</f>
        <v>N</v>
      </c>
      <c r="F49" s="1" t="str">
        <f>'2014'!L49</f>
        <v>N</v>
      </c>
      <c r="G49" s="1" t="str">
        <f>'2012'!L49</f>
        <v/>
      </c>
      <c r="H49" s="1">
        <v>254</v>
      </c>
      <c r="I49" s="1" t="str">
        <f t="shared" si="0"/>
        <v/>
      </c>
      <c r="J49" s="1" t="str">
        <f t="shared" si="1"/>
        <v/>
      </c>
    </row>
    <row r="50" spans="1:10">
      <c r="A50" s="1">
        <v>255</v>
      </c>
      <c r="B50" s="1" t="str">
        <f>'2016'!K50</f>
        <v/>
      </c>
      <c r="C50" s="1" t="str">
        <f>'2014'!K50</f>
        <v/>
      </c>
      <c r="D50" s="1" t="str">
        <f>'2012'!K50</f>
        <v/>
      </c>
      <c r="E50" s="1" t="str">
        <f>'2016'!L50</f>
        <v/>
      </c>
      <c r="F50" s="1" t="str">
        <f>'2014'!L50</f>
        <v/>
      </c>
      <c r="G50" s="1" t="str">
        <f>'2012'!L50</f>
        <v/>
      </c>
      <c r="H50" s="1">
        <v>255</v>
      </c>
      <c r="I50" s="1" t="str">
        <f t="shared" si="0"/>
        <v/>
      </c>
      <c r="J50" s="1" t="str">
        <f t="shared" si="1"/>
        <v/>
      </c>
    </row>
    <row r="51" spans="1:10">
      <c r="A51" s="1">
        <v>256</v>
      </c>
      <c r="B51" s="1" t="str">
        <f>'2016'!K51</f>
        <v/>
      </c>
      <c r="C51" s="1" t="str">
        <f>'2014'!K51</f>
        <v/>
      </c>
      <c r="D51" s="1" t="str">
        <f>'2012'!K51</f>
        <v/>
      </c>
      <c r="E51" s="1" t="str">
        <f>'2016'!L51</f>
        <v>N</v>
      </c>
      <c r="F51" s="1" t="str">
        <f>'2014'!L51</f>
        <v/>
      </c>
      <c r="G51" s="1" t="str">
        <f>'2012'!L51</f>
        <v/>
      </c>
      <c r="H51" s="1">
        <v>256</v>
      </c>
      <c r="I51" s="1" t="str">
        <f t="shared" si="0"/>
        <v/>
      </c>
      <c r="J51" s="1" t="str">
        <f t="shared" si="1"/>
        <v/>
      </c>
    </row>
    <row r="52" spans="1:10">
      <c r="A52" s="1">
        <v>265</v>
      </c>
      <c r="B52" s="1" t="str">
        <f>'2016'!K52</f>
        <v/>
      </c>
      <c r="C52" s="1"/>
      <c r="D52" s="1"/>
      <c r="E52" s="1" t="str">
        <f>'2016'!L52</f>
        <v>N</v>
      </c>
      <c r="F52" s="1"/>
      <c r="G52" s="1"/>
      <c r="H52" s="1">
        <v>265</v>
      </c>
      <c r="I52" s="1" t="str">
        <f t="shared" si="0"/>
        <v/>
      </c>
      <c r="J52" s="1" t="str">
        <f t="shared" si="1"/>
        <v/>
      </c>
    </row>
    <row r="53" spans="1:10">
      <c r="A53" s="1">
        <v>270</v>
      </c>
      <c r="B53" s="1"/>
      <c r="C53" s="1"/>
      <c r="D53" s="1"/>
      <c r="E53" s="1"/>
      <c r="F53" s="1"/>
      <c r="G53" s="1"/>
      <c r="H53" s="1">
        <v>270</v>
      </c>
      <c r="I53" s="1"/>
      <c r="J53" s="1"/>
    </row>
    <row r="54" spans="1:10">
      <c r="A54" s="1">
        <v>305</v>
      </c>
      <c r="B54" s="1" t="str">
        <f>'2016'!K54</f>
        <v/>
      </c>
      <c r="C54" s="1" t="str">
        <f>'2014'!K54</f>
        <v/>
      </c>
      <c r="D54" s="1" t="str">
        <f>'2012'!K54</f>
        <v/>
      </c>
      <c r="E54" s="1" t="str">
        <f>'2016'!L54</f>
        <v>N</v>
      </c>
      <c r="F54" s="1" t="str">
        <f>'2014'!L54</f>
        <v>N</v>
      </c>
      <c r="G54" s="1" t="str">
        <f>'2012'!L54</f>
        <v>N</v>
      </c>
      <c r="H54" s="1">
        <v>305</v>
      </c>
      <c r="I54" s="1" t="str">
        <f t="shared" si="0"/>
        <v/>
      </c>
      <c r="J54" s="1" t="str">
        <f t="shared" si="1"/>
        <v>N</v>
      </c>
    </row>
    <row r="55" spans="1:10">
      <c r="A55" s="1">
        <v>310</v>
      </c>
      <c r="B55" s="1" t="str">
        <f>'2016'!K55</f>
        <v/>
      </c>
      <c r="C55" s="1" t="str">
        <f>'2014'!K55</f>
        <v/>
      </c>
      <c r="D55" s="1" t="str">
        <f>'2012'!K55</f>
        <v/>
      </c>
      <c r="E55" s="1" t="str">
        <f>'2016'!L55</f>
        <v>N</v>
      </c>
      <c r="F55" s="1" t="str">
        <f>'2014'!L55</f>
        <v>N</v>
      </c>
      <c r="G55" s="1" t="str">
        <f>'2012'!L55</f>
        <v/>
      </c>
      <c r="H55" s="1">
        <v>310</v>
      </c>
      <c r="I55" s="1" t="str">
        <f t="shared" si="0"/>
        <v/>
      </c>
      <c r="J55" s="1" t="str">
        <f t="shared" si="1"/>
        <v/>
      </c>
    </row>
  </sheetData>
  <conditionalFormatting sqref="B2:D55 I2:I55">
    <cfRule type="cellIs" dxfId="7" priority="7" operator="equal">
      <formula>"Y"</formula>
    </cfRule>
  </conditionalFormatting>
  <conditionalFormatting sqref="E2:E55">
    <cfRule type="cellIs" dxfId="6" priority="4" operator="equal">
      <formula>"N"</formula>
    </cfRule>
  </conditionalFormatting>
  <conditionalFormatting sqref="F2:G55">
    <cfRule type="cellIs" dxfId="5" priority="3" operator="equal">
      <formula>"N"</formula>
    </cfRule>
  </conditionalFormatting>
  <conditionalFormatting sqref="J2:J55">
    <cfRule type="cellIs" dxfId="4" priority="1" operator="equal">
      <formula>"N"</formula>
    </cfRule>
    <cfRule type="cellIs" dxfId="3" priority="2" operator="equal">
      <formula>"Y"</formula>
    </cfRule>
  </conditionalFormatting>
  <pageMargins left="0.75" right="0.75" top="1" bottom="1" header="0.5" footer="0.5"/>
  <pageSetup orientation="portrait" horizontalDpi="4294967292" verticalDpi="4294967292"/>
  <ignoredErrors>
    <ignoredError sqref="I52:J5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/>
  </sheetViews>
  <sheetFormatPr baseColWidth="10" defaultRowHeight="15" x14ac:dyDescent="0"/>
  <cols>
    <col min="1" max="1" width="8" bestFit="1" customWidth="1"/>
    <col min="2" max="2" width="16" bestFit="1" customWidth="1"/>
    <col min="3" max="3" width="7.83203125" bestFit="1" customWidth="1"/>
    <col min="4" max="4" width="8.1640625" bestFit="1" customWidth="1"/>
    <col min="5" max="5" width="10.5" bestFit="1" customWidth="1"/>
    <col min="6" max="6" width="9.5" bestFit="1" customWidth="1"/>
    <col min="7" max="7" width="6.83203125" bestFit="1" customWidth="1"/>
    <col min="8" max="8" width="12.33203125" bestFit="1" customWidth="1"/>
    <col min="9" max="9" width="11.33203125" bestFit="1" customWidth="1"/>
    <col min="10" max="10" width="8" bestFit="1" customWidth="1"/>
  </cols>
  <sheetData>
    <row r="1" spans="1:10">
      <c r="A1" s="3" t="s">
        <v>4</v>
      </c>
      <c r="B1" s="3" t="s">
        <v>0</v>
      </c>
      <c r="C1" s="3" t="s">
        <v>1</v>
      </c>
      <c r="D1" s="3" t="s">
        <v>5</v>
      </c>
      <c r="E1" s="3" t="s">
        <v>2</v>
      </c>
      <c r="F1" s="13" t="s">
        <v>3</v>
      </c>
      <c r="G1" s="3" t="s">
        <v>9</v>
      </c>
      <c r="H1" s="3" t="s">
        <v>6</v>
      </c>
      <c r="I1" s="3" t="s">
        <v>7</v>
      </c>
      <c r="J1" s="3" t="s">
        <v>8</v>
      </c>
    </row>
    <row r="2" spans="1:10">
      <c r="A2" s="1">
        <v>201</v>
      </c>
      <c r="B2" s="12">
        <f>('2016'!B2+'2014'!B2)/2</f>
        <v>1729.5</v>
      </c>
      <c r="C2" s="12">
        <f>('2016'!C2+'2014'!C2+'2012'!C2)/3</f>
        <v>1190</v>
      </c>
      <c r="D2" s="2">
        <f>C2/B2</f>
        <v>0.68806013298641222</v>
      </c>
      <c r="E2" s="12">
        <f>('2016'!E2+'2014'!E2+'2012'!E2)/3</f>
        <v>708</v>
      </c>
      <c r="F2" s="12">
        <f>('2016'!F2+'2014'!F2+'2012'!F2)/3</f>
        <v>434.66666666666669</v>
      </c>
      <c r="G2" s="12">
        <f>C2-E2-F2</f>
        <v>47.333333333333314</v>
      </c>
      <c r="H2" s="2">
        <f>E2/C2</f>
        <v>0.59495798319327731</v>
      </c>
      <c r="I2" s="2">
        <f>F2/C2</f>
        <v>0.36526610644257707</v>
      </c>
      <c r="J2" s="2">
        <f>G2/C2</f>
        <v>3.9775910364145642E-2</v>
      </c>
    </row>
    <row r="3" spans="1:10">
      <c r="A3" s="1">
        <v>202</v>
      </c>
      <c r="B3" s="12">
        <f>('2016'!B3+'2014'!B3)/2</f>
        <v>1861.5</v>
      </c>
      <c r="C3" s="12">
        <f>('2016'!C3+'2014'!C3+'2012'!C3)/3</f>
        <v>1229</v>
      </c>
      <c r="D3" s="2">
        <f t="shared" ref="D3:D56" si="0">C3/B3</f>
        <v>0.66022025248455551</v>
      </c>
      <c r="E3" s="12">
        <f>('2016'!E3+'2014'!E3+'2012'!E3)/3</f>
        <v>851.33333333333337</v>
      </c>
      <c r="F3" s="12">
        <f>('2016'!F3+'2014'!F3+'2012'!F3)/3</f>
        <v>335.33333333333331</v>
      </c>
      <c r="G3" s="12">
        <f t="shared" ref="G3:G56" si="1">C3-E3-F3</f>
        <v>42.333333333333314</v>
      </c>
      <c r="H3" s="2">
        <f t="shared" ref="H3:H55" si="2">E3/C3</f>
        <v>0.69270409547057232</v>
      </c>
      <c r="I3" s="2">
        <f t="shared" ref="I3:I55" si="3">F3/C3</f>
        <v>0.27285055600759422</v>
      </c>
      <c r="J3" s="2">
        <f t="shared" ref="J3:J55" si="4">G3/C3</f>
        <v>3.4445348521833452E-2</v>
      </c>
    </row>
    <row r="4" spans="1:10">
      <c r="A4" s="1">
        <v>203</v>
      </c>
      <c r="B4" s="12">
        <f>('2016'!B4+'2014'!B4)/2</f>
        <v>1465</v>
      </c>
      <c r="C4" s="12">
        <f>('2016'!C4+'2014'!C4+'2012'!C4)/3</f>
        <v>1044.3333333333333</v>
      </c>
      <c r="D4" s="2">
        <f t="shared" si="0"/>
        <v>0.71285551763367461</v>
      </c>
      <c r="E4" s="12">
        <f>('2016'!E4+'2014'!E4+'2012'!E4)/3</f>
        <v>614</v>
      </c>
      <c r="F4" s="12">
        <f>('2016'!F4+'2014'!F4+'2012'!F4)/3</f>
        <v>360.66666666666669</v>
      </c>
      <c r="G4" s="12">
        <f t="shared" si="1"/>
        <v>69.666666666666572</v>
      </c>
      <c r="H4" s="2">
        <f t="shared" si="2"/>
        <v>0.58793488669007343</v>
      </c>
      <c r="I4" s="2">
        <f t="shared" si="3"/>
        <v>0.3453558889243537</v>
      </c>
      <c r="J4" s="2">
        <f t="shared" si="4"/>
        <v>6.6709224385572849E-2</v>
      </c>
    </row>
    <row r="5" spans="1:10">
      <c r="A5" s="1">
        <v>204</v>
      </c>
      <c r="B5" s="12">
        <f>('2016'!B5+'2014'!B5)/2</f>
        <v>1525.5</v>
      </c>
      <c r="C5" s="12">
        <f>('2016'!C5+'2014'!C5+'2012'!C5)/3</f>
        <v>815</v>
      </c>
      <c r="D5" s="2">
        <f t="shared" si="0"/>
        <v>0.5342510652245166</v>
      </c>
      <c r="E5" s="12">
        <f>('2016'!E5+'2014'!E5+'2012'!E5)/3</f>
        <v>415.33333333333331</v>
      </c>
      <c r="F5" s="12">
        <f>('2016'!F5+'2014'!F5+'2012'!F5)/3</f>
        <v>333.33333333333331</v>
      </c>
      <c r="G5" s="12">
        <f t="shared" si="1"/>
        <v>66.333333333333371</v>
      </c>
      <c r="H5" s="2">
        <f t="shared" si="2"/>
        <v>0.50961145194274027</v>
      </c>
      <c r="I5" s="2">
        <f t="shared" si="3"/>
        <v>0.4089979550102249</v>
      </c>
      <c r="J5" s="2">
        <f t="shared" si="4"/>
        <v>8.1390593047034818E-2</v>
      </c>
    </row>
    <row r="6" spans="1:10">
      <c r="A6" s="1">
        <v>205</v>
      </c>
      <c r="B6" s="12">
        <f>('2016'!B6+'2014'!B6)/2</f>
        <v>2192.5</v>
      </c>
      <c r="C6" s="12">
        <f>('2016'!C6+'2014'!C6+'2012'!C6)/3</f>
        <v>1279</v>
      </c>
      <c r="D6" s="2">
        <f t="shared" si="0"/>
        <v>0.58335233751425308</v>
      </c>
      <c r="E6" s="12">
        <f>('2016'!E6+'2014'!E6+'2012'!E6)/3</f>
        <v>745.33333333333337</v>
      </c>
      <c r="F6" s="12">
        <f>('2016'!F6+'2014'!F6+'2012'!F6)/3</f>
        <v>462.33333333333331</v>
      </c>
      <c r="G6" s="12">
        <f t="shared" si="1"/>
        <v>71.333333333333314</v>
      </c>
      <c r="H6" s="2">
        <f t="shared" si="2"/>
        <v>0.58274693771175401</v>
      </c>
      <c r="I6" s="2">
        <f t="shared" si="3"/>
        <v>0.36148032316914253</v>
      </c>
      <c r="J6" s="2">
        <f t="shared" si="4"/>
        <v>5.5772739119103451E-2</v>
      </c>
    </row>
    <row r="7" spans="1:10">
      <c r="A7" s="1">
        <v>209</v>
      </c>
      <c r="B7" s="12">
        <f>('2016'!B7+'2014'!B7)/2</f>
        <v>1604</v>
      </c>
      <c r="C7" s="12">
        <f>('2016'!C7+'2014'!C7+'2012'!C7)/3</f>
        <v>1166.3333333333333</v>
      </c>
      <c r="D7" s="2">
        <f t="shared" si="0"/>
        <v>0.7271404821280133</v>
      </c>
      <c r="E7" s="12">
        <f>('2016'!E7+'2014'!E7+'2012'!E7)/3</f>
        <v>743</v>
      </c>
      <c r="F7" s="12">
        <f>('2016'!F7+'2014'!F7+'2012'!F7)/3</f>
        <v>370</v>
      </c>
      <c r="G7" s="12">
        <f t="shared" si="1"/>
        <v>53.333333333333258</v>
      </c>
      <c r="H7" s="2">
        <f t="shared" si="2"/>
        <v>0.63703915404401257</v>
      </c>
      <c r="I7" s="2">
        <f t="shared" si="3"/>
        <v>0.31723349528436701</v>
      </c>
      <c r="J7" s="2">
        <f t="shared" si="4"/>
        <v>4.5727350671620398E-2</v>
      </c>
    </row>
    <row r="8" spans="1:10">
      <c r="A8" s="1">
        <v>210</v>
      </c>
      <c r="B8" s="12">
        <f>('2016'!B8+'2014'!B8)/2</f>
        <v>2390.5</v>
      </c>
      <c r="C8" s="12">
        <f>('2016'!C8+'2014'!C8+'2012'!C8)/3</f>
        <v>1555</v>
      </c>
      <c r="D8" s="2">
        <f t="shared" si="0"/>
        <v>0.650491528968835</v>
      </c>
      <c r="E8" s="12">
        <f>('2016'!E8+'2014'!E8+'2012'!E8)/3</f>
        <v>811</v>
      </c>
      <c r="F8" s="12">
        <f>('2016'!F8+'2014'!F8+'2012'!F8)/3</f>
        <v>654.33333333333337</v>
      </c>
      <c r="G8" s="12">
        <f t="shared" si="1"/>
        <v>89.666666666666629</v>
      </c>
      <c r="H8" s="2">
        <f t="shared" si="2"/>
        <v>0.52154340836012858</v>
      </c>
      <c r="I8" s="2">
        <f t="shared" si="3"/>
        <v>0.42079314040728832</v>
      </c>
      <c r="J8" s="2">
        <f t="shared" si="4"/>
        <v>5.7663451232583041E-2</v>
      </c>
    </row>
    <row r="9" spans="1:10">
      <c r="A9" s="1">
        <v>211</v>
      </c>
      <c r="B9" s="12">
        <f>('2016'!B9+'2014'!B9)/2</f>
        <v>1441.5</v>
      </c>
      <c r="C9" s="12">
        <f>('2016'!C9+'2014'!C9+'2012'!C9)/3</f>
        <v>988.33333333333337</v>
      </c>
      <c r="D9" s="2">
        <f t="shared" si="0"/>
        <v>0.68562839634639849</v>
      </c>
      <c r="E9" s="12">
        <f>('2016'!E9+'2014'!E9+'2012'!E9)/3</f>
        <v>512.33333333333337</v>
      </c>
      <c r="F9" s="12">
        <f>('2016'!F9+'2014'!F9+'2012'!F9)/3</f>
        <v>405.33333333333331</v>
      </c>
      <c r="G9" s="12">
        <f t="shared" si="1"/>
        <v>70.666666666666686</v>
      </c>
      <c r="H9" s="2">
        <f t="shared" si="2"/>
        <v>0.51838111298482292</v>
      </c>
      <c r="I9" s="2">
        <f t="shared" si="3"/>
        <v>0.41011804384485662</v>
      </c>
      <c r="J9" s="2">
        <f t="shared" si="4"/>
        <v>7.1500843170320419E-2</v>
      </c>
    </row>
    <row r="10" spans="1:10">
      <c r="A10" s="1">
        <v>212</v>
      </c>
      <c r="B10" s="12">
        <f>('2016'!B10+'2014'!B10)/2</f>
        <v>1469</v>
      </c>
      <c r="C10" s="12">
        <f>('2016'!C10+'2014'!C10+'2012'!C10)/3</f>
        <v>1089.3333333333333</v>
      </c>
      <c r="D10" s="2">
        <f t="shared" si="0"/>
        <v>0.741547538007715</v>
      </c>
      <c r="E10" s="12">
        <f>('2016'!E10+'2014'!E10+'2012'!E10)/3</f>
        <v>657</v>
      </c>
      <c r="F10" s="12">
        <f>('2016'!F10+'2014'!F10+'2012'!F10)/3</f>
        <v>375.33333333333331</v>
      </c>
      <c r="G10" s="12">
        <f t="shared" si="1"/>
        <v>56.999999999999943</v>
      </c>
      <c r="H10" s="2">
        <f t="shared" si="2"/>
        <v>0.60312117503059981</v>
      </c>
      <c r="I10" s="2">
        <f t="shared" si="3"/>
        <v>0.34455324357405143</v>
      </c>
      <c r="J10" s="2">
        <f t="shared" si="4"/>
        <v>5.2325581395348791E-2</v>
      </c>
    </row>
    <row r="11" spans="1:10">
      <c r="A11" s="1">
        <v>213</v>
      </c>
      <c r="B11" s="12">
        <f>('2016'!B11+'2014'!B11)/2</f>
        <v>1221.5</v>
      </c>
      <c r="C11" s="12">
        <f>('2016'!C11+'2014'!C11+'2012'!C11)/3</f>
        <v>974.66666666666663</v>
      </c>
      <c r="D11" s="2">
        <f t="shared" si="0"/>
        <v>0.79792604720971483</v>
      </c>
      <c r="E11" s="12">
        <f>('2016'!E11+'2014'!E11+'2012'!E11)/3</f>
        <v>621.33333333333337</v>
      </c>
      <c r="F11" s="12">
        <f>('2016'!F11+'2014'!F11+'2012'!F11)/3</f>
        <v>327.33333333333331</v>
      </c>
      <c r="G11" s="12">
        <f t="shared" si="1"/>
        <v>25.999999999999943</v>
      </c>
      <c r="H11" s="2">
        <f t="shared" si="2"/>
        <v>0.63748290013679898</v>
      </c>
      <c r="I11" s="2">
        <f t="shared" si="3"/>
        <v>0.33584131326949385</v>
      </c>
      <c r="J11" s="2">
        <f t="shared" si="4"/>
        <v>2.6675786593707194E-2</v>
      </c>
    </row>
    <row r="12" spans="1:10">
      <c r="A12" s="1">
        <v>214</v>
      </c>
      <c r="B12" s="12">
        <f>('2016'!B12+'2014'!B12)/2</f>
        <v>793.5</v>
      </c>
      <c r="C12" s="12">
        <f>('2016'!C12+'2014'!C12+'2012'!C12)/3</f>
        <v>607</v>
      </c>
      <c r="D12" s="2">
        <f t="shared" si="0"/>
        <v>0.76496534341524891</v>
      </c>
      <c r="E12" s="12">
        <f>('2016'!E12+'2014'!E12+'2012'!E12)/3</f>
        <v>422.33333333333331</v>
      </c>
      <c r="F12" s="12">
        <f>('2016'!F12+'2014'!F12+'2012'!F12)/3</f>
        <v>166.33333333333334</v>
      </c>
      <c r="G12" s="12">
        <f t="shared" si="1"/>
        <v>18.333333333333343</v>
      </c>
      <c r="H12" s="2">
        <f t="shared" si="2"/>
        <v>0.69577155409115865</v>
      </c>
      <c r="I12" s="2">
        <f t="shared" si="3"/>
        <v>0.27402526084568918</v>
      </c>
      <c r="J12" s="2">
        <f t="shared" si="4"/>
        <v>3.020318506315213E-2</v>
      </c>
    </row>
    <row r="13" spans="1:10">
      <c r="A13" s="1">
        <v>215</v>
      </c>
      <c r="B13" s="12">
        <f>('2016'!B13+'2014'!B13)/2</f>
        <v>1246.5</v>
      </c>
      <c r="C13" s="12">
        <f>('2016'!C13+'2014'!C13+'2012'!C13)/3</f>
        <v>895</v>
      </c>
      <c r="D13" s="2">
        <f t="shared" si="0"/>
        <v>0.71801042920176494</v>
      </c>
      <c r="E13" s="12">
        <f>('2016'!E13+'2014'!E13+'2012'!E13)/3</f>
        <v>572.33333333333337</v>
      </c>
      <c r="F13" s="12">
        <f>('2016'!F13+'2014'!F13+'2012'!F13)/3</f>
        <v>289</v>
      </c>
      <c r="G13" s="12">
        <f t="shared" si="1"/>
        <v>33.666666666666629</v>
      </c>
      <c r="H13" s="2">
        <f t="shared" si="2"/>
        <v>0.63947858472998143</v>
      </c>
      <c r="I13" s="2">
        <f t="shared" si="3"/>
        <v>0.32290502793296089</v>
      </c>
      <c r="J13" s="2">
        <f t="shared" si="4"/>
        <v>3.7616387337057688E-2</v>
      </c>
    </row>
    <row r="14" spans="1:10">
      <c r="A14" s="1">
        <v>216</v>
      </c>
      <c r="B14" s="12">
        <f>('2016'!B14+'2014'!B14)/2</f>
        <v>951.5</v>
      </c>
      <c r="C14" s="12">
        <f>('2016'!C14+'2014'!C14+'2012'!C14)/3</f>
        <v>721</v>
      </c>
      <c r="D14" s="2">
        <f t="shared" si="0"/>
        <v>0.75775091960063057</v>
      </c>
      <c r="E14" s="12">
        <f>('2016'!E14+'2014'!E14+'2012'!E14)/3</f>
        <v>481.33333333333331</v>
      </c>
      <c r="F14" s="12">
        <f>('2016'!F14+'2014'!F14+'2012'!F14)/3</f>
        <v>220.33333333333334</v>
      </c>
      <c r="G14" s="12">
        <f t="shared" si="1"/>
        <v>19.333333333333343</v>
      </c>
      <c r="H14" s="2">
        <f t="shared" si="2"/>
        <v>0.6675913083680074</v>
      </c>
      <c r="I14" s="2">
        <f t="shared" si="3"/>
        <v>0.30559408229311141</v>
      </c>
      <c r="J14" s="2">
        <f t="shared" si="4"/>
        <v>2.6814609338881197E-2</v>
      </c>
    </row>
    <row r="15" spans="1:10">
      <c r="A15" s="1">
        <v>217</v>
      </c>
      <c r="B15" s="12">
        <f>('2016'!B15+'2014'!B15)/2</f>
        <v>1267</v>
      </c>
      <c r="C15" s="12">
        <f>('2016'!C15+'2014'!C15+'2012'!C15)/3</f>
        <v>860</v>
      </c>
      <c r="D15" s="2">
        <f t="shared" si="0"/>
        <v>0.67876874506708762</v>
      </c>
      <c r="E15" s="12">
        <f>('2016'!E15+'2014'!E15+'2012'!E15)/3</f>
        <v>510.66666666666669</v>
      </c>
      <c r="F15" s="12">
        <f>('2016'!F15+'2014'!F15+'2012'!F15)/3</f>
        <v>301.66666666666669</v>
      </c>
      <c r="G15" s="12">
        <f t="shared" si="1"/>
        <v>47.666666666666629</v>
      </c>
      <c r="H15" s="2">
        <f t="shared" si="2"/>
        <v>0.59379844961240313</v>
      </c>
      <c r="I15" s="2">
        <f t="shared" si="3"/>
        <v>0.35077519379844962</v>
      </c>
      <c r="J15" s="2">
        <f t="shared" si="4"/>
        <v>5.5426356589147241E-2</v>
      </c>
    </row>
    <row r="16" spans="1:10">
      <c r="A16" s="1">
        <v>218</v>
      </c>
      <c r="B16" s="12">
        <f>('2016'!B16+'2014'!B16)/2</f>
        <v>1130.5</v>
      </c>
      <c r="C16" s="12">
        <f>('2016'!C16+'2014'!C16+'2012'!C16)/3</f>
        <v>926.33333333333337</v>
      </c>
      <c r="D16" s="2">
        <f t="shared" si="0"/>
        <v>0.81940144478844168</v>
      </c>
      <c r="E16" s="12">
        <f>('2016'!E16+'2014'!E16+'2012'!E16)/3</f>
        <v>597</v>
      </c>
      <c r="F16" s="12">
        <f>('2016'!F16+'2014'!F16+'2012'!F16)/3</f>
        <v>299.66666666666669</v>
      </c>
      <c r="G16" s="12">
        <f t="shared" si="1"/>
        <v>29.666666666666686</v>
      </c>
      <c r="H16" s="2">
        <f t="shared" si="2"/>
        <v>0.64447643037063684</v>
      </c>
      <c r="I16" s="2">
        <f t="shared" si="3"/>
        <v>0.32349766102914718</v>
      </c>
      <c r="J16" s="2">
        <f t="shared" si="4"/>
        <v>3.2025908600215924E-2</v>
      </c>
    </row>
    <row r="17" spans="1:10">
      <c r="A17" s="1">
        <v>219</v>
      </c>
      <c r="B17" s="12">
        <f>('2016'!B17+'2014'!B17)/2</f>
        <v>1096</v>
      </c>
      <c r="C17" s="12">
        <f>('2016'!C17+'2014'!C17+'2012'!C17)/3</f>
        <v>796</v>
      </c>
      <c r="D17" s="2">
        <f t="shared" si="0"/>
        <v>0.72627737226277367</v>
      </c>
      <c r="E17" s="12">
        <f>('2016'!E17+'2014'!E17+'2012'!E17)/3</f>
        <v>478.66666666666669</v>
      </c>
      <c r="F17" s="12">
        <f>('2016'!F17+'2014'!F17+'2012'!F17)/3</f>
        <v>266.33333333333331</v>
      </c>
      <c r="G17" s="12">
        <f t="shared" si="1"/>
        <v>51</v>
      </c>
      <c r="H17" s="2">
        <f t="shared" si="2"/>
        <v>0.60134003350083753</v>
      </c>
      <c r="I17" s="2">
        <f t="shared" si="3"/>
        <v>0.33458961474036847</v>
      </c>
      <c r="J17" s="2">
        <f t="shared" si="4"/>
        <v>6.407035175879397E-2</v>
      </c>
    </row>
    <row r="18" spans="1:10">
      <c r="A18" s="1">
        <v>220</v>
      </c>
      <c r="B18" s="12">
        <f>('2016'!B18+'2014'!B18)/2</f>
        <v>1144</v>
      </c>
      <c r="C18" s="12">
        <f>('2016'!C18+'2014'!C18+'2012'!C18)/3</f>
        <v>822.33333333333337</v>
      </c>
      <c r="D18" s="2">
        <f t="shared" si="0"/>
        <v>0.71882284382284389</v>
      </c>
      <c r="E18" s="12">
        <f>('2016'!E18+'2014'!E18+'2012'!E18)/3</f>
        <v>442</v>
      </c>
      <c r="F18" s="12">
        <f>('2016'!F18+'2014'!F18+'2012'!F18)/3</f>
        <v>333.66666666666669</v>
      </c>
      <c r="G18" s="12">
        <f t="shared" si="1"/>
        <v>46.666666666666686</v>
      </c>
      <c r="H18" s="2">
        <f t="shared" si="2"/>
        <v>0.53749493311714636</v>
      </c>
      <c r="I18" s="2">
        <f t="shared" si="3"/>
        <v>0.40575597892176735</v>
      </c>
      <c r="J18" s="2">
        <f t="shared" si="4"/>
        <v>5.674908796108636E-2</v>
      </c>
    </row>
    <row r="19" spans="1:10">
      <c r="A19" s="1">
        <v>221</v>
      </c>
      <c r="B19" s="12">
        <f>('2016'!B19+'2014'!B19)/2</f>
        <v>1000.5</v>
      </c>
      <c r="C19" s="12">
        <f>('2016'!C19+'2014'!C19+'2012'!C19)/3</f>
        <v>742.33333333333337</v>
      </c>
      <c r="D19" s="2">
        <f t="shared" si="0"/>
        <v>0.7419623521572547</v>
      </c>
      <c r="E19" s="12">
        <f>('2016'!E19+'2014'!E19+'2012'!E19)/3</f>
        <v>459.66666666666669</v>
      </c>
      <c r="F19" s="12">
        <f>('2016'!F19+'2014'!F19+'2012'!F19)/3</f>
        <v>249.33333333333334</v>
      </c>
      <c r="G19" s="12">
        <f t="shared" si="1"/>
        <v>33.333333333333343</v>
      </c>
      <c r="H19" s="2">
        <f t="shared" si="2"/>
        <v>0.61921867983834755</v>
      </c>
      <c r="I19" s="2">
        <f t="shared" si="3"/>
        <v>0.33587786259541985</v>
      </c>
      <c r="J19" s="2">
        <f t="shared" si="4"/>
        <v>4.490345756623261E-2</v>
      </c>
    </row>
    <row r="20" spans="1:10">
      <c r="A20" s="1">
        <v>222</v>
      </c>
      <c r="B20" s="12">
        <f>('2016'!B20+'2014'!B20)/2</f>
        <v>1589</v>
      </c>
      <c r="C20" s="12">
        <f>('2016'!C20+'2014'!C20+'2012'!C20)/3</f>
        <v>1081</v>
      </c>
      <c r="D20" s="2">
        <f t="shared" si="0"/>
        <v>0.68030207677784771</v>
      </c>
      <c r="E20" s="12">
        <f>('2016'!E20+'2014'!E20+'2012'!E20)/3</f>
        <v>591.66666666666663</v>
      </c>
      <c r="F20" s="12">
        <f>('2016'!F20+'2014'!F20+'2012'!F20)/3</f>
        <v>420.66666666666669</v>
      </c>
      <c r="G20" s="12">
        <f t="shared" si="1"/>
        <v>68.666666666666686</v>
      </c>
      <c r="H20" s="2">
        <f t="shared" si="2"/>
        <v>0.54733271662041316</v>
      </c>
      <c r="I20" s="2">
        <f t="shared" si="3"/>
        <v>0.38914585260561213</v>
      </c>
      <c r="J20" s="2">
        <f t="shared" si="4"/>
        <v>6.3521430773974735E-2</v>
      </c>
    </row>
    <row r="21" spans="1:10">
      <c r="A21" s="1">
        <v>223</v>
      </c>
      <c r="B21" s="12">
        <f>('2016'!B21+'2014'!B21)/2</f>
        <v>1921.5</v>
      </c>
      <c r="C21" s="12">
        <f>('2016'!C21+'2014'!C21+'2012'!C21)/3</f>
        <v>1329.3333333333333</v>
      </c>
      <c r="D21" s="2">
        <f t="shared" si="0"/>
        <v>0.6918206262468557</v>
      </c>
      <c r="E21" s="12">
        <f>('2016'!E21+'2014'!E21+'2012'!E21)/3</f>
        <v>774.66666666666663</v>
      </c>
      <c r="F21" s="12">
        <f>('2016'!F21+'2014'!F21+'2012'!F21)/3</f>
        <v>487.33333333333331</v>
      </c>
      <c r="G21" s="12">
        <f t="shared" si="1"/>
        <v>67.333333333333314</v>
      </c>
      <c r="H21" s="2">
        <f t="shared" si="2"/>
        <v>0.58274824473420261</v>
      </c>
      <c r="I21" s="2">
        <f t="shared" si="3"/>
        <v>0.36659979939819459</v>
      </c>
      <c r="J21" s="2">
        <f t="shared" si="4"/>
        <v>5.0651955867602794E-2</v>
      </c>
    </row>
    <row r="22" spans="1:10">
      <c r="A22" s="1">
        <v>224</v>
      </c>
      <c r="B22" s="12">
        <f>('2016'!B22+'2014'!B22)/2</f>
        <v>1715</v>
      </c>
      <c r="C22" s="12">
        <f>('2016'!C22+'2014'!C22+'2012'!C22)/3</f>
        <v>1266.3333333333333</v>
      </c>
      <c r="D22" s="2">
        <f t="shared" si="0"/>
        <v>0.73838678328474239</v>
      </c>
      <c r="E22" s="12">
        <f>('2016'!E22+'2014'!E22+'2012'!E22)/3</f>
        <v>794</v>
      </c>
      <c r="F22" s="12">
        <f>('2016'!F22+'2014'!F22+'2012'!F22)/3</f>
        <v>416.66666666666669</v>
      </c>
      <c r="G22" s="12">
        <f t="shared" si="1"/>
        <v>55.666666666666572</v>
      </c>
      <c r="H22" s="2">
        <f t="shared" si="2"/>
        <v>0.6270071071334562</v>
      </c>
      <c r="I22" s="2">
        <f t="shared" si="3"/>
        <v>0.32903395630429066</v>
      </c>
      <c r="J22" s="2">
        <f t="shared" si="4"/>
        <v>4.3958936562253151E-2</v>
      </c>
    </row>
    <row r="23" spans="1:10">
      <c r="A23" s="1">
        <v>225</v>
      </c>
      <c r="B23" s="12">
        <f>('2016'!B23+'2014'!B23)/2</f>
        <v>2148.5</v>
      </c>
      <c r="C23" s="12">
        <f>('2016'!C23+'2014'!C23+'2012'!C23)/3</f>
        <v>1428</v>
      </c>
      <c r="D23" s="2">
        <f t="shared" si="0"/>
        <v>0.66464975564347217</v>
      </c>
      <c r="E23" s="12">
        <f>('2016'!E23+'2014'!E23+'2012'!E23)/3</f>
        <v>800.33333333333337</v>
      </c>
      <c r="F23" s="12">
        <f>('2016'!F23+'2014'!F23+'2012'!F23)/3</f>
        <v>535</v>
      </c>
      <c r="G23" s="12">
        <f t="shared" si="1"/>
        <v>92.666666666666629</v>
      </c>
      <c r="H23" s="2">
        <f t="shared" si="2"/>
        <v>0.56045751633986929</v>
      </c>
      <c r="I23" s="2">
        <f t="shared" si="3"/>
        <v>0.37464985994397759</v>
      </c>
      <c r="J23" s="2">
        <f t="shared" si="4"/>
        <v>6.4892623716153106E-2</v>
      </c>
    </row>
    <row r="24" spans="1:10">
      <c r="A24" s="1">
        <v>226</v>
      </c>
      <c r="B24" s="12">
        <f>('2016'!B24+'2014'!B24)/2</f>
        <v>1354.5</v>
      </c>
      <c r="C24" s="12">
        <f>('2016'!C24+'2014'!C24+'2012'!C24)/3</f>
        <v>1019.3333333333334</v>
      </c>
      <c r="D24" s="2">
        <f t="shared" si="0"/>
        <v>0.75255321766949679</v>
      </c>
      <c r="E24" s="12">
        <f>('2016'!E24+'2014'!E24+'2012'!E24)/3</f>
        <v>635.33333333333337</v>
      </c>
      <c r="F24" s="12">
        <f>('2016'!F24+'2014'!F24+'2012'!F24)/3</f>
        <v>341.66666666666669</v>
      </c>
      <c r="G24" s="12">
        <f t="shared" si="1"/>
        <v>42.333333333333314</v>
      </c>
      <c r="H24" s="2">
        <f t="shared" si="2"/>
        <v>0.62328319162851542</v>
      </c>
      <c r="I24" s="2">
        <f t="shared" si="3"/>
        <v>0.33518639633747549</v>
      </c>
      <c r="J24" s="2">
        <f t="shared" si="4"/>
        <v>4.1530412034009138E-2</v>
      </c>
    </row>
    <row r="25" spans="1:10">
      <c r="A25" s="1">
        <v>227</v>
      </c>
      <c r="B25" s="12">
        <f>('2016'!B25+'2014'!B25)/2</f>
        <v>1921</v>
      </c>
      <c r="C25" s="12">
        <f>('2016'!C25+'2014'!C25+'2012'!C25)/3</f>
        <v>1419.3333333333333</v>
      </c>
      <c r="D25" s="2">
        <f t="shared" si="0"/>
        <v>0.73885129272948113</v>
      </c>
      <c r="E25" s="12">
        <f>('2016'!E25+'2014'!E25+'2012'!E25)/3</f>
        <v>898</v>
      </c>
      <c r="F25" s="12">
        <f>('2016'!F25+'2014'!F25+'2012'!F25)/3</f>
        <v>474</v>
      </c>
      <c r="G25" s="12">
        <f t="shared" si="1"/>
        <v>47.333333333333258</v>
      </c>
      <c r="H25" s="2">
        <f t="shared" si="2"/>
        <v>0.63269140441521843</v>
      </c>
      <c r="I25" s="2">
        <f t="shared" si="3"/>
        <v>0.3339596054485674</v>
      </c>
      <c r="J25" s="2">
        <f t="shared" si="4"/>
        <v>3.3348990136214132E-2</v>
      </c>
    </row>
    <row r="26" spans="1:10">
      <c r="A26" s="1">
        <v>228</v>
      </c>
      <c r="B26" s="12">
        <f>('2016'!B26+'2014'!B26)/2</f>
        <v>1068.5</v>
      </c>
      <c r="C26" s="12">
        <f>('2016'!C26+'2014'!C26+'2012'!C26)/3</f>
        <v>780.66666666666663</v>
      </c>
      <c r="D26" s="2">
        <f t="shared" si="0"/>
        <v>0.73061924816721258</v>
      </c>
      <c r="E26" s="12">
        <f>('2016'!E26+'2014'!E26+'2012'!E26)/3</f>
        <v>519.66666666666663</v>
      </c>
      <c r="F26" s="12">
        <f>('2016'!F26+'2014'!F26+'2012'!F26)/3</f>
        <v>235.33333333333334</v>
      </c>
      <c r="G26" s="12">
        <f t="shared" si="1"/>
        <v>25.666666666666657</v>
      </c>
      <c r="H26" s="2">
        <f t="shared" si="2"/>
        <v>0.66567036720751493</v>
      </c>
      <c r="I26" s="2">
        <f t="shared" si="3"/>
        <v>0.30145175064047824</v>
      </c>
      <c r="J26" s="2">
        <f t="shared" si="4"/>
        <v>3.2877882152006821E-2</v>
      </c>
    </row>
    <row r="27" spans="1:10">
      <c r="A27" s="1">
        <v>229</v>
      </c>
      <c r="B27" s="12">
        <f>('2016'!B27+'2014'!B27)/2</f>
        <v>1312.5</v>
      </c>
      <c r="C27" s="12">
        <f>('2016'!C27+'2014'!C27+'2012'!C27)/3</f>
        <v>933</v>
      </c>
      <c r="D27" s="2">
        <f t="shared" si="0"/>
        <v>0.71085714285714285</v>
      </c>
      <c r="E27" s="12">
        <f>('2016'!E27+'2014'!E27+'2012'!E27)/3</f>
        <v>547.33333333333337</v>
      </c>
      <c r="F27" s="12">
        <f>('2016'!F27+'2014'!F27+'2012'!F27)/3</f>
        <v>332.66666666666669</v>
      </c>
      <c r="G27" s="12">
        <f t="shared" si="1"/>
        <v>52.999999999999943</v>
      </c>
      <c r="H27" s="2">
        <f t="shared" si="2"/>
        <v>0.58663808503036807</v>
      </c>
      <c r="I27" s="2">
        <f t="shared" si="3"/>
        <v>0.35655591282600929</v>
      </c>
      <c r="J27" s="2">
        <f t="shared" si="4"/>
        <v>5.6806002143622664E-2</v>
      </c>
    </row>
    <row r="28" spans="1:10">
      <c r="A28" s="1">
        <v>230</v>
      </c>
      <c r="B28" s="12">
        <f>('2016'!B28+'2014'!B28)/2</f>
        <v>1186.5</v>
      </c>
      <c r="C28" s="12">
        <f>('2016'!C28+'2014'!C28+'2012'!C28)/3</f>
        <v>862.33333333333337</v>
      </c>
      <c r="D28" s="2">
        <f t="shared" si="0"/>
        <v>0.7267874701503021</v>
      </c>
      <c r="E28" s="12">
        <f>('2016'!E28+'2014'!E28+'2012'!E28)/3</f>
        <v>540</v>
      </c>
      <c r="F28" s="12">
        <f>('2016'!F28+'2014'!F28+'2012'!F28)/3</f>
        <v>279.66666666666669</v>
      </c>
      <c r="G28" s="12">
        <f t="shared" si="1"/>
        <v>42.666666666666686</v>
      </c>
      <c r="H28" s="2">
        <f t="shared" si="2"/>
        <v>0.62620796289137992</v>
      </c>
      <c r="I28" s="2">
        <f t="shared" si="3"/>
        <v>0.32431387707769616</v>
      </c>
      <c r="J28" s="2">
        <f t="shared" si="4"/>
        <v>4.9478160030923868E-2</v>
      </c>
    </row>
    <row r="29" spans="1:10">
      <c r="A29" s="1">
        <v>231</v>
      </c>
      <c r="B29" s="12">
        <f>('2016'!B29+'2014'!B29)/2</f>
        <v>1599.5</v>
      </c>
      <c r="C29" s="12">
        <f>('2016'!C29+'2014'!C29+'2012'!C29)/3</f>
        <v>1125</v>
      </c>
      <c r="D29" s="2">
        <f t="shared" si="0"/>
        <v>0.70334479524851512</v>
      </c>
      <c r="E29" s="12">
        <f>('2016'!E29+'2014'!E29+'2012'!E29)/3</f>
        <v>651</v>
      </c>
      <c r="F29" s="12">
        <f>('2016'!F29+'2014'!F29+'2012'!F29)/3</f>
        <v>422.33333333333331</v>
      </c>
      <c r="G29" s="12">
        <f t="shared" si="1"/>
        <v>51.666666666666686</v>
      </c>
      <c r="H29" s="2">
        <f t="shared" si="2"/>
        <v>0.57866666666666666</v>
      </c>
      <c r="I29" s="2">
        <f t="shared" si="3"/>
        <v>0.37540740740740741</v>
      </c>
      <c r="J29" s="2">
        <f t="shared" si="4"/>
        <v>4.5925925925925939E-2</v>
      </c>
    </row>
    <row r="30" spans="1:10">
      <c r="A30" s="1">
        <v>234</v>
      </c>
      <c r="B30" s="12">
        <f>('2016'!B30+'2014'!B30)/2</f>
        <v>1069</v>
      </c>
      <c r="C30" s="12">
        <f>('2016'!C30+'2014'!C30+'2012'!C30)/3</f>
        <v>810.66666666666663</v>
      </c>
      <c r="D30" s="2">
        <f t="shared" si="0"/>
        <v>0.75834112878079196</v>
      </c>
      <c r="E30" s="12">
        <f>('2016'!E30+'2014'!E30+'2012'!E30)/3</f>
        <v>488.33333333333331</v>
      </c>
      <c r="F30" s="12">
        <f>('2016'!F30+'2014'!F30+'2012'!F30)/3</f>
        <v>279</v>
      </c>
      <c r="G30" s="12">
        <f t="shared" si="1"/>
        <v>43.333333333333314</v>
      </c>
      <c r="H30" s="2">
        <f t="shared" si="2"/>
        <v>0.60238486842105265</v>
      </c>
      <c r="I30" s="2">
        <f t="shared" si="3"/>
        <v>0.34416118421052633</v>
      </c>
      <c r="J30" s="2">
        <f t="shared" si="4"/>
        <v>5.3453947368421031E-2</v>
      </c>
    </row>
    <row r="31" spans="1:10">
      <c r="A31" s="1">
        <v>235</v>
      </c>
      <c r="B31" s="12">
        <f>('2016'!B31+'2014'!B31)/2</f>
        <v>1813.5</v>
      </c>
      <c r="C31" s="12">
        <f>('2016'!C31+'2014'!C31+'2012'!C31)/3</f>
        <v>1309.3333333333333</v>
      </c>
      <c r="D31" s="2">
        <f t="shared" si="0"/>
        <v>0.7219924639279478</v>
      </c>
      <c r="E31" s="12">
        <f>('2016'!E31+'2014'!E31+'2012'!E31)/3</f>
        <v>782.33333333333337</v>
      </c>
      <c r="F31" s="12">
        <f>('2016'!F31+'2014'!F31+'2012'!F31)/3</f>
        <v>458</v>
      </c>
      <c r="G31" s="12">
        <f t="shared" si="1"/>
        <v>68.999999999999886</v>
      </c>
      <c r="H31" s="2">
        <f t="shared" si="2"/>
        <v>0.59750509164969456</v>
      </c>
      <c r="I31" s="2">
        <f t="shared" si="3"/>
        <v>0.34979633401221999</v>
      </c>
      <c r="J31" s="2">
        <f t="shared" si="4"/>
        <v>5.2698574338085453E-2</v>
      </c>
    </row>
    <row r="32" spans="1:10">
      <c r="A32" s="1">
        <v>236</v>
      </c>
      <c r="B32" s="12">
        <f>('2016'!B32+'2014'!B32)/2</f>
        <v>2061</v>
      </c>
      <c r="C32" s="12">
        <f>('2016'!C32+'2014'!C32+'2012'!C32)/3</f>
        <v>1496.6666666666667</v>
      </c>
      <c r="D32" s="2">
        <f t="shared" si="0"/>
        <v>0.72618469998382662</v>
      </c>
      <c r="E32" s="12">
        <f>('2016'!E32+'2014'!E32+'2012'!E32)/3</f>
        <v>892.33333333333337</v>
      </c>
      <c r="F32" s="12">
        <f>('2016'!F32+'2014'!F32+'2012'!F32)/3</f>
        <v>538.33333333333337</v>
      </c>
      <c r="G32" s="12">
        <f t="shared" si="1"/>
        <v>66</v>
      </c>
      <c r="H32" s="2">
        <f t="shared" si="2"/>
        <v>0.59621380846325167</v>
      </c>
      <c r="I32" s="2">
        <f t="shared" si="3"/>
        <v>0.35968819599109131</v>
      </c>
      <c r="J32" s="2">
        <f t="shared" si="4"/>
        <v>4.4097995545657014E-2</v>
      </c>
    </row>
    <row r="33" spans="1:10">
      <c r="A33" s="1">
        <v>237</v>
      </c>
      <c r="B33" s="12">
        <f>('2016'!B33+'2014'!B33)/2</f>
        <v>1427.5</v>
      </c>
      <c r="C33" s="12">
        <f>('2016'!C33+'2014'!C33+'2012'!C33)/3</f>
        <v>1099.6666666666667</v>
      </c>
      <c r="D33" s="2">
        <f t="shared" si="0"/>
        <v>0.77034442498540578</v>
      </c>
      <c r="E33" s="12">
        <f>('2016'!E33+'2014'!E33+'2012'!E33)/3</f>
        <v>733.33333333333337</v>
      </c>
      <c r="F33" s="12">
        <f>('2016'!F33+'2014'!F33+'2012'!F33)/3</f>
        <v>333.66666666666669</v>
      </c>
      <c r="G33" s="12">
        <f t="shared" si="1"/>
        <v>32.666666666666686</v>
      </c>
      <c r="H33" s="2">
        <f t="shared" si="2"/>
        <v>0.66686874810548646</v>
      </c>
      <c r="I33" s="2">
        <f t="shared" si="3"/>
        <v>0.30342528038799638</v>
      </c>
      <c r="J33" s="2">
        <f t="shared" si="4"/>
        <v>2.9705971506517142E-2</v>
      </c>
    </row>
    <row r="34" spans="1:10">
      <c r="A34" s="1">
        <v>238</v>
      </c>
      <c r="B34" s="12">
        <f>('2016'!B34+'2014'!B34)/2</f>
        <v>1421.5</v>
      </c>
      <c r="C34" s="12">
        <f>('2016'!C34+'2014'!C34+'2012'!C34)/3</f>
        <v>1070.3333333333333</v>
      </c>
      <c r="D34" s="2">
        <f t="shared" si="0"/>
        <v>0.75296048774768431</v>
      </c>
      <c r="E34" s="12">
        <f>('2016'!E34+'2014'!E34+'2012'!E34)/3</f>
        <v>701.66666666666663</v>
      </c>
      <c r="F34" s="12">
        <f>('2016'!F34+'2014'!F34+'2012'!F34)/3</f>
        <v>334.66666666666669</v>
      </c>
      <c r="G34" s="12">
        <f t="shared" si="1"/>
        <v>33.999999999999943</v>
      </c>
      <c r="H34" s="2">
        <f t="shared" si="2"/>
        <v>0.65555901588290255</v>
      </c>
      <c r="I34" s="2">
        <f t="shared" si="3"/>
        <v>0.31267517907194026</v>
      </c>
      <c r="J34" s="2">
        <f t="shared" si="4"/>
        <v>3.1765805045157219E-2</v>
      </c>
    </row>
    <row r="35" spans="1:10">
      <c r="A35" s="1">
        <v>239</v>
      </c>
      <c r="B35" s="12">
        <f>('2016'!B35+'2014'!B35)/2</f>
        <v>1957</v>
      </c>
      <c r="C35" s="12">
        <f>('2016'!C35+'2014'!C35+'2012'!C35)/3</f>
        <v>1403</v>
      </c>
      <c r="D35" s="2">
        <f t="shared" si="0"/>
        <v>0.71691364333162999</v>
      </c>
      <c r="E35" s="12">
        <f>('2016'!E35+'2014'!E35+'2012'!E35)/3</f>
        <v>836</v>
      </c>
      <c r="F35" s="12">
        <f>('2016'!F35+'2014'!F35+'2012'!F35)/3</f>
        <v>512.33333333333337</v>
      </c>
      <c r="G35" s="12">
        <f t="shared" si="1"/>
        <v>54.666666666666629</v>
      </c>
      <c r="H35" s="2">
        <f t="shared" si="2"/>
        <v>0.59586600142551671</v>
      </c>
      <c r="I35" s="2">
        <f t="shared" si="3"/>
        <v>0.36516987407935381</v>
      </c>
      <c r="J35" s="2">
        <f t="shared" si="4"/>
        <v>3.8964124495129454E-2</v>
      </c>
    </row>
    <row r="36" spans="1:10">
      <c r="A36" s="1">
        <v>240</v>
      </c>
      <c r="B36" s="12">
        <f>('2016'!B36+'2014'!B36)/2</f>
        <v>1513.5</v>
      </c>
      <c r="C36" s="12">
        <f>('2016'!C36+'2014'!C36+'2012'!C36)/3</f>
        <v>868</v>
      </c>
      <c r="D36" s="2">
        <f t="shared" si="0"/>
        <v>0.57350512058143377</v>
      </c>
      <c r="E36" s="12">
        <f>('2016'!E36+'2014'!E36+'2012'!E36)/3</f>
        <v>497.33333333333331</v>
      </c>
      <c r="F36" s="12">
        <f>('2016'!F36+'2014'!F36+'2012'!F36)/3</f>
        <v>309.33333333333331</v>
      </c>
      <c r="G36" s="12">
        <f t="shared" si="1"/>
        <v>61.333333333333371</v>
      </c>
      <c r="H36" s="2">
        <f t="shared" si="2"/>
        <v>0.57296466973886329</v>
      </c>
      <c r="I36" s="2">
        <f t="shared" si="3"/>
        <v>0.35637480798771121</v>
      </c>
      <c r="J36" s="2">
        <f t="shared" si="4"/>
        <v>7.0660522273425549E-2</v>
      </c>
    </row>
    <row r="37" spans="1:10">
      <c r="A37" s="1">
        <v>241</v>
      </c>
      <c r="B37" s="12">
        <f>('2016'!B37+'2014'!B37)/2</f>
        <v>1453</v>
      </c>
      <c r="C37" s="12">
        <f>('2016'!C37+'2014'!C37+'2012'!C37)/3</f>
        <v>984</v>
      </c>
      <c r="D37" s="2">
        <f t="shared" si="0"/>
        <v>0.67721954576737786</v>
      </c>
      <c r="E37" s="12">
        <f>('2016'!E37+'2014'!E37+'2012'!E37)/3</f>
        <v>604.66666666666663</v>
      </c>
      <c r="F37" s="12">
        <f>('2016'!F37+'2014'!F37+'2012'!F37)/3</f>
        <v>325.66666666666669</v>
      </c>
      <c r="G37" s="12">
        <f t="shared" si="1"/>
        <v>53.666666666666686</v>
      </c>
      <c r="H37" s="2">
        <f t="shared" si="2"/>
        <v>0.61449864498644979</v>
      </c>
      <c r="I37" s="2">
        <f t="shared" si="3"/>
        <v>0.33096205962059622</v>
      </c>
      <c r="J37" s="2">
        <f t="shared" si="4"/>
        <v>5.4539295392953949E-2</v>
      </c>
    </row>
    <row r="38" spans="1:10">
      <c r="A38" s="1">
        <v>242</v>
      </c>
      <c r="B38" s="12">
        <f>('2016'!B38+'2014'!B38)/2</f>
        <v>1167</v>
      </c>
      <c r="C38" s="12">
        <f>('2016'!C38+'2014'!C38+'2012'!C38)/3</f>
        <v>798</v>
      </c>
      <c r="D38" s="2">
        <f t="shared" si="0"/>
        <v>0.68380462724935731</v>
      </c>
      <c r="E38" s="12">
        <f>('2016'!E38+'2014'!E38+'2012'!E38)/3</f>
        <v>450.66666666666669</v>
      </c>
      <c r="F38" s="12">
        <f>('2016'!F38+'2014'!F38+'2012'!F38)/3</f>
        <v>296.66666666666669</v>
      </c>
      <c r="G38" s="12">
        <f t="shared" si="1"/>
        <v>50.666666666666629</v>
      </c>
      <c r="H38" s="2">
        <f t="shared" si="2"/>
        <v>0.56474519632414366</v>
      </c>
      <c r="I38" s="2">
        <f t="shared" si="3"/>
        <v>0.37176274018379285</v>
      </c>
      <c r="J38" s="2">
        <f t="shared" si="4"/>
        <v>6.3492063492063447E-2</v>
      </c>
    </row>
    <row r="39" spans="1:10">
      <c r="A39" s="1">
        <v>243</v>
      </c>
      <c r="B39" s="12">
        <f>('2016'!B39+'2014'!B39)/2</f>
        <v>1809.5</v>
      </c>
      <c r="C39" s="12">
        <f>('2016'!C39+'2014'!C39+'2012'!C39)/3</f>
        <v>1339.3333333333333</v>
      </c>
      <c r="D39" s="2">
        <f t="shared" si="0"/>
        <v>0.740167633784655</v>
      </c>
      <c r="E39" s="12">
        <f>('2016'!E39+'2014'!E39+'2012'!E39)/3</f>
        <v>863.66666666666663</v>
      </c>
      <c r="F39" s="12">
        <f>('2016'!F39+'2014'!F39+'2012'!F39)/3</f>
        <v>438.33333333333331</v>
      </c>
      <c r="G39" s="12">
        <f t="shared" si="1"/>
        <v>37.333333333333314</v>
      </c>
      <c r="H39" s="2">
        <f t="shared" si="2"/>
        <v>0.64484818317570936</v>
      </c>
      <c r="I39" s="2">
        <f t="shared" si="3"/>
        <v>0.32727725236436039</v>
      </c>
      <c r="J39" s="2">
        <f t="shared" si="4"/>
        <v>2.78745644599303E-2</v>
      </c>
    </row>
    <row r="40" spans="1:10">
      <c r="A40" s="1">
        <v>244</v>
      </c>
      <c r="B40" s="12">
        <f>('2016'!B40+'2014'!B40)/2</f>
        <v>1550.5</v>
      </c>
      <c r="C40" s="12">
        <f>('2016'!C40+'2014'!C40+'2012'!C40)/3</f>
        <v>1107.3333333333333</v>
      </c>
      <c r="D40" s="2">
        <f t="shared" si="0"/>
        <v>0.71417822207889925</v>
      </c>
      <c r="E40" s="12">
        <f>('2016'!E40+'2014'!E40+'2012'!E40)/3</f>
        <v>666.66666666666663</v>
      </c>
      <c r="F40" s="12">
        <f>('2016'!F40+'2014'!F40+'2012'!F40)/3</f>
        <v>393.33333333333331</v>
      </c>
      <c r="G40" s="12">
        <f t="shared" si="1"/>
        <v>47.333333333333314</v>
      </c>
      <c r="H40" s="2">
        <f t="shared" si="2"/>
        <v>0.60204695966285371</v>
      </c>
      <c r="I40" s="2">
        <f t="shared" si="3"/>
        <v>0.35520770620108372</v>
      </c>
      <c r="J40" s="2">
        <f t="shared" si="4"/>
        <v>4.2745334136062602E-2</v>
      </c>
    </row>
    <row r="41" spans="1:10">
      <c r="A41" s="1">
        <v>246</v>
      </c>
      <c r="B41" s="12">
        <f>('2016'!B41+'2014'!B41)/2</f>
        <v>1723.5</v>
      </c>
      <c r="C41" s="12">
        <f>('2016'!C41+'2014'!C41+'2012'!C41)/3</f>
        <v>1236.6666666666667</v>
      </c>
      <c r="D41" s="2">
        <f t="shared" si="0"/>
        <v>0.71753215356348521</v>
      </c>
      <c r="E41" s="12">
        <f>('2016'!E41+'2014'!E41+'2012'!E41)/3</f>
        <v>727.33333333333337</v>
      </c>
      <c r="F41" s="12">
        <f>('2016'!F41+'2014'!F41+'2012'!F41)/3</f>
        <v>444.33333333333331</v>
      </c>
      <c r="G41" s="12">
        <f t="shared" si="1"/>
        <v>65.000000000000057</v>
      </c>
      <c r="H41" s="2">
        <f t="shared" si="2"/>
        <v>0.58814016172506733</v>
      </c>
      <c r="I41" s="2">
        <f t="shared" si="3"/>
        <v>0.35929919137466304</v>
      </c>
      <c r="J41" s="2">
        <f t="shared" si="4"/>
        <v>5.2560646900269584E-2</v>
      </c>
    </row>
    <row r="42" spans="1:10">
      <c r="A42" s="1">
        <v>247</v>
      </c>
      <c r="B42" s="12">
        <f>('2016'!B42+'2014'!B42)/2</f>
        <v>1776.5</v>
      </c>
      <c r="C42" s="12">
        <f>('2016'!C42+'2014'!C42+'2012'!C42)/3</f>
        <v>1255.3333333333333</v>
      </c>
      <c r="D42" s="2">
        <f t="shared" si="0"/>
        <v>0.70663289239140625</v>
      </c>
      <c r="E42" s="12">
        <f>('2016'!E42+'2014'!E42+'2012'!E42)/3</f>
        <v>908.66666666666663</v>
      </c>
      <c r="F42" s="12">
        <f>('2016'!F42+'2014'!F42+'2012'!F42)/3</f>
        <v>312.33333333333331</v>
      </c>
      <c r="G42" s="12">
        <f t="shared" si="1"/>
        <v>34.333333333333314</v>
      </c>
      <c r="H42" s="2">
        <f t="shared" si="2"/>
        <v>0.72384492830589486</v>
      </c>
      <c r="I42" s="2">
        <f t="shared" si="3"/>
        <v>0.24880509824747743</v>
      </c>
      <c r="J42" s="2">
        <f t="shared" si="4"/>
        <v>2.7349973446627707E-2</v>
      </c>
    </row>
    <row r="43" spans="1:10">
      <c r="A43" s="1">
        <v>248</v>
      </c>
      <c r="B43" s="12">
        <f>('2016'!B43+'2014'!B43)/2</f>
        <v>1151.5</v>
      </c>
      <c r="C43" s="12">
        <f>('2016'!C43+'2014'!C43+'2012'!C43)/3</f>
        <v>822</v>
      </c>
      <c r="D43" s="2">
        <f t="shared" si="0"/>
        <v>0.71385149804602688</v>
      </c>
      <c r="E43" s="12">
        <f>('2016'!E43+'2014'!E43+'2012'!E43)/3</f>
        <v>543.66666666666663</v>
      </c>
      <c r="F43" s="12">
        <f>('2016'!F43+'2014'!F43+'2012'!F43)/3</f>
        <v>248</v>
      </c>
      <c r="G43" s="12">
        <f t="shared" si="1"/>
        <v>30.333333333333371</v>
      </c>
      <c r="H43" s="2">
        <f t="shared" si="2"/>
        <v>0.66139497161394967</v>
      </c>
      <c r="I43" s="2">
        <f t="shared" si="3"/>
        <v>0.30170316301703165</v>
      </c>
      <c r="J43" s="2">
        <f t="shared" si="4"/>
        <v>3.6901865369018697E-2</v>
      </c>
    </row>
    <row r="44" spans="1:10">
      <c r="A44" s="1">
        <v>249</v>
      </c>
      <c r="B44" s="12">
        <f>('2016'!B44+'2014'!B44)/2</f>
        <v>1558</v>
      </c>
      <c r="C44" s="12">
        <f>('2016'!C44+'2014'!C44+'2012'!C44)/3</f>
        <v>1103</v>
      </c>
      <c r="D44" s="2">
        <f t="shared" si="0"/>
        <v>0.70795892169448005</v>
      </c>
      <c r="E44" s="12">
        <f>('2016'!E44+'2014'!E44+'2012'!E44)/3</f>
        <v>745</v>
      </c>
      <c r="F44" s="12">
        <f>('2016'!F44+'2014'!F44+'2012'!F44)/3</f>
        <v>328</v>
      </c>
      <c r="G44" s="12">
        <f t="shared" si="1"/>
        <v>30</v>
      </c>
      <c r="H44" s="2">
        <f t="shared" si="2"/>
        <v>0.67543064369900274</v>
      </c>
      <c r="I44" s="2">
        <f t="shared" si="3"/>
        <v>0.29737080689029921</v>
      </c>
      <c r="J44" s="2">
        <f t="shared" si="4"/>
        <v>2.7198549410698096E-2</v>
      </c>
    </row>
    <row r="45" spans="1:10">
      <c r="A45" s="1">
        <v>250</v>
      </c>
      <c r="B45" s="12">
        <f>('2016'!B45+'2014'!B45)/2</f>
        <v>1314.5</v>
      </c>
      <c r="C45" s="12">
        <f>('2016'!C45+'2014'!C45+'2012'!C45)/3</f>
        <v>883.66666666666663</v>
      </c>
      <c r="D45" s="2">
        <f t="shared" si="0"/>
        <v>0.6722454672245467</v>
      </c>
      <c r="E45" s="12">
        <f>('2016'!E45+'2014'!E45+'2012'!E45)/3</f>
        <v>497</v>
      </c>
      <c r="F45" s="12">
        <f>('2016'!F45+'2014'!F45+'2012'!F45)/3</f>
        <v>342</v>
      </c>
      <c r="G45" s="12">
        <f t="shared" si="1"/>
        <v>44.666666666666629</v>
      </c>
      <c r="H45" s="2">
        <f t="shared" si="2"/>
        <v>0.56242927197284043</v>
      </c>
      <c r="I45" s="2">
        <f t="shared" si="3"/>
        <v>0.38702376461712562</v>
      </c>
      <c r="J45" s="2">
        <f t="shared" si="4"/>
        <v>5.054696341003391E-2</v>
      </c>
    </row>
    <row r="46" spans="1:10">
      <c r="A46" s="1">
        <v>251</v>
      </c>
      <c r="B46" s="12">
        <f>('2016'!B46+'2014'!B46)/2</f>
        <v>1144.5</v>
      </c>
      <c r="C46" s="12">
        <f>('2016'!C46+'2014'!C46+'2012'!C46)/3</f>
        <v>756</v>
      </c>
      <c r="D46" s="2">
        <f t="shared" si="0"/>
        <v>0.66055045871559637</v>
      </c>
      <c r="E46" s="12">
        <f>('2016'!E46+'2014'!E46+'2012'!E46)/3</f>
        <v>428.66666666666669</v>
      </c>
      <c r="F46" s="12">
        <f>('2016'!F46+'2014'!F46+'2012'!F46)/3</f>
        <v>294.66666666666669</v>
      </c>
      <c r="G46" s="12">
        <f t="shared" si="1"/>
        <v>32.666666666666629</v>
      </c>
      <c r="H46" s="2">
        <f t="shared" si="2"/>
        <v>0.56701940035273368</v>
      </c>
      <c r="I46" s="2">
        <f t="shared" si="3"/>
        <v>0.38977072310405647</v>
      </c>
      <c r="J46" s="2">
        <f t="shared" si="4"/>
        <v>4.3209876543209826E-2</v>
      </c>
    </row>
    <row r="47" spans="1:10">
      <c r="A47" s="1">
        <v>252</v>
      </c>
      <c r="B47" s="12">
        <f>('2016'!B47+'2014'!B47)/2</f>
        <v>1722.5</v>
      </c>
      <c r="C47" s="12">
        <f>('2016'!C47+'2014'!C47+'2012'!C47)/3</f>
        <v>1134</v>
      </c>
      <c r="D47" s="2">
        <f t="shared" si="0"/>
        <v>0.6583454281567489</v>
      </c>
      <c r="E47" s="12">
        <f>('2016'!E47+'2014'!E47+'2012'!E47)/3</f>
        <v>626.66666666666663</v>
      </c>
      <c r="F47" s="12">
        <f>('2016'!F47+'2014'!F47+'2012'!F47)/3</f>
        <v>440</v>
      </c>
      <c r="G47" s="12">
        <f t="shared" si="1"/>
        <v>67.333333333333371</v>
      </c>
      <c r="H47" s="2">
        <f t="shared" si="2"/>
        <v>0.55261610817166373</v>
      </c>
      <c r="I47" s="2">
        <f t="shared" si="3"/>
        <v>0.38800705467372132</v>
      </c>
      <c r="J47" s="2">
        <f t="shared" si="4"/>
        <v>5.9376837154614968E-2</v>
      </c>
    </row>
    <row r="48" spans="1:10">
      <c r="A48" s="1">
        <v>253</v>
      </c>
      <c r="B48" s="12">
        <f>('2016'!B48+'2014'!B48)/2</f>
        <v>951.5</v>
      </c>
      <c r="C48" s="12">
        <f>('2016'!C48+'2014'!C48+'2012'!C48)/3</f>
        <v>680</v>
      </c>
      <c r="D48" s="2">
        <f t="shared" si="0"/>
        <v>0.7146610614818707</v>
      </c>
      <c r="E48" s="12">
        <f>('2016'!E48+'2014'!E48+'2012'!E48)/3</f>
        <v>388.33333333333331</v>
      </c>
      <c r="F48" s="12">
        <f>('2016'!F48+'2014'!F48+'2012'!F48)/3</f>
        <v>258.66666666666669</v>
      </c>
      <c r="G48" s="12">
        <f t="shared" si="1"/>
        <v>33</v>
      </c>
      <c r="H48" s="2">
        <f t="shared" si="2"/>
        <v>0.57107843137254899</v>
      </c>
      <c r="I48" s="2">
        <f t="shared" si="3"/>
        <v>0.38039215686274513</v>
      </c>
      <c r="J48" s="2">
        <f t="shared" si="4"/>
        <v>4.8529411764705883E-2</v>
      </c>
    </row>
    <row r="49" spans="1:10">
      <c r="A49" s="1">
        <v>254</v>
      </c>
      <c r="B49" s="12">
        <f>('2016'!B49+'2014'!B49)/2</f>
        <v>2173.5</v>
      </c>
      <c r="C49" s="12">
        <f>('2016'!C49+'2014'!C49+'2012'!C49)/3</f>
        <v>1536.6666666666667</v>
      </c>
      <c r="D49" s="2">
        <f t="shared" si="0"/>
        <v>0.70700099685606932</v>
      </c>
      <c r="E49" s="12">
        <f>('2016'!E49+'2014'!E49+'2012'!E49)/3</f>
        <v>984</v>
      </c>
      <c r="F49" s="12">
        <f>('2016'!F49+'2014'!F49+'2012'!F49)/3</f>
        <v>503.66666666666669</v>
      </c>
      <c r="G49" s="12">
        <f t="shared" si="1"/>
        <v>49.000000000000057</v>
      </c>
      <c r="H49" s="2">
        <f t="shared" si="2"/>
        <v>0.64034707158351412</v>
      </c>
      <c r="I49" s="2">
        <f t="shared" si="3"/>
        <v>0.32776572668112797</v>
      </c>
      <c r="J49" s="2">
        <f t="shared" si="4"/>
        <v>3.1887201735357952E-2</v>
      </c>
    </row>
    <row r="50" spans="1:10">
      <c r="A50" s="1">
        <v>255</v>
      </c>
      <c r="B50" s="12">
        <f>('2016'!B50+'2014'!B50)/2</f>
        <v>1222</v>
      </c>
      <c r="C50" s="12">
        <f>('2016'!C50+'2014'!C50+'2012'!C50)/3</f>
        <v>836.33333333333337</v>
      </c>
      <c r="D50" s="2">
        <f t="shared" si="0"/>
        <v>0.68439716312056742</v>
      </c>
      <c r="E50" s="12">
        <f>('2016'!E50+'2014'!E50+'2012'!E50)/3</f>
        <v>521.66666666666663</v>
      </c>
      <c r="F50" s="12">
        <f>('2016'!F50+'2014'!F50+'2012'!F50)/3</f>
        <v>285.66666666666669</v>
      </c>
      <c r="G50" s="12">
        <f t="shared" si="1"/>
        <v>29.000000000000057</v>
      </c>
      <c r="H50" s="2">
        <f t="shared" si="2"/>
        <v>0.62375448385811072</v>
      </c>
      <c r="I50" s="2">
        <f t="shared" si="3"/>
        <v>0.3415703467516939</v>
      </c>
      <c r="J50" s="2">
        <f t="shared" si="4"/>
        <v>3.4675169390195361E-2</v>
      </c>
    </row>
    <row r="51" spans="1:10">
      <c r="A51" s="1">
        <v>256</v>
      </c>
      <c r="B51" s="12">
        <f>('2016'!B51+'2014'!B51)/2</f>
        <v>953.5</v>
      </c>
      <c r="C51" s="12">
        <f>('2016'!C51+'2014'!C51+'2012'!C51)/3</f>
        <v>717</v>
      </c>
      <c r="D51" s="2">
        <f t="shared" si="0"/>
        <v>0.75196643943366548</v>
      </c>
      <c r="E51" s="12">
        <f>('2016'!E51+'2014'!E51+'2012'!E51)/3</f>
        <v>447.33333333333331</v>
      </c>
      <c r="F51" s="12">
        <f>('2016'!F51+'2014'!F51+'2012'!F51)/3</f>
        <v>239.33333333333334</v>
      </c>
      <c r="G51" s="12">
        <f t="shared" si="1"/>
        <v>30.333333333333343</v>
      </c>
      <c r="H51" s="2">
        <f t="shared" si="2"/>
        <v>0.62389586238958616</v>
      </c>
      <c r="I51" s="2">
        <f t="shared" si="3"/>
        <v>0.33379823337982334</v>
      </c>
      <c r="J51" s="2">
        <f t="shared" si="4"/>
        <v>4.2305904230590434E-2</v>
      </c>
    </row>
    <row r="52" spans="1:10">
      <c r="A52" s="1">
        <v>265</v>
      </c>
      <c r="B52" s="12">
        <f>'2016'!B52</f>
        <v>1071</v>
      </c>
      <c r="C52" s="12">
        <f>'2016'!C52</f>
        <v>881</v>
      </c>
      <c r="D52" s="2">
        <f t="shared" si="0"/>
        <v>0.82259570494864609</v>
      </c>
      <c r="E52" s="12">
        <f>'2016'!E52</f>
        <v>639</v>
      </c>
      <c r="F52" s="12">
        <f>'2016'!F52</f>
        <v>221</v>
      </c>
      <c r="G52" s="12">
        <f t="shared" si="1"/>
        <v>21</v>
      </c>
      <c r="H52" s="2">
        <f t="shared" si="2"/>
        <v>0.72531214528944377</v>
      </c>
      <c r="I52" s="2">
        <f t="shared" si="3"/>
        <v>0.25085130533484679</v>
      </c>
      <c r="J52" s="2">
        <f t="shared" si="4"/>
        <v>2.383654937570942E-2</v>
      </c>
    </row>
    <row r="53" spans="1:10">
      <c r="A53" s="1">
        <v>270</v>
      </c>
      <c r="B53" s="12"/>
      <c r="C53" s="12"/>
      <c r="D53" s="2"/>
      <c r="E53" s="12"/>
      <c r="F53" s="12"/>
      <c r="G53" s="12"/>
      <c r="H53" s="2"/>
      <c r="I53" s="2"/>
      <c r="J53" s="2"/>
    </row>
    <row r="54" spans="1:10">
      <c r="A54" s="1">
        <v>305</v>
      </c>
      <c r="B54" s="12">
        <f>('2016'!B54+'2014'!B54)/2</f>
        <v>1023</v>
      </c>
      <c r="C54" s="12">
        <f>('2016'!C54+'2014'!C54+'2012'!C54)/3</f>
        <v>737.66666666666663</v>
      </c>
      <c r="D54" s="2">
        <f t="shared" si="0"/>
        <v>0.72108178559791458</v>
      </c>
      <c r="E54" s="12">
        <f>('2016'!E54+'2014'!E54+'2012'!E54)/3</f>
        <v>519.66666666666663</v>
      </c>
      <c r="F54" s="12">
        <f>('2016'!F54+'2014'!F54+'2012'!F54)/3</f>
        <v>186.33333333333334</v>
      </c>
      <c r="G54" s="12">
        <f t="shared" si="1"/>
        <v>31.666666666666657</v>
      </c>
      <c r="H54" s="2">
        <f t="shared" si="2"/>
        <v>0.70447356529597827</v>
      </c>
      <c r="I54" s="2">
        <f t="shared" si="3"/>
        <v>0.25259828287392683</v>
      </c>
      <c r="J54" s="2">
        <f t="shared" si="4"/>
        <v>4.2928151830094886E-2</v>
      </c>
    </row>
    <row r="55" spans="1:10">
      <c r="A55" s="1">
        <v>310</v>
      </c>
      <c r="B55" s="12">
        <f>('2016'!B55+'2014'!B55)/2</f>
        <v>795.5</v>
      </c>
      <c r="C55" s="12">
        <f>('2016'!C55+'2014'!C55+'2012'!C55)/3</f>
        <v>625</v>
      </c>
      <c r="D55" s="2">
        <f t="shared" si="0"/>
        <v>0.78566939032055316</v>
      </c>
      <c r="E55" s="12">
        <f>('2016'!E55+'2014'!E55+'2012'!E55)/3</f>
        <v>410.66666666666669</v>
      </c>
      <c r="F55" s="12">
        <f>('2016'!F55+'2014'!F55+'2012'!F55)/3</f>
        <v>187</v>
      </c>
      <c r="G55" s="12">
        <f t="shared" si="1"/>
        <v>27.333333333333314</v>
      </c>
      <c r="H55" s="2">
        <f t="shared" si="2"/>
        <v>0.65706666666666669</v>
      </c>
      <c r="I55" s="2">
        <f t="shared" si="3"/>
        <v>0.29920000000000002</v>
      </c>
      <c r="J55" s="2">
        <f t="shared" si="4"/>
        <v>4.3733333333333305E-2</v>
      </c>
    </row>
    <row r="56" spans="1:10">
      <c r="A56" s="3" t="s">
        <v>21</v>
      </c>
      <c r="B56" s="13">
        <f>('2016'!B56+'2014'!B56)/2</f>
        <v>76635</v>
      </c>
      <c r="C56" s="13">
        <f>('2016'!C56+'2014'!C56+'2012'!C56)/3</f>
        <v>53848.666666666664</v>
      </c>
      <c r="D56" s="11">
        <f t="shared" si="0"/>
        <v>0.7026641438855179</v>
      </c>
      <c r="E56" s="13">
        <f>('2016'!E56+'2014'!E56+'2012'!E56)/3</f>
        <v>32873.333333333336</v>
      </c>
      <c r="F56" s="13">
        <f>('2016'!F56+'2014'!F56+'2012'!F56)/3</f>
        <v>18493.333333333332</v>
      </c>
      <c r="G56" s="13">
        <f t="shared" si="1"/>
        <v>2481.9999999999964</v>
      </c>
      <c r="H56" s="11">
        <f t="shared" ref="H56" si="5">E56/C56</f>
        <v>0.61047627301202145</v>
      </c>
      <c r="I56" s="11">
        <f t="shared" ref="I56" si="6">F56/C56</f>
        <v>0.34343159223998115</v>
      </c>
      <c r="J56" s="11">
        <f t="shared" ref="J56" si="7">G56/C56</f>
        <v>4.6092134747997407E-2</v>
      </c>
    </row>
    <row r="58" spans="1:10">
      <c r="E58" s="18"/>
    </row>
  </sheetData>
  <conditionalFormatting sqref="D2:D5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5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:I5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/>
  </sheetViews>
  <sheetFormatPr baseColWidth="10" defaultRowHeight="15" x14ac:dyDescent="0"/>
  <cols>
    <col min="1" max="1" width="7.83203125" bestFit="1" customWidth="1"/>
    <col min="2" max="2" width="15.83203125" bestFit="1" customWidth="1"/>
    <col min="3" max="3" width="7.6640625" customWidth="1"/>
    <col min="4" max="4" width="8" bestFit="1" customWidth="1"/>
    <col min="5" max="5" width="10.33203125" bestFit="1" customWidth="1"/>
    <col min="6" max="6" width="9.33203125" bestFit="1" customWidth="1"/>
    <col min="7" max="7" width="6" bestFit="1" customWidth="1"/>
    <col min="8" max="8" width="12.1640625" bestFit="1" customWidth="1"/>
    <col min="9" max="9" width="11.1640625" bestFit="1" customWidth="1"/>
    <col min="10" max="10" width="7.83203125" bestFit="1" customWidth="1"/>
    <col min="11" max="11" width="8.33203125" bestFit="1" customWidth="1"/>
    <col min="12" max="12" width="8.6640625" bestFit="1" customWidth="1"/>
    <col min="13" max="13" width="13.5" bestFit="1" customWidth="1"/>
  </cols>
  <sheetData>
    <row r="1" spans="1:16">
      <c r="A1" s="3" t="s">
        <v>4</v>
      </c>
      <c r="B1" s="3" t="s">
        <v>0</v>
      </c>
      <c r="C1" s="3" t="s">
        <v>1</v>
      </c>
      <c r="D1" s="3" t="s">
        <v>5</v>
      </c>
      <c r="E1" s="3" t="s">
        <v>2</v>
      </c>
      <c r="F1" s="3" t="s">
        <v>3</v>
      </c>
      <c r="G1" s="3" t="s">
        <v>9</v>
      </c>
      <c r="H1" s="3" t="s">
        <v>6</v>
      </c>
      <c r="I1" s="3" t="s">
        <v>7</v>
      </c>
      <c r="J1" s="3" t="s">
        <v>8</v>
      </c>
      <c r="K1" s="3" t="s">
        <v>22</v>
      </c>
      <c r="L1" s="3" t="s">
        <v>23</v>
      </c>
      <c r="M1" s="3" t="s">
        <v>24</v>
      </c>
      <c r="O1" s="1"/>
      <c r="P1" s="1"/>
    </row>
    <row r="2" spans="1:16">
      <c r="A2" s="1">
        <v>201</v>
      </c>
      <c r="C2" s="9">
        <f t="shared" ref="C2:C4" si="0">E2+F2+G2</f>
        <v>1312</v>
      </c>
      <c r="E2" s="12">
        <v>720</v>
      </c>
      <c r="F2" s="12">
        <v>571</v>
      </c>
      <c r="G2" s="12">
        <v>21</v>
      </c>
      <c r="H2" s="2">
        <f t="shared" ref="H2:H4" si="1">E2/$C2</f>
        <v>0.54878048780487809</v>
      </c>
      <c r="I2" s="2">
        <f t="shared" ref="I2:I4" si="2">F2/$C2</f>
        <v>0.43521341463414637</v>
      </c>
      <c r="J2" s="2">
        <f t="shared" ref="J2:J4" si="3">G2/$C2</f>
        <v>1.600609756097561E-2</v>
      </c>
      <c r="K2" s="1" t="str">
        <f>IF(I2&gt;H2,"W","")</f>
        <v/>
      </c>
      <c r="L2" s="1" t="str">
        <f>IF(H2&gt;I2 + 0.01,"L","")</f>
        <v>L</v>
      </c>
      <c r="M2" s="1" t="str">
        <f>IF(AND(H2-I2&lt;0.01,H2&gt;I2),"T","")</f>
        <v/>
      </c>
      <c r="O2" s="1"/>
      <c r="P2" s="1"/>
    </row>
    <row r="3" spans="1:16">
      <c r="A3" s="1">
        <v>202</v>
      </c>
      <c r="C3" s="9">
        <f t="shared" si="0"/>
        <v>1344</v>
      </c>
      <c r="E3" s="12">
        <v>774</v>
      </c>
      <c r="F3" s="12">
        <v>540</v>
      </c>
      <c r="G3" s="12">
        <v>30</v>
      </c>
      <c r="H3" s="2">
        <f t="shared" si="1"/>
        <v>0.5758928571428571</v>
      </c>
      <c r="I3" s="2">
        <f t="shared" si="2"/>
        <v>0.4017857142857143</v>
      </c>
      <c r="J3" s="2">
        <f t="shared" si="3"/>
        <v>2.2321428571428572E-2</v>
      </c>
      <c r="K3" s="1" t="str">
        <f t="shared" ref="K3:K55" si="4">IF(I3&gt;H3,"W","")</f>
        <v/>
      </c>
      <c r="L3" s="1" t="str">
        <f t="shared" ref="L3:L55" si="5">IF(H3&gt;I3 + 0.01,"L","")</f>
        <v>L</v>
      </c>
      <c r="M3" s="1" t="str">
        <f t="shared" ref="M3:M55" si="6">IF(AND(H3-I3&lt;0.01,H3&gt;I3),"T","")</f>
        <v/>
      </c>
      <c r="O3" s="1"/>
      <c r="P3" s="1"/>
    </row>
    <row r="4" spans="1:16">
      <c r="A4" s="1">
        <v>203</v>
      </c>
      <c r="C4" s="9">
        <f t="shared" si="0"/>
        <v>1096</v>
      </c>
      <c r="E4" s="12">
        <v>539</v>
      </c>
      <c r="F4" s="12">
        <v>521</v>
      </c>
      <c r="G4" s="12">
        <v>36</v>
      </c>
      <c r="H4" s="2">
        <f t="shared" si="1"/>
        <v>0.49178832116788324</v>
      </c>
      <c r="I4" s="2">
        <f t="shared" si="2"/>
        <v>0.47536496350364965</v>
      </c>
      <c r="J4" s="2">
        <f t="shared" si="3"/>
        <v>3.2846715328467155E-2</v>
      </c>
      <c r="K4" s="1" t="str">
        <f t="shared" si="4"/>
        <v/>
      </c>
      <c r="L4" s="1" t="str">
        <f t="shared" si="5"/>
        <v>L</v>
      </c>
      <c r="M4" s="1" t="str">
        <f t="shared" si="6"/>
        <v/>
      </c>
      <c r="O4" s="1"/>
      <c r="P4" s="1"/>
    </row>
    <row r="5" spans="1:16">
      <c r="A5" s="1">
        <v>204</v>
      </c>
      <c r="C5" s="9">
        <f>E5+F5+G5</f>
        <v>753</v>
      </c>
      <c r="E5" s="12">
        <v>327</v>
      </c>
      <c r="F5" s="12">
        <v>396</v>
      </c>
      <c r="G5" s="12">
        <v>30</v>
      </c>
      <c r="H5" s="2">
        <f>E5/$C5</f>
        <v>0.43426294820717132</v>
      </c>
      <c r="I5" s="2">
        <f t="shared" ref="I5:J5" si="7">F5/$C5</f>
        <v>0.52589641434262946</v>
      </c>
      <c r="J5" s="2">
        <f t="shared" si="7"/>
        <v>3.9840637450199202E-2</v>
      </c>
      <c r="K5" s="1" t="str">
        <f t="shared" si="4"/>
        <v>W</v>
      </c>
      <c r="L5" s="1" t="str">
        <f t="shared" si="5"/>
        <v/>
      </c>
      <c r="M5" s="1" t="str">
        <f t="shared" si="6"/>
        <v/>
      </c>
      <c r="O5" s="1"/>
      <c r="P5" s="1"/>
    </row>
    <row r="6" spans="1:16">
      <c r="A6" s="1">
        <v>205</v>
      </c>
      <c r="C6" s="9">
        <f t="shared" ref="C6:C56" si="8">E6+F6+G6</f>
        <v>1249</v>
      </c>
      <c r="E6" s="12">
        <v>612</v>
      </c>
      <c r="F6" s="12">
        <v>604</v>
      </c>
      <c r="G6" s="12">
        <v>33</v>
      </c>
      <c r="H6" s="2">
        <f t="shared" ref="H6:H56" si="9">E6/$C6</f>
        <v>0.48999199359487589</v>
      </c>
      <c r="I6" s="2">
        <f t="shared" ref="I6:I56" si="10">F6/$C6</f>
        <v>0.48358686949559648</v>
      </c>
      <c r="J6" s="2">
        <f t="shared" ref="J6:J56" si="11">G6/$C6</f>
        <v>2.6421136909527621E-2</v>
      </c>
      <c r="K6" s="1" t="str">
        <f t="shared" si="4"/>
        <v/>
      </c>
      <c r="L6" s="1" t="str">
        <f t="shared" si="5"/>
        <v/>
      </c>
      <c r="M6" s="1" t="str">
        <f t="shared" si="6"/>
        <v>T</v>
      </c>
      <c r="O6" s="1"/>
      <c r="P6" s="1"/>
    </row>
    <row r="7" spans="1:16">
      <c r="A7" s="1">
        <v>209</v>
      </c>
      <c r="C7" s="9">
        <f t="shared" si="8"/>
        <v>1221</v>
      </c>
      <c r="E7" s="12">
        <v>648</v>
      </c>
      <c r="F7" s="12">
        <v>542</v>
      </c>
      <c r="G7" s="12">
        <v>31</v>
      </c>
      <c r="H7" s="2">
        <f t="shared" si="9"/>
        <v>0.53071253071253066</v>
      </c>
      <c r="I7" s="2">
        <f t="shared" si="10"/>
        <v>0.44389844389844391</v>
      </c>
      <c r="J7" s="2">
        <f t="shared" si="11"/>
        <v>2.5389025389025387E-2</v>
      </c>
      <c r="K7" s="1" t="str">
        <f t="shared" si="4"/>
        <v/>
      </c>
      <c r="L7" s="1" t="str">
        <f t="shared" si="5"/>
        <v>L</v>
      </c>
      <c r="M7" s="1" t="str">
        <f t="shared" si="6"/>
        <v/>
      </c>
      <c r="O7" s="1"/>
      <c r="P7" s="1"/>
    </row>
    <row r="8" spans="1:16">
      <c r="A8" s="1">
        <v>210</v>
      </c>
      <c r="C8" s="9">
        <f t="shared" si="8"/>
        <v>1284</v>
      </c>
      <c r="E8" s="12">
        <v>591</v>
      </c>
      <c r="F8" s="12">
        <v>663</v>
      </c>
      <c r="G8" s="12">
        <v>30</v>
      </c>
      <c r="H8" s="2">
        <f t="shared" si="9"/>
        <v>0.46028037383177572</v>
      </c>
      <c r="I8" s="2">
        <f t="shared" si="10"/>
        <v>0.51635514018691586</v>
      </c>
      <c r="J8" s="2">
        <f t="shared" si="11"/>
        <v>2.336448598130841E-2</v>
      </c>
      <c r="K8" s="1" t="str">
        <f t="shared" si="4"/>
        <v>W</v>
      </c>
      <c r="L8" s="1" t="str">
        <f t="shared" si="5"/>
        <v/>
      </c>
      <c r="M8" s="1" t="str">
        <f t="shared" si="6"/>
        <v/>
      </c>
      <c r="O8" s="1"/>
      <c r="P8" s="1"/>
    </row>
    <row r="9" spans="1:16">
      <c r="A9" s="1">
        <v>211</v>
      </c>
      <c r="C9" s="9">
        <f t="shared" si="8"/>
        <v>1412</v>
      </c>
      <c r="E9" s="12">
        <v>621</v>
      </c>
      <c r="F9" s="12">
        <v>751</v>
      </c>
      <c r="G9" s="12">
        <v>40</v>
      </c>
      <c r="H9" s="2">
        <f t="shared" si="9"/>
        <v>0.4398016997167139</v>
      </c>
      <c r="I9" s="2">
        <f t="shared" si="10"/>
        <v>0.53186968838526916</v>
      </c>
      <c r="J9" s="2">
        <f t="shared" si="11"/>
        <v>2.8328611898016998E-2</v>
      </c>
      <c r="K9" s="1" t="str">
        <f t="shared" si="4"/>
        <v>W</v>
      </c>
      <c r="L9" s="1" t="str">
        <f t="shared" si="5"/>
        <v/>
      </c>
      <c r="M9" s="1" t="str">
        <f t="shared" si="6"/>
        <v/>
      </c>
      <c r="O9" s="1"/>
      <c r="P9" s="1"/>
    </row>
    <row r="10" spans="1:16">
      <c r="A10" s="1">
        <v>212</v>
      </c>
      <c r="C10" s="9">
        <f t="shared" si="8"/>
        <v>1079</v>
      </c>
      <c r="E10" s="12">
        <v>548</v>
      </c>
      <c r="F10" s="12">
        <v>499</v>
      </c>
      <c r="G10" s="12">
        <v>32</v>
      </c>
      <c r="H10" s="2">
        <f t="shared" si="9"/>
        <v>0.50787766450417049</v>
      </c>
      <c r="I10" s="2">
        <f t="shared" si="10"/>
        <v>0.46246524559777574</v>
      </c>
      <c r="J10" s="2">
        <f t="shared" si="11"/>
        <v>2.9657089898053754E-2</v>
      </c>
      <c r="K10" s="1" t="str">
        <f t="shared" si="4"/>
        <v/>
      </c>
      <c r="L10" s="1" t="str">
        <f t="shared" si="5"/>
        <v>L</v>
      </c>
      <c r="M10" s="1" t="str">
        <f t="shared" si="6"/>
        <v/>
      </c>
      <c r="O10" s="1"/>
      <c r="P10" s="1"/>
    </row>
    <row r="11" spans="1:16">
      <c r="A11" s="1">
        <v>213</v>
      </c>
      <c r="C11" s="9">
        <f t="shared" si="8"/>
        <v>1035</v>
      </c>
      <c r="E11" s="12">
        <v>561</v>
      </c>
      <c r="F11" s="12">
        <v>465</v>
      </c>
      <c r="G11" s="12">
        <v>9</v>
      </c>
      <c r="H11" s="2">
        <f t="shared" si="9"/>
        <v>0.54202898550724643</v>
      </c>
      <c r="I11" s="2">
        <f t="shared" si="10"/>
        <v>0.44927536231884058</v>
      </c>
      <c r="J11" s="2">
        <f t="shared" si="11"/>
        <v>8.6956521739130436E-3</v>
      </c>
      <c r="K11" s="1" t="str">
        <f t="shared" si="4"/>
        <v/>
      </c>
      <c r="L11" s="1" t="str">
        <f t="shared" si="5"/>
        <v>L</v>
      </c>
      <c r="M11" s="1" t="str">
        <f t="shared" si="6"/>
        <v/>
      </c>
      <c r="O11" s="1"/>
      <c r="P11" s="1"/>
    </row>
    <row r="12" spans="1:16">
      <c r="A12" s="1">
        <v>214</v>
      </c>
      <c r="C12" s="9">
        <f t="shared" si="8"/>
        <v>603</v>
      </c>
      <c r="E12" s="12">
        <v>361</v>
      </c>
      <c r="F12" s="12">
        <v>232</v>
      </c>
      <c r="G12" s="12">
        <v>10</v>
      </c>
      <c r="H12" s="2">
        <f t="shared" si="9"/>
        <v>0.59867330016583753</v>
      </c>
      <c r="I12" s="2">
        <f t="shared" si="10"/>
        <v>0.38474295190713104</v>
      </c>
      <c r="J12" s="2">
        <f t="shared" si="11"/>
        <v>1.658374792703151E-2</v>
      </c>
      <c r="K12" s="1" t="str">
        <f t="shared" si="4"/>
        <v/>
      </c>
      <c r="L12" s="1" t="str">
        <f t="shared" si="5"/>
        <v>L</v>
      </c>
      <c r="M12" s="1" t="str">
        <f t="shared" si="6"/>
        <v/>
      </c>
      <c r="O12" s="1"/>
      <c r="P12" s="1"/>
    </row>
    <row r="13" spans="1:16">
      <c r="A13" s="1">
        <v>215</v>
      </c>
      <c r="C13" s="9">
        <f t="shared" si="8"/>
        <v>907</v>
      </c>
      <c r="E13" s="12">
        <v>490</v>
      </c>
      <c r="F13" s="12">
        <v>401</v>
      </c>
      <c r="G13" s="12">
        <v>16</v>
      </c>
      <c r="H13" s="2">
        <f t="shared" si="9"/>
        <v>0.54024255788313125</v>
      </c>
      <c r="I13" s="2">
        <f t="shared" si="10"/>
        <v>0.44211686879823592</v>
      </c>
      <c r="J13" s="2">
        <f t="shared" si="11"/>
        <v>1.7640573318632856E-2</v>
      </c>
      <c r="K13" s="1" t="str">
        <f t="shared" si="4"/>
        <v/>
      </c>
      <c r="L13" s="1" t="str">
        <f t="shared" si="5"/>
        <v>L</v>
      </c>
      <c r="M13" s="1" t="str">
        <f t="shared" si="6"/>
        <v/>
      </c>
      <c r="O13" s="1"/>
      <c r="P13" s="1"/>
    </row>
    <row r="14" spans="1:16">
      <c r="A14" s="1">
        <v>216</v>
      </c>
      <c r="C14" s="9">
        <f t="shared" si="8"/>
        <v>748</v>
      </c>
      <c r="E14" s="12">
        <v>434</v>
      </c>
      <c r="F14" s="12">
        <v>302</v>
      </c>
      <c r="G14" s="12">
        <v>12</v>
      </c>
      <c r="H14" s="2">
        <f t="shared" si="9"/>
        <v>0.5802139037433155</v>
      </c>
      <c r="I14" s="2">
        <f t="shared" si="10"/>
        <v>0.40374331550802139</v>
      </c>
      <c r="J14" s="2">
        <f t="shared" si="11"/>
        <v>1.6042780748663103E-2</v>
      </c>
      <c r="K14" s="1" t="str">
        <f t="shared" si="4"/>
        <v/>
      </c>
      <c r="L14" s="1" t="str">
        <f t="shared" si="5"/>
        <v>L</v>
      </c>
      <c r="M14" s="1" t="str">
        <f t="shared" si="6"/>
        <v/>
      </c>
      <c r="O14" s="1"/>
      <c r="P14" s="1"/>
    </row>
    <row r="15" spans="1:16">
      <c r="A15" s="1">
        <v>217</v>
      </c>
      <c r="C15" s="9">
        <f t="shared" si="8"/>
        <v>898</v>
      </c>
      <c r="E15" s="12">
        <v>424</v>
      </c>
      <c r="F15" s="12">
        <v>436</v>
      </c>
      <c r="G15" s="12">
        <v>38</v>
      </c>
      <c r="H15" s="2">
        <f t="shared" si="9"/>
        <v>0.47216035634743875</v>
      </c>
      <c r="I15" s="2">
        <f t="shared" si="10"/>
        <v>0.48552338530066813</v>
      </c>
      <c r="J15" s="2">
        <f t="shared" si="11"/>
        <v>4.2316258351893093E-2</v>
      </c>
      <c r="K15" s="1" t="str">
        <f t="shared" si="4"/>
        <v>W</v>
      </c>
      <c r="L15" s="1" t="str">
        <f t="shared" si="5"/>
        <v/>
      </c>
      <c r="M15" s="1" t="str">
        <f t="shared" si="6"/>
        <v/>
      </c>
      <c r="O15" s="1"/>
      <c r="P15" s="1"/>
    </row>
    <row r="16" spans="1:16">
      <c r="A16" s="1">
        <v>218</v>
      </c>
      <c r="C16" s="9">
        <f t="shared" si="8"/>
        <v>875</v>
      </c>
      <c r="E16" s="12">
        <v>466</v>
      </c>
      <c r="F16" s="12">
        <v>395</v>
      </c>
      <c r="G16" s="12">
        <v>14</v>
      </c>
      <c r="H16" s="2">
        <f t="shared" si="9"/>
        <v>0.53257142857142858</v>
      </c>
      <c r="I16" s="2">
        <f t="shared" si="10"/>
        <v>0.4514285714285714</v>
      </c>
      <c r="J16" s="2">
        <f t="shared" si="11"/>
        <v>1.6E-2</v>
      </c>
      <c r="K16" s="1" t="str">
        <f t="shared" si="4"/>
        <v/>
      </c>
      <c r="L16" s="1" t="str">
        <f t="shared" si="5"/>
        <v>L</v>
      </c>
      <c r="M16" s="1" t="str">
        <f t="shared" si="6"/>
        <v/>
      </c>
      <c r="O16" s="1"/>
      <c r="P16" s="1"/>
    </row>
    <row r="17" spans="1:16">
      <c r="A17" s="1">
        <v>219</v>
      </c>
      <c r="C17" s="9">
        <f t="shared" si="8"/>
        <v>790</v>
      </c>
      <c r="E17" s="12">
        <v>396</v>
      </c>
      <c r="F17" s="12">
        <v>377</v>
      </c>
      <c r="G17" s="12">
        <v>17</v>
      </c>
      <c r="H17" s="2">
        <f t="shared" si="9"/>
        <v>0.50126582278481013</v>
      </c>
      <c r="I17" s="2">
        <f t="shared" si="10"/>
        <v>0.47721518987341771</v>
      </c>
      <c r="J17" s="2">
        <f t="shared" si="11"/>
        <v>2.1518987341772152E-2</v>
      </c>
      <c r="K17" s="1" t="str">
        <f t="shared" si="4"/>
        <v/>
      </c>
      <c r="L17" s="1" t="str">
        <f t="shared" si="5"/>
        <v>L</v>
      </c>
      <c r="M17" s="1" t="str">
        <f t="shared" si="6"/>
        <v/>
      </c>
      <c r="O17" s="1"/>
      <c r="P17" s="1"/>
    </row>
    <row r="18" spans="1:16">
      <c r="A18" s="1">
        <v>220</v>
      </c>
      <c r="C18" s="9">
        <f t="shared" si="8"/>
        <v>838</v>
      </c>
      <c r="E18" s="12">
        <v>380</v>
      </c>
      <c r="F18" s="12">
        <v>428</v>
      </c>
      <c r="G18" s="12">
        <v>30</v>
      </c>
      <c r="H18" s="2">
        <f t="shared" si="9"/>
        <v>0.45346062052505964</v>
      </c>
      <c r="I18" s="2">
        <f t="shared" si="10"/>
        <v>0.51073985680190925</v>
      </c>
      <c r="J18" s="2">
        <f t="shared" si="11"/>
        <v>3.5799522673031027E-2</v>
      </c>
      <c r="K18" s="1" t="str">
        <f t="shared" si="4"/>
        <v>W</v>
      </c>
      <c r="L18" s="1" t="str">
        <f t="shared" si="5"/>
        <v/>
      </c>
      <c r="M18" s="1" t="str">
        <f t="shared" si="6"/>
        <v/>
      </c>
      <c r="O18" s="1"/>
      <c r="P18" s="1"/>
    </row>
    <row r="19" spans="1:16">
      <c r="A19" s="1">
        <v>221</v>
      </c>
      <c r="C19" s="9">
        <f t="shared" si="8"/>
        <v>811</v>
      </c>
      <c r="E19" s="12">
        <v>416</v>
      </c>
      <c r="F19" s="12">
        <v>375</v>
      </c>
      <c r="G19" s="12">
        <v>20</v>
      </c>
      <c r="H19" s="2">
        <f t="shared" si="9"/>
        <v>0.51294697903822439</v>
      </c>
      <c r="I19" s="2">
        <f t="shared" si="10"/>
        <v>0.46239210850801482</v>
      </c>
      <c r="J19" s="2">
        <f t="shared" si="11"/>
        <v>2.4660912453760789E-2</v>
      </c>
      <c r="K19" s="1" t="str">
        <f t="shared" si="4"/>
        <v/>
      </c>
      <c r="L19" s="1" t="str">
        <f t="shared" si="5"/>
        <v>L</v>
      </c>
      <c r="M19" s="1" t="str">
        <f t="shared" si="6"/>
        <v/>
      </c>
      <c r="O19" s="1"/>
      <c r="P19" s="1"/>
    </row>
    <row r="20" spans="1:16">
      <c r="A20" s="1">
        <v>222</v>
      </c>
      <c r="C20" s="9">
        <f t="shared" si="8"/>
        <v>1148</v>
      </c>
      <c r="E20" s="12">
        <v>523</v>
      </c>
      <c r="F20" s="12">
        <v>586</v>
      </c>
      <c r="G20" s="12">
        <v>39</v>
      </c>
      <c r="H20" s="2">
        <f t="shared" si="9"/>
        <v>0.45557491289198604</v>
      </c>
      <c r="I20" s="2">
        <f t="shared" si="10"/>
        <v>0.51045296167247389</v>
      </c>
      <c r="J20" s="2">
        <f t="shared" si="11"/>
        <v>3.3972125435540068E-2</v>
      </c>
      <c r="K20" s="1" t="str">
        <f t="shared" si="4"/>
        <v>W</v>
      </c>
      <c r="L20" s="1" t="str">
        <f t="shared" si="5"/>
        <v/>
      </c>
      <c r="M20" s="1" t="str">
        <f t="shared" si="6"/>
        <v/>
      </c>
      <c r="O20" s="1"/>
      <c r="P20" s="1"/>
    </row>
    <row r="21" spans="1:16">
      <c r="A21" s="1">
        <v>223</v>
      </c>
      <c r="C21" s="9">
        <f t="shared" si="8"/>
        <v>1418</v>
      </c>
      <c r="E21" s="12">
        <v>703</v>
      </c>
      <c r="F21" s="12">
        <v>680</v>
      </c>
      <c r="G21" s="12">
        <v>35</v>
      </c>
      <c r="H21" s="2">
        <f t="shared" si="9"/>
        <v>0.49576868829337095</v>
      </c>
      <c r="I21" s="2">
        <f t="shared" si="10"/>
        <v>0.47954866008462621</v>
      </c>
      <c r="J21" s="2">
        <f t="shared" si="11"/>
        <v>2.4682651622002821E-2</v>
      </c>
      <c r="K21" s="1" t="str">
        <f t="shared" si="4"/>
        <v/>
      </c>
      <c r="L21" s="1" t="str">
        <f t="shared" si="5"/>
        <v>L</v>
      </c>
      <c r="M21" s="1" t="str">
        <f t="shared" si="6"/>
        <v/>
      </c>
      <c r="O21" s="1"/>
      <c r="P21" s="1"/>
    </row>
    <row r="22" spans="1:16">
      <c r="A22" s="1">
        <v>224</v>
      </c>
      <c r="C22" s="9">
        <f t="shared" si="8"/>
        <v>1336</v>
      </c>
      <c r="E22" s="12">
        <v>711</v>
      </c>
      <c r="F22" s="12">
        <v>598</v>
      </c>
      <c r="G22" s="12">
        <v>27</v>
      </c>
      <c r="H22" s="2">
        <f t="shared" si="9"/>
        <v>0.53218562874251496</v>
      </c>
      <c r="I22" s="2">
        <f t="shared" si="10"/>
        <v>0.44760479041916168</v>
      </c>
      <c r="J22" s="2">
        <f t="shared" si="11"/>
        <v>2.0209580838323353E-2</v>
      </c>
      <c r="K22" s="1" t="str">
        <f t="shared" si="4"/>
        <v/>
      </c>
      <c r="L22" s="1" t="str">
        <f t="shared" si="5"/>
        <v>L</v>
      </c>
      <c r="M22" s="1" t="str">
        <f t="shared" si="6"/>
        <v/>
      </c>
      <c r="O22" s="1"/>
      <c r="P22" s="1"/>
    </row>
    <row r="23" spans="1:16">
      <c r="A23" s="1">
        <v>225</v>
      </c>
      <c r="C23" s="9">
        <f t="shared" si="8"/>
        <v>1456</v>
      </c>
      <c r="E23" s="12">
        <v>686</v>
      </c>
      <c r="F23" s="12">
        <v>731</v>
      </c>
      <c r="G23" s="12">
        <v>39</v>
      </c>
      <c r="H23" s="2">
        <f t="shared" si="9"/>
        <v>0.47115384615384615</v>
      </c>
      <c r="I23" s="2">
        <f t="shared" si="10"/>
        <v>0.50206043956043955</v>
      </c>
      <c r="J23" s="2">
        <f t="shared" si="11"/>
        <v>2.6785714285714284E-2</v>
      </c>
      <c r="K23" s="1" t="str">
        <f t="shared" si="4"/>
        <v>W</v>
      </c>
      <c r="L23" s="1" t="str">
        <f t="shared" si="5"/>
        <v/>
      </c>
      <c r="M23" s="1" t="str">
        <f t="shared" si="6"/>
        <v/>
      </c>
      <c r="O23" s="1"/>
      <c r="P23" s="1"/>
    </row>
    <row r="24" spans="1:16">
      <c r="A24" s="1">
        <v>226</v>
      </c>
      <c r="C24" s="9">
        <f t="shared" si="8"/>
        <v>1018</v>
      </c>
      <c r="E24" s="12">
        <v>531</v>
      </c>
      <c r="F24" s="12">
        <v>469</v>
      </c>
      <c r="G24" s="12">
        <v>18</v>
      </c>
      <c r="H24" s="2">
        <f t="shared" si="9"/>
        <v>0.5216110019646365</v>
      </c>
      <c r="I24" s="2">
        <f t="shared" si="10"/>
        <v>0.46070726915520627</v>
      </c>
      <c r="J24" s="2">
        <f t="shared" si="11"/>
        <v>1.768172888015717E-2</v>
      </c>
      <c r="K24" s="1" t="str">
        <f t="shared" si="4"/>
        <v/>
      </c>
      <c r="L24" s="1" t="str">
        <f t="shared" si="5"/>
        <v>L</v>
      </c>
      <c r="M24" s="1" t="str">
        <f t="shared" si="6"/>
        <v/>
      </c>
      <c r="O24" s="1"/>
      <c r="P24" s="1"/>
    </row>
    <row r="25" spans="1:16">
      <c r="A25" s="1">
        <v>227</v>
      </c>
      <c r="C25" s="9">
        <f t="shared" si="8"/>
        <v>1615</v>
      </c>
      <c r="E25" s="12">
        <v>845</v>
      </c>
      <c r="F25" s="12">
        <v>738</v>
      </c>
      <c r="G25" s="12">
        <v>32</v>
      </c>
      <c r="H25" s="2">
        <f t="shared" si="9"/>
        <v>0.52321981424148611</v>
      </c>
      <c r="I25" s="2">
        <f t="shared" si="10"/>
        <v>0.4569659442724458</v>
      </c>
      <c r="J25" s="2">
        <f t="shared" si="11"/>
        <v>1.9814241486068113E-2</v>
      </c>
      <c r="K25" s="1" t="str">
        <f t="shared" si="4"/>
        <v/>
      </c>
      <c r="L25" s="1" t="str">
        <f t="shared" si="5"/>
        <v>L</v>
      </c>
      <c r="M25" s="1" t="str">
        <f t="shared" si="6"/>
        <v/>
      </c>
      <c r="O25" s="1"/>
      <c r="P25" s="1"/>
    </row>
    <row r="26" spans="1:16">
      <c r="A26" s="1">
        <v>228</v>
      </c>
      <c r="C26" s="9">
        <f t="shared" si="8"/>
        <v>791</v>
      </c>
      <c r="E26" s="12">
        <v>434</v>
      </c>
      <c r="F26" s="12">
        <v>346</v>
      </c>
      <c r="G26" s="12">
        <v>11</v>
      </c>
      <c r="H26" s="2">
        <f t="shared" si="9"/>
        <v>0.54867256637168138</v>
      </c>
      <c r="I26" s="2">
        <f t="shared" si="10"/>
        <v>0.43742098609355246</v>
      </c>
      <c r="J26" s="2">
        <f t="shared" si="11"/>
        <v>1.3906447534766119E-2</v>
      </c>
      <c r="K26" s="1" t="str">
        <f t="shared" si="4"/>
        <v/>
      </c>
      <c r="L26" s="1" t="str">
        <f t="shared" si="5"/>
        <v>L</v>
      </c>
      <c r="M26" s="1" t="str">
        <f t="shared" si="6"/>
        <v/>
      </c>
      <c r="O26" s="1"/>
      <c r="P26" s="1"/>
    </row>
    <row r="27" spans="1:16">
      <c r="A27" s="1">
        <v>229</v>
      </c>
      <c r="C27" s="9">
        <f t="shared" si="8"/>
        <v>973</v>
      </c>
      <c r="E27" s="12">
        <v>473</v>
      </c>
      <c r="F27" s="12">
        <v>479</v>
      </c>
      <c r="G27" s="12">
        <v>21</v>
      </c>
      <c r="H27" s="2">
        <f t="shared" si="9"/>
        <v>0.48612538540596095</v>
      </c>
      <c r="I27" s="2">
        <f t="shared" si="10"/>
        <v>0.49229188078108943</v>
      </c>
      <c r="J27" s="2">
        <f t="shared" si="11"/>
        <v>2.1582733812949641E-2</v>
      </c>
      <c r="K27" s="1" t="str">
        <f t="shared" si="4"/>
        <v>W</v>
      </c>
      <c r="L27" s="1" t="str">
        <f t="shared" si="5"/>
        <v/>
      </c>
      <c r="M27" s="1" t="str">
        <f t="shared" si="6"/>
        <v/>
      </c>
      <c r="O27" s="1"/>
      <c r="P27" s="1"/>
    </row>
    <row r="28" spans="1:16">
      <c r="A28" s="1">
        <v>230</v>
      </c>
      <c r="C28" s="9">
        <f t="shared" si="8"/>
        <v>864</v>
      </c>
      <c r="E28" s="12">
        <v>465</v>
      </c>
      <c r="F28" s="12">
        <v>365</v>
      </c>
      <c r="G28" s="12">
        <v>34</v>
      </c>
      <c r="H28" s="2">
        <f t="shared" si="9"/>
        <v>0.53819444444444442</v>
      </c>
      <c r="I28" s="2">
        <f t="shared" si="10"/>
        <v>0.42245370370370372</v>
      </c>
      <c r="J28" s="2">
        <f t="shared" si="11"/>
        <v>3.9351851851851853E-2</v>
      </c>
      <c r="K28" s="1" t="str">
        <f t="shared" si="4"/>
        <v/>
      </c>
      <c r="L28" s="1" t="str">
        <f t="shared" si="5"/>
        <v>L</v>
      </c>
      <c r="M28" s="1" t="str">
        <f t="shared" si="6"/>
        <v/>
      </c>
      <c r="O28" s="1"/>
      <c r="P28" s="1"/>
    </row>
    <row r="29" spans="1:16">
      <c r="A29" s="1">
        <v>231</v>
      </c>
      <c r="C29" s="9">
        <f t="shared" si="8"/>
        <v>1180</v>
      </c>
      <c r="E29" s="12">
        <v>558</v>
      </c>
      <c r="F29" s="12">
        <v>594</v>
      </c>
      <c r="G29" s="12">
        <v>28</v>
      </c>
      <c r="H29" s="2">
        <f t="shared" si="9"/>
        <v>0.47288135593220337</v>
      </c>
      <c r="I29" s="2">
        <f t="shared" si="10"/>
        <v>0.50338983050847452</v>
      </c>
      <c r="J29" s="2">
        <f t="shared" si="11"/>
        <v>2.3728813559322035E-2</v>
      </c>
      <c r="K29" s="1" t="str">
        <f t="shared" si="4"/>
        <v>W</v>
      </c>
      <c r="L29" s="1" t="str">
        <f t="shared" si="5"/>
        <v/>
      </c>
      <c r="M29" s="1" t="str">
        <f t="shared" si="6"/>
        <v/>
      </c>
      <c r="O29" s="1"/>
      <c r="P29" s="1"/>
    </row>
    <row r="30" spans="1:16">
      <c r="A30" s="1">
        <v>234</v>
      </c>
      <c r="C30" s="9">
        <f t="shared" si="8"/>
        <v>844</v>
      </c>
      <c r="E30" s="12">
        <v>426</v>
      </c>
      <c r="F30" s="12">
        <v>400</v>
      </c>
      <c r="G30" s="12">
        <v>18</v>
      </c>
      <c r="H30" s="2">
        <f t="shared" si="9"/>
        <v>0.50473933649289104</v>
      </c>
      <c r="I30" s="2">
        <f t="shared" si="10"/>
        <v>0.47393364928909953</v>
      </c>
      <c r="J30" s="2">
        <f t="shared" si="11"/>
        <v>2.132701421800948E-2</v>
      </c>
      <c r="K30" s="1" t="str">
        <f t="shared" si="4"/>
        <v/>
      </c>
      <c r="L30" s="1" t="str">
        <f t="shared" si="5"/>
        <v>L</v>
      </c>
      <c r="M30" s="1" t="str">
        <f t="shared" si="6"/>
        <v/>
      </c>
      <c r="O30" s="1"/>
      <c r="P30" s="1"/>
    </row>
    <row r="31" spans="1:16">
      <c r="A31" s="1">
        <v>235</v>
      </c>
      <c r="C31" s="9">
        <f t="shared" si="8"/>
        <v>1344</v>
      </c>
      <c r="E31" s="12">
        <v>681</v>
      </c>
      <c r="F31" s="12">
        <v>621</v>
      </c>
      <c r="G31" s="12">
        <v>42</v>
      </c>
      <c r="H31" s="2">
        <f t="shared" si="9"/>
        <v>0.5066964285714286</v>
      </c>
      <c r="I31" s="2">
        <f t="shared" si="10"/>
        <v>0.46205357142857145</v>
      </c>
      <c r="J31" s="2">
        <f t="shared" si="11"/>
        <v>3.125E-2</v>
      </c>
      <c r="K31" s="1" t="str">
        <f t="shared" si="4"/>
        <v/>
      </c>
      <c r="L31" s="1" t="str">
        <f t="shared" si="5"/>
        <v>L</v>
      </c>
      <c r="M31" s="1" t="str">
        <f t="shared" si="6"/>
        <v/>
      </c>
      <c r="O31" s="1"/>
      <c r="P31" s="1"/>
    </row>
    <row r="32" spans="1:16">
      <c r="A32" s="1">
        <v>236</v>
      </c>
      <c r="C32" s="9">
        <f t="shared" si="8"/>
        <v>1585</v>
      </c>
      <c r="E32" s="12">
        <v>823</v>
      </c>
      <c r="F32" s="12">
        <v>723</v>
      </c>
      <c r="G32" s="12">
        <v>39</v>
      </c>
      <c r="H32" s="2">
        <f t="shared" si="9"/>
        <v>0.51924290220820191</v>
      </c>
      <c r="I32" s="2">
        <f t="shared" si="10"/>
        <v>0.45615141955835964</v>
      </c>
      <c r="J32" s="2">
        <f t="shared" si="11"/>
        <v>2.4605678233438486E-2</v>
      </c>
      <c r="K32" s="1" t="str">
        <f t="shared" si="4"/>
        <v/>
      </c>
      <c r="L32" s="1" t="str">
        <f t="shared" si="5"/>
        <v>L</v>
      </c>
      <c r="M32" s="1" t="str">
        <f t="shared" si="6"/>
        <v/>
      </c>
      <c r="O32" s="1"/>
      <c r="P32" s="1"/>
    </row>
    <row r="33" spans="1:16">
      <c r="A33" s="1">
        <v>237</v>
      </c>
      <c r="C33" s="9">
        <f t="shared" si="8"/>
        <v>1150</v>
      </c>
      <c r="E33" s="12">
        <v>657</v>
      </c>
      <c r="F33" s="12">
        <v>465</v>
      </c>
      <c r="G33" s="12">
        <v>28</v>
      </c>
      <c r="H33" s="2">
        <f t="shared" si="9"/>
        <v>0.57130434782608697</v>
      </c>
      <c r="I33" s="2">
        <f t="shared" si="10"/>
        <v>0.40434782608695652</v>
      </c>
      <c r="J33" s="2">
        <f t="shared" si="11"/>
        <v>2.4347826086956521E-2</v>
      </c>
      <c r="K33" s="1" t="str">
        <f t="shared" si="4"/>
        <v/>
      </c>
      <c r="L33" s="1" t="str">
        <f t="shared" si="5"/>
        <v>L</v>
      </c>
      <c r="M33" s="1" t="str">
        <f t="shared" si="6"/>
        <v/>
      </c>
      <c r="O33" s="1"/>
      <c r="P33" s="1"/>
    </row>
    <row r="34" spans="1:16">
      <c r="A34" s="1">
        <v>238</v>
      </c>
      <c r="C34" s="9">
        <f t="shared" si="8"/>
        <v>1073</v>
      </c>
      <c r="E34" s="12">
        <v>611</v>
      </c>
      <c r="F34" s="12">
        <v>440</v>
      </c>
      <c r="G34" s="12">
        <v>22</v>
      </c>
      <c r="H34" s="2">
        <f t="shared" si="9"/>
        <v>0.56943150046598323</v>
      </c>
      <c r="I34" s="2">
        <f t="shared" si="10"/>
        <v>0.41006523765144454</v>
      </c>
      <c r="J34" s="2">
        <f t="shared" si="11"/>
        <v>2.0503261882572229E-2</v>
      </c>
      <c r="K34" s="1" t="str">
        <f t="shared" si="4"/>
        <v/>
      </c>
      <c r="L34" s="1" t="str">
        <f t="shared" si="5"/>
        <v>L</v>
      </c>
      <c r="M34" s="1" t="str">
        <f t="shared" si="6"/>
        <v/>
      </c>
      <c r="O34" s="1"/>
      <c r="P34" s="1"/>
    </row>
    <row r="35" spans="1:16">
      <c r="A35" s="1">
        <v>239</v>
      </c>
      <c r="C35" s="9">
        <f t="shared" si="8"/>
        <v>1532</v>
      </c>
      <c r="E35" s="12">
        <v>784</v>
      </c>
      <c r="F35" s="12">
        <v>724</v>
      </c>
      <c r="G35" s="12">
        <v>24</v>
      </c>
      <c r="H35" s="2">
        <f t="shared" si="9"/>
        <v>0.51174934725848564</v>
      </c>
      <c r="I35" s="2">
        <f t="shared" si="10"/>
        <v>0.47258485639686681</v>
      </c>
      <c r="J35" s="2">
        <f t="shared" si="11"/>
        <v>1.5665796344647518E-2</v>
      </c>
      <c r="K35" s="1" t="str">
        <f t="shared" si="4"/>
        <v/>
      </c>
      <c r="L35" s="1" t="str">
        <f t="shared" si="5"/>
        <v>L</v>
      </c>
      <c r="M35" s="1" t="str">
        <f t="shared" si="6"/>
        <v/>
      </c>
      <c r="O35" s="1"/>
      <c r="P35" s="1"/>
    </row>
    <row r="36" spans="1:16">
      <c r="A36" s="1">
        <v>240</v>
      </c>
      <c r="C36" s="9">
        <f t="shared" si="8"/>
        <v>885</v>
      </c>
      <c r="E36" s="12">
        <v>386</v>
      </c>
      <c r="F36" s="12">
        <v>445</v>
      </c>
      <c r="G36" s="12">
        <v>54</v>
      </c>
      <c r="H36" s="2">
        <f t="shared" si="9"/>
        <v>0.43615819209039547</v>
      </c>
      <c r="I36" s="2">
        <f t="shared" si="10"/>
        <v>0.50282485875706218</v>
      </c>
      <c r="J36" s="2">
        <f t="shared" si="11"/>
        <v>6.1016949152542375E-2</v>
      </c>
      <c r="K36" s="1" t="str">
        <f t="shared" si="4"/>
        <v>W</v>
      </c>
      <c r="L36" s="1" t="str">
        <f t="shared" si="5"/>
        <v/>
      </c>
      <c r="M36" s="1" t="str">
        <f t="shared" si="6"/>
        <v/>
      </c>
      <c r="O36" s="1"/>
      <c r="P36" s="1"/>
    </row>
    <row r="37" spans="1:16">
      <c r="A37" s="1">
        <v>241</v>
      </c>
      <c r="C37" s="9">
        <f t="shared" si="8"/>
        <v>1011</v>
      </c>
      <c r="E37" s="12">
        <v>506</v>
      </c>
      <c r="F37" s="12">
        <v>476</v>
      </c>
      <c r="G37" s="12">
        <v>29</v>
      </c>
      <c r="H37" s="2">
        <f t="shared" si="9"/>
        <v>0.50049455984174085</v>
      </c>
      <c r="I37" s="2">
        <f t="shared" si="10"/>
        <v>0.47082096933728979</v>
      </c>
      <c r="J37" s="2">
        <f t="shared" si="11"/>
        <v>2.8684470820969338E-2</v>
      </c>
      <c r="K37" s="1" t="str">
        <f t="shared" si="4"/>
        <v/>
      </c>
      <c r="L37" s="1" t="str">
        <f t="shared" si="5"/>
        <v>L</v>
      </c>
      <c r="M37" s="1" t="str">
        <f t="shared" si="6"/>
        <v/>
      </c>
      <c r="O37" s="1"/>
      <c r="P37" s="1"/>
    </row>
    <row r="38" spans="1:16">
      <c r="A38" s="1">
        <v>242</v>
      </c>
      <c r="C38" s="9">
        <f t="shared" si="8"/>
        <v>795</v>
      </c>
      <c r="E38" s="12">
        <v>354</v>
      </c>
      <c r="F38" s="12">
        <v>410</v>
      </c>
      <c r="G38" s="12">
        <v>31</v>
      </c>
      <c r="H38" s="2">
        <f t="shared" si="9"/>
        <v>0.44528301886792454</v>
      </c>
      <c r="I38" s="2">
        <f t="shared" si="10"/>
        <v>0.51572327044025157</v>
      </c>
      <c r="J38" s="2">
        <f t="shared" si="11"/>
        <v>3.8993710691823898E-2</v>
      </c>
      <c r="K38" s="1" t="str">
        <f t="shared" si="4"/>
        <v>W</v>
      </c>
      <c r="L38" s="1" t="str">
        <f t="shared" si="5"/>
        <v/>
      </c>
      <c r="M38" s="1" t="str">
        <f t="shared" si="6"/>
        <v/>
      </c>
      <c r="O38" s="1"/>
      <c r="P38" s="1"/>
    </row>
    <row r="39" spans="1:16">
      <c r="A39" s="1">
        <v>243</v>
      </c>
      <c r="C39" s="9">
        <f t="shared" si="8"/>
        <v>1399</v>
      </c>
      <c r="E39" s="12">
        <v>770</v>
      </c>
      <c r="F39" s="12">
        <v>596</v>
      </c>
      <c r="G39" s="12">
        <v>33</v>
      </c>
      <c r="H39" s="2">
        <f t="shared" si="9"/>
        <v>0.55039313795568268</v>
      </c>
      <c r="I39" s="2">
        <f t="shared" si="10"/>
        <v>0.42601858470335952</v>
      </c>
      <c r="J39" s="2">
        <f t="shared" si="11"/>
        <v>2.3588277340957826E-2</v>
      </c>
      <c r="K39" s="1" t="str">
        <f t="shared" si="4"/>
        <v/>
      </c>
      <c r="L39" s="1" t="str">
        <f t="shared" si="5"/>
        <v>L</v>
      </c>
      <c r="M39" s="1" t="str">
        <f t="shared" si="6"/>
        <v/>
      </c>
      <c r="O39" s="1"/>
      <c r="P39" s="1"/>
    </row>
    <row r="40" spans="1:16">
      <c r="A40" s="1">
        <v>244</v>
      </c>
      <c r="C40" s="9">
        <f t="shared" si="8"/>
        <v>1160</v>
      </c>
      <c r="E40" s="12">
        <v>609</v>
      </c>
      <c r="F40" s="12">
        <v>533</v>
      </c>
      <c r="G40" s="12">
        <v>18</v>
      </c>
      <c r="H40" s="2">
        <f t="shared" si="9"/>
        <v>0.52500000000000002</v>
      </c>
      <c r="I40" s="2">
        <f t="shared" si="10"/>
        <v>0.45948275862068966</v>
      </c>
      <c r="J40" s="2">
        <f t="shared" si="11"/>
        <v>1.5517241379310345E-2</v>
      </c>
      <c r="K40" s="1" t="str">
        <f t="shared" si="4"/>
        <v/>
      </c>
      <c r="L40" s="1" t="str">
        <f t="shared" si="5"/>
        <v>L</v>
      </c>
      <c r="M40" s="1" t="str">
        <f t="shared" si="6"/>
        <v/>
      </c>
      <c r="O40" s="1"/>
      <c r="P40" s="1"/>
    </row>
    <row r="41" spans="1:16">
      <c r="A41" s="1">
        <v>246</v>
      </c>
      <c r="C41" s="9">
        <f t="shared" si="8"/>
        <v>1277</v>
      </c>
      <c r="E41" s="12">
        <v>639</v>
      </c>
      <c r="F41" s="12">
        <v>594</v>
      </c>
      <c r="G41" s="12">
        <v>44</v>
      </c>
      <c r="H41" s="2">
        <f t="shared" si="9"/>
        <v>0.50039154267815189</v>
      </c>
      <c r="I41" s="2">
        <f t="shared" si="10"/>
        <v>0.46515270164447925</v>
      </c>
      <c r="J41" s="2">
        <f t="shared" si="11"/>
        <v>3.4455755677368832E-2</v>
      </c>
      <c r="K41" s="1" t="str">
        <f t="shared" si="4"/>
        <v/>
      </c>
      <c r="L41" s="1" t="str">
        <f t="shared" si="5"/>
        <v>L</v>
      </c>
      <c r="M41" s="1" t="str">
        <f t="shared" si="6"/>
        <v/>
      </c>
      <c r="O41" s="1"/>
      <c r="P41" s="1"/>
    </row>
    <row r="42" spans="1:16">
      <c r="A42" s="1">
        <v>247</v>
      </c>
      <c r="C42" s="9">
        <f t="shared" si="8"/>
        <v>1269</v>
      </c>
      <c r="E42" s="12">
        <v>766</v>
      </c>
      <c r="F42" s="12">
        <v>485</v>
      </c>
      <c r="G42" s="12">
        <v>18</v>
      </c>
      <c r="H42" s="2">
        <f t="shared" si="9"/>
        <v>0.60362490149724191</v>
      </c>
      <c r="I42" s="2">
        <f t="shared" si="10"/>
        <v>0.38219070133963751</v>
      </c>
      <c r="J42" s="2">
        <f t="shared" si="11"/>
        <v>1.4184397163120567E-2</v>
      </c>
      <c r="K42" s="1" t="str">
        <f t="shared" si="4"/>
        <v/>
      </c>
      <c r="L42" s="1" t="str">
        <f t="shared" si="5"/>
        <v>L</v>
      </c>
      <c r="M42" s="1" t="str">
        <f t="shared" si="6"/>
        <v/>
      </c>
      <c r="O42" s="1"/>
      <c r="P42" s="1"/>
    </row>
    <row r="43" spans="1:16">
      <c r="A43" s="1">
        <v>248</v>
      </c>
      <c r="C43" s="9">
        <f t="shared" si="8"/>
        <v>882</v>
      </c>
      <c r="E43" s="12">
        <v>481</v>
      </c>
      <c r="F43" s="12">
        <v>389</v>
      </c>
      <c r="G43" s="12">
        <v>12</v>
      </c>
      <c r="H43" s="2">
        <f t="shared" si="9"/>
        <v>0.54535147392290251</v>
      </c>
      <c r="I43" s="2">
        <f t="shared" si="10"/>
        <v>0.44104308390022678</v>
      </c>
      <c r="J43" s="2">
        <f t="shared" si="11"/>
        <v>1.3605442176870748E-2</v>
      </c>
      <c r="K43" s="1" t="str">
        <f t="shared" si="4"/>
        <v/>
      </c>
      <c r="L43" s="1" t="str">
        <f t="shared" si="5"/>
        <v>L</v>
      </c>
      <c r="M43" s="1" t="str">
        <f t="shared" si="6"/>
        <v/>
      </c>
      <c r="O43" s="1"/>
      <c r="P43" s="1"/>
    </row>
    <row r="44" spans="1:16">
      <c r="A44" s="1">
        <v>249</v>
      </c>
      <c r="C44" s="9">
        <f t="shared" si="8"/>
        <v>1184</v>
      </c>
      <c r="E44" s="12">
        <v>667</v>
      </c>
      <c r="F44" s="12">
        <v>497</v>
      </c>
      <c r="G44" s="12">
        <v>20</v>
      </c>
      <c r="H44" s="2">
        <f t="shared" si="9"/>
        <v>0.56334459459459463</v>
      </c>
      <c r="I44" s="2">
        <f t="shared" si="10"/>
        <v>0.41976351351351349</v>
      </c>
      <c r="J44" s="2">
        <f t="shared" si="11"/>
        <v>1.6891891891891893E-2</v>
      </c>
      <c r="K44" s="1" t="str">
        <f t="shared" si="4"/>
        <v/>
      </c>
      <c r="L44" s="1" t="str">
        <f t="shared" si="5"/>
        <v>L</v>
      </c>
      <c r="M44" s="1" t="str">
        <f t="shared" si="6"/>
        <v/>
      </c>
      <c r="O44" s="1"/>
      <c r="P44" s="1"/>
    </row>
    <row r="45" spans="1:16">
      <c r="A45" s="1">
        <v>250</v>
      </c>
      <c r="C45" s="9">
        <f t="shared" si="8"/>
        <v>931</v>
      </c>
      <c r="E45" s="12">
        <v>467</v>
      </c>
      <c r="F45" s="12">
        <v>447</v>
      </c>
      <c r="G45" s="12">
        <v>17</v>
      </c>
      <c r="H45" s="2">
        <f t="shared" si="9"/>
        <v>0.50161117078410311</v>
      </c>
      <c r="I45" s="2">
        <f t="shared" si="10"/>
        <v>0.48012889366272826</v>
      </c>
      <c r="J45" s="2">
        <f t="shared" si="11"/>
        <v>1.8259935553168637E-2</v>
      </c>
      <c r="K45" s="1" t="str">
        <f t="shared" si="4"/>
        <v/>
      </c>
      <c r="L45" s="1" t="str">
        <f t="shared" si="5"/>
        <v>L</v>
      </c>
      <c r="M45" s="1" t="str">
        <f t="shared" si="6"/>
        <v/>
      </c>
      <c r="O45" s="1"/>
      <c r="P45" s="1"/>
    </row>
    <row r="46" spans="1:16">
      <c r="A46" s="1">
        <v>251</v>
      </c>
      <c r="C46" s="9">
        <f t="shared" si="8"/>
        <v>1265</v>
      </c>
      <c r="E46" s="12">
        <v>640</v>
      </c>
      <c r="F46" s="12">
        <v>602</v>
      </c>
      <c r="G46" s="12">
        <v>23</v>
      </c>
      <c r="H46" s="2">
        <f t="shared" si="9"/>
        <v>0.50592885375494068</v>
      </c>
      <c r="I46" s="2">
        <f t="shared" si="10"/>
        <v>0.47588932806324108</v>
      </c>
      <c r="J46" s="2">
        <f t="shared" si="11"/>
        <v>1.8181818181818181E-2</v>
      </c>
      <c r="K46" s="1" t="str">
        <f t="shared" si="4"/>
        <v/>
      </c>
      <c r="L46" s="1" t="str">
        <f t="shared" si="5"/>
        <v>L</v>
      </c>
      <c r="M46" s="1" t="str">
        <f t="shared" si="6"/>
        <v/>
      </c>
      <c r="O46" s="1"/>
      <c r="P46" s="1"/>
    </row>
    <row r="47" spans="1:16">
      <c r="A47" s="1">
        <v>252</v>
      </c>
      <c r="C47" s="9">
        <f t="shared" si="8"/>
        <v>1160</v>
      </c>
      <c r="E47" s="12">
        <v>572</v>
      </c>
      <c r="F47" s="12">
        <v>554</v>
      </c>
      <c r="G47" s="12">
        <v>34</v>
      </c>
      <c r="H47" s="2">
        <f t="shared" si="9"/>
        <v>0.49310344827586206</v>
      </c>
      <c r="I47" s="2">
        <f t="shared" si="10"/>
        <v>0.47758620689655173</v>
      </c>
      <c r="J47" s="2">
        <f t="shared" si="11"/>
        <v>2.9310344827586206E-2</v>
      </c>
      <c r="K47" s="1" t="str">
        <f t="shared" si="4"/>
        <v/>
      </c>
      <c r="L47" s="1" t="str">
        <f t="shared" si="5"/>
        <v>L</v>
      </c>
      <c r="M47" s="1" t="str">
        <f t="shared" si="6"/>
        <v/>
      </c>
      <c r="O47" s="1"/>
      <c r="P47" s="1"/>
    </row>
    <row r="48" spans="1:16">
      <c r="A48" s="1">
        <v>253</v>
      </c>
      <c r="C48" s="9">
        <f t="shared" si="8"/>
        <v>728</v>
      </c>
      <c r="E48" s="12">
        <v>336</v>
      </c>
      <c r="F48" s="12">
        <v>375</v>
      </c>
      <c r="G48" s="12">
        <v>17</v>
      </c>
      <c r="H48" s="2">
        <f t="shared" si="9"/>
        <v>0.46153846153846156</v>
      </c>
      <c r="I48" s="2">
        <f t="shared" si="10"/>
        <v>0.51510989010989006</v>
      </c>
      <c r="J48" s="2">
        <f t="shared" si="11"/>
        <v>2.3351648351648352E-2</v>
      </c>
      <c r="K48" s="1" t="str">
        <f t="shared" si="4"/>
        <v>W</v>
      </c>
      <c r="L48" s="1" t="str">
        <f t="shared" si="5"/>
        <v/>
      </c>
      <c r="M48" s="1" t="str">
        <f t="shared" si="6"/>
        <v/>
      </c>
      <c r="O48" s="1"/>
      <c r="P48" s="1"/>
    </row>
    <row r="49" spans="1:16">
      <c r="A49" s="1">
        <v>254</v>
      </c>
      <c r="C49" s="9">
        <f t="shared" si="8"/>
        <v>1203</v>
      </c>
      <c r="E49" s="12">
        <v>602</v>
      </c>
      <c r="F49" s="12">
        <v>576</v>
      </c>
      <c r="G49" s="12">
        <v>25</v>
      </c>
      <c r="H49" s="2">
        <f t="shared" si="9"/>
        <v>0.50041562759767244</v>
      </c>
      <c r="I49" s="2">
        <f t="shared" si="10"/>
        <v>0.47880299251870323</v>
      </c>
      <c r="J49" s="2">
        <f t="shared" si="11"/>
        <v>2.0781379883624274E-2</v>
      </c>
      <c r="K49" s="1" t="str">
        <f t="shared" si="4"/>
        <v/>
      </c>
      <c r="L49" s="1" t="str">
        <f t="shared" si="5"/>
        <v>L</v>
      </c>
      <c r="M49" s="1" t="str">
        <f t="shared" si="6"/>
        <v/>
      </c>
      <c r="O49" s="1"/>
      <c r="P49" s="1"/>
    </row>
    <row r="50" spans="1:16">
      <c r="A50" s="1">
        <v>255</v>
      </c>
      <c r="C50" s="9">
        <f t="shared" si="8"/>
        <v>836</v>
      </c>
      <c r="E50" s="12">
        <v>449</v>
      </c>
      <c r="F50" s="12">
        <v>375</v>
      </c>
      <c r="G50" s="12">
        <v>12</v>
      </c>
      <c r="H50" s="2">
        <f t="shared" si="9"/>
        <v>0.53708133971291872</v>
      </c>
      <c r="I50" s="2">
        <f t="shared" si="10"/>
        <v>0.44856459330143539</v>
      </c>
      <c r="J50" s="2">
        <f t="shared" si="11"/>
        <v>1.4354066985645933E-2</v>
      </c>
      <c r="K50" s="1" t="str">
        <f t="shared" si="4"/>
        <v/>
      </c>
      <c r="L50" s="1" t="str">
        <f t="shared" si="5"/>
        <v>L</v>
      </c>
      <c r="M50" s="1" t="str">
        <f t="shared" si="6"/>
        <v/>
      </c>
      <c r="O50" s="1"/>
      <c r="P50" s="1"/>
    </row>
    <row r="51" spans="1:16">
      <c r="A51" s="1">
        <v>256</v>
      </c>
      <c r="C51" s="9">
        <f t="shared" si="8"/>
        <v>752</v>
      </c>
      <c r="E51" s="12">
        <v>391</v>
      </c>
      <c r="F51" s="12">
        <v>344</v>
      </c>
      <c r="G51" s="12">
        <v>17</v>
      </c>
      <c r="H51" s="2">
        <f t="shared" si="9"/>
        <v>0.51994680851063835</v>
      </c>
      <c r="I51" s="2">
        <f t="shared" si="10"/>
        <v>0.45744680851063829</v>
      </c>
      <c r="J51" s="2">
        <f t="shared" si="11"/>
        <v>2.2606382978723406E-2</v>
      </c>
      <c r="K51" s="1" t="str">
        <f t="shared" si="4"/>
        <v/>
      </c>
      <c r="L51" s="1" t="str">
        <f t="shared" si="5"/>
        <v>L</v>
      </c>
      <c r="M51" s="1" t="str">
        <f t="shared" si="6"/>
        <v/>
      </c>
      <c r="O51" s="1"/>
      <c r="P51" s="1"/>
    </row>
    <row r="52" spans="1:16">
      <c r="A52" s="1">
        <v>265</v>
      </c>
      <c r="C52" s="9">
        <f t="shared" si="8"/>
        <v>1109</v>
      </c>
      <c r="E52" s="12">
        <v>675</v>
      </c>
      <c r="F52" s="12">
        <v>414</v>
      </c>
      <c r="G52" s="12">
        <v>20</v>
      </c>
      <c r="H52" s="2">
        <f t="shared" si="9"/>
        <v>0.60865644724977452</v>
      </c>
      <c r="I52" s="2">
        <f t="shared" si="10"/>
        <v>0.37330928764652843</v>
      </c>
      <c r="J52" s="2">
        <f t="shared" si="11"/>
        <v>1.8034265103697024E-2</v>
      </c>
      <c r="K52" s="1" t="str">
        <f t="shared" si="4"/>
        <v/>
      </c>
      <c r="L52" s="1" t="str">
        <f t="shared" si="5"/>
        <v>L</v>
      </c>
      <c r="M52" s="1" t="str">
        <f t="shared" si="6"/>
        <v/>
      </c>
      <c r="O52" s="1"/>
      <c r="P52" s="1"/>
    </row>
    <row r="53" spans="1:16">
      <c r="A53" s="1">
        <v>270</v>
      </c>
      <c r="C53" s="9">
        <f t="shared" si="8"/>
        <v>606</v>
      </c>
      <c r="E53" s="12">
        <v>274</v>
      </c>
      <c r="F53" s="12">
        <v>311</v>
      </c>
      <c r="G53" s="12">
        <v>21</v>
      </c>
      <c r="H53" s="2">
        <f t="shared" si="9"/>
        <v>0.45214521452145212</v>
      </c>
      <c r="I53" s="2">
        <f t="shared" si="10"/>
        <v>0.51320132013201325</v>
      </c>
      <c r="J53" s="2">
        <f t="shared" si="11"/>
        <v>3.4653465346534656E-2</v>
      </c>
      <c r="K53" s="1" t="str">
        <f t="shared" si="4"/>
        <v>W</v>
      </c>
      <c r="L53" s="1" t="str">
        <f t="shared" si="5"/>
        <v/>
      </c>
      <c r="M53" s="1" t="str">
        <f t="shared" si="6"/>
        <v/>
      </c>
      <c r="O53" s="1"/>
      <c r="P53" s="1"/>
    </row>
    <row r="54" spans="1:16">
      <c r="A54" s="1">
        <v>305</v>
      </c>
      <c r="C54" s="9">
        <f t="shared" si="8"/>
        <v>1416</v>
      </c>
      <c r="E54" s="12">
        <v>844</v>
      </c>
      <c r="F54" s="12">
        <v>528</v>
      </c>
      <c r="G54" s="12">
        <v>44</v>
      </c>
      <c r="H54" s="2">
        <f t="shared" si="9"/>
        <v>0.596045197740113</v>
      </c>
      <c r="I54" s="2">
        <f t="shared" si="10"/>
        <v>0.3728813559322034</v>
      </c>
      <c r="J54" s="2">
        <f t="shared" si="11"/>
        <v>3.1073446327683617E-2</v>
      </c>
      <c r="K54" s="1" t="str">
        <f t="shared" si="4"/>
        <v/>
      </c>
      <c r="L54" s="1" t="str">
        <f t="shared" si="5"/>
        <v>L</v>
      </c>
      <c r="M54" s="1" t="str">
        <f t="shared" si="6"/>
        <v/>
      </c>
      <c r="O54" s="1"/>
      <c r="P54" s="1"/>
    </row>
    <row r="55" spans="1:16">
      <c r="A55" s="1">
        <v>310</v>
      </c>
      <c r="C55" s="9">
        <f t="shared" si="8"/>
        <v>639</v>
      </c>
      <c r="E55" s="12">
        <v>407</v>
      </c>
      <c r="F55" s="12">
        <v>221</v>
      </c>
      <c r="G55" s="12">
        <v>11</v>
      </c>
      <c r="H55" s="2">
        <f t="shared" si="9"/>
        <v>0.63693270735524254</v>
      </c>
      <c r="I55" s="2">
        <f t="shared" si="10"/>
        <v>0.34585289514866979</v>
      </c>
      <c r="J55" s="2">
        <f t="shared" si="11"/>
        <v>1.7214397496087636E-2</v>
      </c>
      <c r="K55" s="1" t="str">
        <f t="shared" si="4"/>
        <v/>
      </c>
      <c r="L55" s="1" t="str">
        <f t="shared" si="5"/>
        <v>L</v>
      </c>
      <c r="M55" s="1" t="str">
        <f t="shared" si="6"/>
        <v/>
      </c>
      <c r="O55" s="1"/>
      <c r="P55" s="1"/>
    </row>
    <row r="56" spans="1:16">
      <c r="A56" s="3" t="s">
        <v>21</v>
      </c>
      <c r="C56" s="9">
        <f t="shared" si="8"/>
        <v>58089</v>
      </c>
      <c r="E56" s="12">
        <f>SUM(E2:E55)</f>
        <v>30054</v>
      </c>
      <c r="F56" s="12">
        <f t="shared" ref="F56:G56" si="12">SUM(F2:F55)</f>
        <v>26629</v>
      </c>
      <c r="G56" s="12">
        <f t="shared" si="12"/>
        <v>1406</v>
      </c>
      <c r="H56" s="2">
        <f t="shared" si="9"/>
        <v>0.51737850539689101</v>
      </c>
      <c r="I56" s="2">
        <f t="shared" si="10"/>
        <v>0.45841725627915786</v>
      </c>
      <c r="J56" s="2">
        <f t="shared" si="11"/>
        <v>2.4204238323951178E-2</v>
      </c>
      <c r="K56" s="1">
        <f>SUM(COUNTIF(K2:K55,"W"))</f>
        <v>13</v>
      </c>
      <c r="L56" s="1">
        <f>SUM(COUNTIF(L2:L55,"L"))</f>
        <v>40</v>
      </c>
      <c r="M56" s="1">
        <f>SUM(COUNTIF(M2:M55,"T"))</f>
        <v>1</v>
      </c>
    </row>
    <row r="57" spans="1:16">
      <c r="H57" s="31"/>
    </row>
  </sheetData>
  <conditionalFormatting sqref="K2:K55">
    <cfRule type="cellIs" dxfId="2" priority="3" operator="equal">
      <formula>"W"</formula>
    </cfRule>
  </conditionalFormatting>
  <conditionalFormatting sqref="L2:L55">
    <cfRule type="cellIs" dxfId="1" priority="2" operator="equal">
      <formula>"L"</formula>
    </cfRule>
  </conditionalFormatting>
  <conditionalFormatting sqref="M2:M55">
    <cfRule type="cellIs" dxfId="0" priority="1" operator="equal">
      <formula>"T"</formula>
    </cfRule>
  </conditionalFormatting>
  <pageMargins left="0.7" right="0.7" top="0.75" bottom="0.75" header="0.3" footer="0.3"/>
  <pageSetup orientation="portrait" horizontalDpi="4294967292" verticalDpi="4294967292"/>
  <ignoredErrors>
    <ignoredError sqref="L56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opLeftCell="A42" workbookViewId="0">
      <selection activeCell="H61" sqref="H61:I61"/>
    </sheetView>
  </sheetViews>
  <sheetFormatPr baseColWidth="10" defaultRowHeight="15" x14ac:dyDescent="0"/>
  <cols>
    <col min="1" max="1" width="8" bestFit="1" customWidth="1"/>
    <col min="10" max="10" width="13.5" bestFit="1" customWidth="1"/>
    <col min="11" max="11" width="13.33203125" customWidth="1"/>
    <col min="16" max="16" width="13.5" bestFit="1" customWidth="1"/>
    <col min="17" max="17" width="13.33203125" customWidth="1"/>
    <col min="22" max="22" width="13.5" bestFit="1" customWidth="1"/>
    <col min="23" max="23" width="13.33203125" customWidth="1"/>
  </cols>
  <sheetData>
    <row r="1" spans="1:24">
      <c r="A1" s="108" t="s">
        <v>4</v>
      </c>
      <c r="B1" s="109" t="s">
        <v>20</v>
      </c>
      <c r="C1" s="110"/>
      <c r="D1" s="110"/>
      <c r="E1" s="111"/>
      <c r="F1" s="109" t="s">
        <v>6</v>
      </c>
      <c r="G1" s="110"/>
      <c r="H1" s="110"/>
      <c r="I1" s="110"/>
      <c r="J1" s="110"/>
      <c r="K1" s="111"/>
      <c r="L1" s="107" t="s">
        <v>7</v>
      </c>
      <c r="M1" s="107"/>
      <c r="N1" s="107"/>
      <c r="O1" s="107"/>
      <c r="P1" s="107"/>
      <c r="Q1" s="107"/>
      <c r="R1" s="107" t="s">
        <v>8</v>
      </c>
      <c r="S1" s="107"/>
      <c r="T1" s="107"/>
      <c r="U1" s="107"/>
      <c r="V1" s="107"/>
      <c r="W1" s="107"/>
      <c r="X1" s="8"/>
    </row>
    <row r="2" spans="1:24">
      <c r="A2" s="108"/>
      <c r="B2" s="24">
        <v>2012</v>
      </c>
      <c r="C2" s="24">
        <v>2014</v>
      </c>
      <c r="D2" s="24">
        <v>2016</v>
      </c>
      <c r="E2" s="25">
        <v>2018</v>
      </c>
      <c r="F2" s="24">
        <v>2012</v>
      </c>
      <c r="G2" s="24">
        <v>2014</v>
      </c>
      <c r="H2" s="24">
        <v>2016</v>
      </c>
      <c r="I2" s="24">
        <v>2018</v>
      </c>
      <c r="J2" s="24" t="s">
        <v>29</v>
      </c>
      <c r="K2" s="24" t="s">
        <v>25</v>
      </c>
      <c r="L2" s="24">
        <v>2012</v>
      </c>
      <c r="M2" s="24">
        <v>2014</v>
      </c>
      <c r="N2" s="24">
        <v>2016</v>
      </c>
      <c r="O2" s="50">
        <v>2018</v>
      </c>
      <c r="P2" s="24" t="s">
        <v>29</v>
      </c>
      <c r="Q2" s="24" t="s">
        <v>25</v>
      </c>
      <c r="R2" s="24">
        <v>2012</v>
      </c>
      <c r="S2" s="24">
        <v>2014</v>
      </c>
      <c r="T2" s="24">
        <v>2016</v>
      </c>
      <c r="U2" s="50">
        <v>2018</v>
      </c>
      <c r="V2" s="24" t="s">
        <v>29</v>
      </c>
      <c r="W2" s="24" t="s">
        <v>25</v>
      </c>
    </row>
    <row r="3" spans="1:24">
      <c r="A3" s="22">
        <v>201</v>
      </c>
      <c r="B3" s="20"/>
      <c r="C3" s="21">
        <f>'2014'!D2</f>
        <v>0.66527777777777775</v>
      </c>
      <c r="D3" s="21">
        <f>'2016'!D2</f>
        <v>0.81376919266963843</v>
      </c>
      <c r="E3" s="21"/>
      <c r="F3" s="26">
        <f>'2012'!H2</f>
        <v>0.56243550051599589</v>
      </c>
      <c r="G3" s="21">
        <f>'2014'!H2</f>
        <v>0.59290187891440504</v>
      </c>
      <c r="H3" s="21">
        <f>'2016'!H2</f>
        <v>0.61533779671332922</v>
      </c>
      <c r="I3" s="21">
        <f>'2018'!H2</f>
        <v>0.54878048780487809</v>
      </c>
      <c r="J3" s="28">
        <f>I3-G3</f>
        <v>-4.4121391109526953E-2</v>
      </c>
      <c r="K3" s="26">
        <f>I3-H3</f>
        <v>-6.6557308908451129E-2</v>
      </c>
      <c r="L3" s="26">
        <f>'2012'!I2</f>
        <v>0.39112487100103199</v>
      </c>
      <c r="M3" s="21">
        <f>'2014'!I2</f>
        <v>0.38204592901878914</v>
      </c>
      <c r="N3" s="21">
        <f>'2016'!I2</f>
        <v>0.3402312842361534</v>
      </c>
      <c r="O3" s="21">
        <f>'2018'!I2</f>
        <v>0.43521341463414637</v>
      </c>
      <c r="P3" s="28">
        <f>O3-M3</f>
        <v>5.3167485615357224E-2</v>
      </c>
      <c r="Q3" s="26">
        <f>O3-N3</f>
        <v>9.498213039799297E-2</v>
      </c>
      <c r="R3" s="26">
        <f>'2012'!J2</f>
        <v>4.6439628482972138E-2</v>
      </c>
      <c r="S3" s="21">
        <f>'2014'!J2</f>
        <v>2.5052192066805846E-2</v>
      </c>
      <c r="T3" s="21">
        <f>'2016'!J2</f>
        <v>4.4430919050517347E-2</v>
      </c>
      <c r="U3" s="21">
        <f>'2018'!J2</f>
        <v>1.600609756097561E-2</v>
      </c>
      <c r="V3" s="28">
        <f>U3-S3</f>
        <v>-9.0460945058302364E-3</v>
      </c>
      <c r="W3" s="61">
        <f>U3-T3</f>
        <v>-2.8424821489541736E-2</v>
      </c>
    </row>
    <row r="4" spans="1:24">
      <c r="A4" s="22">
        <v>202</v>
      </c>
      <c r="B4" s="8"/>
      <c r="C4" s="5">
        <f>'2014'!D3</f>
        <v>0.59036144578313254</v>
      </c>
      <c r="D4" s="5">
        <f>'2016'!D3</f>
        <v>0.74169741697416969</v>
      </c>
      <c r="E4" s="5"/>
      <c r="F4" s="4">
        <f>'2012'!H3</f>
        <v>0.70382695507487525</v>
      </c>
      <c r="G4" s="5">
        <f>'2014'!H3</f>
        <v>0.70222634508348791</v>
      </c>
      <c r="H4" s="5">
        <f>'2016'!H3</f>
        <v>0.67590618336886998</v>
      </c>
      <c r="I4" s="5">
        <f>'2018'!H3</f>
        <v>0.5758928571428571</v>
      </c>
      <c r="J4" s="29">
        <f t="shared" ref="J4:J57" si="0">I4-G4</f>
        <v>-0.12633348794063082</v>
      </c>
      <c r="K4" s="4">
        <f t="shared" ref="K4:K57" si="1">I4-H4</f>
        <v>-0.10001332622601289</v>
      </c>
      <c r="L4" s="4">
        <f>'2012'!I3</f>
        <v>0.26705490848585689</v>
      </c>
      <c r="M4" s="5">
        <f>'2014'!I3</f>
        <v>0.26345083487940629</v>
      </c>
      <c r="N4" s="5">
        <f>'2016'!I3</f>
        <v>0.28500355366027008</v>
      </c>
      <c r="O4" s="5">
        <f>'2018'!I3</f>
        <v>0.4017857142857143</v>
      </c>
      <c r="P4" s="29">
        <f t="shared" ref="P4:P57" si="2">O4-M4</f>
        <v>0.13833487940630801</v>
      </c>
      <c r="Q4" s="4">
        <f t="shared" ref="Q4:Q57" si="3">O4-N4</f>
        <v>0.11678216062544422</v>
      </c>
      <c r="R4" s="4">
        <f>'2012'!J3</f>
        <v>2.9118136439267885E-2</v>
      </c>
      <c r="S4" s="5">
        <f>'2014'!J3</f>
        <v>3.4322820037105753E-2</v>
      </c>
      <c r="T4" s="5">
        <f>'2016'!J3</f>
        <v>3.9090262970859983E-2</v>
      </c>
      <c r="U4" s="5">
        <f>'2018'!J3</f>
        <v>2.2321428571428572E-2</v>
      </c>
      <c r="V4" s="29">
        <f t="shared" ref="V4:V57" si="4">U4-S4</f>
        <v>-1.2001391465677181E-2</v>
      </c>
      <c r="W4" s="62">
        <f t="shared" ref="W4:W57" si="5">U4-T4</f>
        <v>-1.6768834399431411E-2</v>
      </c>
    </row>
    <row r="5" spans="1:24">
      <c r="A5" s="22">
        <v>203</v>
      </c>
      <c r="B5" s="8"/>
      <c r="C5" s="5">
        <f>'2014'!D4</f>
        <v>0.62861072902338377</v>
      </c>
      <c r="D5" s="5">
        <f>'2016'!D4</f>
        <v>0.78455284552845528</v>
      </c>
      <c r="E5" s="5"/>
      <c r="F5" s="4">
        <f>'2012'!H4</f>
        <v>0.58152686145146093</v>
      </c>
      <c r="G5" s="5">
        <f>'2014'!H4</f>
        <v>0.59518599562363239</v>
      </c>
      <c r="H5" s="5">
        <f>'2016'!H4</f>
        <v>0.58808290155440412</v>
      </c>
      <c r="I5" s="5">
        <f>'2018'!H4</f>
        <v>0.49178832116788324</v>
      </c>
      <c r="J5" s="29">
        <f t="shared" si="0"/>
        <v>-0.10339767445574916</v>
      </c>
      <c r="K5" s="4">
        <f t="shared" si="1"/>
        <v>-9.6294580386520889E-2</v>
      </c>
      <c r="L5" s="4">
        <f>'2012'!I4</f>
        <v>0.354382657869934</v>
      </c>
      <c r="M5" s="5">
        <f>'2014'!I4</f>
        <v>0.3413566739606127</v>
      </c>
      <c r="N5" s="5">
        <f>'2016'!I4</f>
        <v>0.34024179620034545</v>
      </c>
      <c r="O5" s="5">
        <f>'2018'!I4</f>
        <v>0.47536496350364965</v>
      </c>
      <c r="P5" s="29">
        <f t="shared" si="2"/>
        <v>0.13400828954303695</v>
      </c>
      <c r="Q5" s="4">
        <f t="shared" si="3"/>
        <v>0.1351231673033042</v>
      </c>
      <c r="R5" s="4">
        <f>'2012'!J4</f>
        <v>6.4090480678605094E-2</v>
      </c>
      <c r="S5" s="5">
        <f>'2014'!J4</f>
        <v>6.3457330415754923E-2</v>
      </c>
      <c r="T5" s="5">
        <f>'2016'!J4</f>
        <v>7.1675302245250427E-2</v>
      </c>
      <c r="U5" s="5">
        <f>'2018'!J4</f>
        <v>3.2846715328467155E-2</v>
      </c>
      <c r="V5" s="29">
        <f t="shared" si="4"/>
        <v>-3.0610615087287768E-2</v>
      </c>
      <c r="W5" s="62">
        <f t="shared" si="5"/>
        <v>-3.8828586916783273E-2</v>
      </c>
    </row>
    <row r="6" spans="1:24">
      <c r="A6" s="22">
        <v>204</v>
      </c>
      <c r="B6" s="8"/>
      <c r="C6" s="5">
        <f>'2014'!D5</f>
        <v>0.39424920127795526</v>
      </c>
      <c r="D6" s="5">
        <f>'2016'!D5</f>
        <v>0.62920592193808877</v>
      </c>
      <c r="E6" s="5"/>
      <c r="F6" s="4">
        <f>'2012'!H5</f>
        <v>0.48824188129899215</v>
      </c>
      <c r="G6" s="5">
        <f>'2014'!H5</f>
        <v>0.51053484602917343</v>
      </c>
      <c r="H6" s="5">
        <f>'2016'!H5</f>
        <v>0.52941176470588236</v>
      </c>
      <c r="I6" s="5">
        <f>'2018'!H5</f>
        <v>0.43426294820717132</v>
      </c>
      <c r="J6" s="29">
        <f t="shared" si="0"/>
        <v>-7.627189782200211E-2</v>
      </c>
      <c r="K6" s="4">
        <f t="shared" si="1"/>
        <v>-9.5148816498711042E-2</v>
      </c>
      <c r="L6" s="4">
        <f>'2012'!I5</f>
        <v>0.43337066069428892</v>
      </c>
      <c r="M6" s="5">
        <f>'2014'!I5</f>
        <v>0.43111831442463533</v>
      </c>
      <c r="N6" s="5">
        <f>'2016'!I5</f>
        <v>0.37112299465240639</v>
      </c>
      <c r="O6" s="5">
        <f>'2018'!I5</f>
        <v>0.52589641434262946</v>
      </c>
      <c r="P6" s="29">
        <f t="shared" si="2"/>
        <v>9.477809991799413E-2</v>
      </c>
      <c r="Q6" s="4">
        <f t="shared" si="3"/>
        <v>0.15477341969022307</v>
      </c>
      <c r="R6" s="4">
        <f>'2012'!J5</f>
        <v>7.8387458006718924E-2</v>
      </c>
      <c r="S6" s="5">
        <f>'2014'!J5</f>
        <v>5.834683954619125E-2</v>
      </c>
      <c r="T6" s="5">
        <f>'2016'!J5</f>
        <v>9.9465240641711236E-2</v>
      </c>
      <c r="U6" s="5">
        <f>'2018'!J5</f>
        <v>3.9840637450199202E-2</v>
      </c>
      <c r="V6" s="29">
        <f t="shared" si="4"/>
        <v>-1.8506202095992047E-2</v>
      </c>
      <c r="W6" s="62">
        <f t="shared" si="5"/>
        <v>-5.9624603191512034E-2</v>
      </c>
    </row>
    <row r="7" spans="1:24">
      <c r="A7" s="22">
        <v>205</v>
      </c>
      <c r="B7" s="8"/>
      <c r="C7" s="5">
        <f>'2014'!D6</f>
        <v>0.45057369814651366</v>
      </c>
      <c r="D7" s="5">
        <f>'2016'!D6</f>
        <v>0.69844266163284563</v>
      </c>
      <c r="E7" s="5"/>
      <c r="F7" s="4">
        <f>'2012'!H6</f>
        <v>0.56212574850299402</v>
      </c>
      <c r="G7" s="5">
        <f>'2014'!H6</f>
        <v>0.60626836434867781</v>
      </c>
      <c r="H7" s="5">
        <f>'2016'!H6</f>
        <v>0.58513513513513515</v>
      </c>
      <c r="I7" s="5">
        <f>'2018'!H6</f>
        <v>0.48999199359487589</v>
      </c>
      <c r="J7" s="29">
        <f t="shared" si="0"/>
        <v>-0.11627637075380193</v>
      </c>
      <c r="K7" s="4">
        <f t="shared" si="1"/>
        <v>-9.5143141540259268E-2</v>
      </c>
      <c r="L7" s="4">
        <f>'2012'!I6</f>
        <v>0.3787425149700599</v>
      </c>
      <c r="M7" s="5">
        <f>'2014'!I6</f>
        <v>0.35945151811949072</v>
      </c>
      <c r="N7" s="5">
        <f>'2016'!I6</f>
        <v>0.3472972972972973</v>
      </c>
      <c r="O7" s="5">
        <f>'2018'!I6</f>
        <v>0.48358686949559648</v>
      </c>
      <c r="P7" s="29">
        <f t="shared" si="2"/>
        <v>0.12413535137610576</v>
      </c>
      <c r="Q7" s="4">
        <f t="shared" si="3"/>
        <v>0.13628957219829918</v>
      </c>
      <c r="R7" s="4">
        <f>'2012'!J6</f>
        <v>5.9131736526946109E-2</v>
      </c>
      <c r="S7" s="5">
        <f>'2014'!J6</f>
        <v>3.4280117531831536E-2</v>
      </c>
      <c r="T7" s="5">
        <f>'2016'!J6</f>
        <v>6.7567567567567571E-2</v>
      </c>
      <c r="U7" s="5">
        <f>'2018'!J6</f>
        <v>2.6421136909527621E-2</v>
      </c>
      <c r="V7" s="29">
        <f t="shared" si="4"/>
        <v>-7.8589806223039148E-3</v>
      </c>
      <c r="W7" s="62">
        <f t="shared" si="5"/>
        <v>-4.1146430658039954E-2</v>
      </c>
    </row>
    <row r="8" spans="1:24">
      <c r="A8" s="22">
        <v>209</v>
      </c>
      <c r="B8" s="8"/>
      <c r="C8" s="5">
        <f>'2014'!D7</f>
        <v>0.63105590062111805</v>
      </c>
      <c r="D8" s="5">
        <f>'2016'!D7</f>
        <v>0.79286608260325409</v>
      </c>
      <c r="E8" s="5"/>
      <c r="F8" s="4">
        <f>'2012'!H7</f>
        <v>0.63157894736842102</v>
      </c>
      <c r="G8" s="5">
        <f>'2014'!H7</f>
        <v>0.65354330708661412</v>
      </c>
      <c r="H8" s="5">
        <f>'2016'!H7</f>
        <v>0.62904498816101029</v>
      </c>
      <c r="I8" s="5">
        <f>'2018'!H7</f>
        <v>0.53071253071253066</v>
      </c>
      <c r="J8" s="29">
        <f t="shared" si="0"/>
        <v>-0.12283077637408346</v>
      </c>
      <c r="K8" s="4">
        <f t="shared" si="1"/>
        <v>-9.8332457448479627E-2</v>
      </c>
      <c r="L8" s="4">
        <f>'2012'!I7</f>
        <v>0.32319078947368424</v>
      </c>
      <c r="M8" s="5">
        <f>'2014'!I7</f>
        <v>0.3139763779527559</v>
      </c>
      <c r="N8" s="5">
        <f>'2016'!I7</f>
        <v>0.31412786108918705</v>
      </c>
      <c r="O8" s="5">
        <f>'2018'!I7</f>
        <v>0.44389844389844391</v>
      </c>
      <c r="P8" s="29">
        <f t="shared" si="2"/>
        <v>0.129922065945688</v>
      </c>
      <c r="Q8" s="4">
        <f t="shared" si="3"/>
        <v>0.12977058280925685</v>
      </c>
      <c r="R8" s="4">
        <f>'2012'!J7</f>
        <v>4.5230263157894739E-2</v>
      </c>
      <c r="S8" s="5">
        <f>'2014'!J7</f>
        <v>3.2480314960629919E-2</v>
      </c>
      <c r="T8" s="5">
        <f>'2016'!J7</f>
        <v>5.6827150749802685E-2</v>
      </c>
      <c r="U8" s="5">
        <f>'2018'!J7</f>
        <v>2.5389025389025387E-2</v>
      </c>
      <c r="V8" s="29">
        <f t="shared" si="4"/>
        <v>-7.0912895716045317E-3</v>
      </c>
      <c r="W8" s="62">
        <f t="shared" si="5"/>
        <v>-3.1438125360777294E-2</v>
      </c>
    </row>
    <row r="9" spans="1:24">
      <c r="A9" s="22">
        <v>210</v>
      </c>
      <c r="B9" s="8"/>
      <c r="C9" s="5">
        <f>'2014'!D8</f>
        <v>0.52681388012618302</v>
      </c>
      <c r="D9" s="5">
        <f>'2016'!D8</f>
        <v>0.75144766146993314</v>
      </c>
      <c r="E9" s="5"/>
      <c r="F9" s="4">
        <f>'2012'!H8</f>
        <v>0.50548112058465289</v>
      </c>
      <c r="G9" s="5">
        <f>'2014'!H8</f>
        <v>0.52844311377245512</v>
      </c>
      <c r="H9" s="5">
        <f>'2016'!H8</f>
        <v>0.53171310017783047</v>
      </c>
      <c r="I9" s="5">
        <f>'2018'!H8</f>
        <v>0.46028037383177572</v>
      </c>
      <c r="J9" s="29">
        <f t="shared" si="0"/>
        <v>-6.8162739940679395E-2</v>
      </c>
      <c r="K9" s="4">
        <f t="shared" si="1"/>
        <v>-7.1432726346054742E-2</v>
      </c>
      <c r="L9" s="4">
        <f>'2012'!I8</f>
        <v>0.4336175395858709</v>
      </c>
      <c r="M9" s="5">
        <f>'2014'!I8</f>
        <v>0.42889221556886226</v>
      </c>
      <c r="N9" s="5">
        <f>'2016'!I8</f>
        <v>0.40189685832839361</v>
      </c>
      <c r="O9" s="5">
        <f>'2018'!I8</f>
        <v>0.51635514018691586</v>
      </c>
      <c r="P9" s="29">
        <f t="shared" si="2"/>
        <v>8.7462924618053606E-2</v>
      </c>
      <c r="Q9" s="4">
        <f t="shared" si="3"/>
        <v>0.11445828185852225</v>
      </c>
      <c r="R9" s="4">
        <f>'2012'!J8</f>
        <v>6.090133982947625E-2</v>
      </c>
      <c r="S9" s="5">
        <f>'2014'!J8</f>
        <v>4.2664670658682638E-2</v>
      </c>
      <c r="T9" s="5">
        <f>'2016'!J8</f>
        <v>6.6390041493775934E-2</v>
      </c>
      <c r="U9" s="5">
        <f>'2018'!J8</f>
        <v>2.336448598130841E-2</v>
      </c>
      <c r="V9" s="29">
        <f t="shared" si="4"/>
        <v>-1.9300184677374228E-2</v>
      </c>
      <c r="W9" s="62">
        <f t="shared" si="5"/>
        <v>-4.302555551246752E-2</v>
      </c>
    </row>
    <row r="10" spans="1:24">
      <c r="A10" s="22">
        <v>211</v>
      </c>
      <c r="B10" s="8"/>
      <c r="C10" s="5">
        <f>'2014'!D9</f>
        <v>0.61409127301841471</v>
      </c>
      <c r="D10" s="5">
        <f>'2016'!D9</f>
        <v>0.78763769889840884</v>
      </c>
      <c r="E10" s="5"/>
      <c r="F10" s="4">
        <f>'2012'!H9</f>
        <v>0.51701427003293088</v>
      </c>
      <c r="G10" s="5">
        <f>'2014'!H9</f>
        <v>0.50847457627118642</v>
      </c>
      <c r="H10" s="5">
        <f>'2016'!H9</f>
        <v>0.5252525252525253</v>
      </c>
      <c r="I10" s="5">
        <f>'2018'!H9</f>
        <v>0.4398016997167139</v>
      </c>
      <c r="J10" s="29">
        <f t="shared" si="0"/>
        <v>-6.8672876554472517E-2</v>
      </c>
      <c r="K10" s="4">
        <f t="shared" si="1"/>
        <v>-8.5450825535811403E-2</v>
      </c>
      <c r="L10" s="4">
        <f>'2012'!I9</f>
        <v>0.40395170142700332</v>
      </c>
      <c r="M10" s="5">
        <f>'2014'!I9</f>
        <v>0.44458930899608867</v>
      </c>
      <c r="N10" s="5">
        <f>'2016'!I9</f>
        <v>0.39393939393939392</v>
      </c>
      <c r="O10" s="5">
        <f>'2018'!I9</f>
        <v>0.53186968838526916</v>
      </c>
      <c r="P10" s="29">
        <f t="shared" si="2"/>
        <v>8.7280379389180485E-2</v>
      </c>
      <c r="Q10" s="4">
        <f t="shared" si="3"/>
        <v>0.13793029444587523</v>
      </c>
      <c r="R10" s="4">
        <f>'2012'!J9</f>
        <v>7.9034028540065859E-2</v>
      </c>
      <c r="S10" s="5">
        <f>'2014'!J9</f>
        <v>4.6936114732724903E-2</v>
      </c>
      <c r="T10" s="5">
        <f>'2016'!J9</f>
        <v>8.0808080808080815E-2</v>
      </c>
      <c r="U10" s="5">
        <f>'2018'!J9</f>
        <v>2.8328611898016998E-2</v>
      </c>
      <c r="V10" s="29">
        <f t="shared" si="4"/>
        <v>-1.8607502834707905E-2</v>
      </c>
      <c r="W10" s="62">
        <f t="shared" si="5"/>
        <v>-5.2479468910063817E-2</v>
      </c>
    </row>
    <row r="11" spans="1:24">
      <c r="A11" s="22">
        <v>212</v>
      </c>
      <c r="B11" s="8"/>
      <c r="C11" s="5">
        <f>'2014'!D10</f>
        <v>0.65960355434039641</v>
      </c>
      <c r="D11" s="5">
        <f>'2016'!D10</f>
        <v>0.78508474576271181</v>
      </c>
      <c r="E11" s="5"/>
      <c r="F11" s="4">
        <f>'2012'!H10</f>
        <v>0.59039301310043668</v>
      </c>
      <c r="G11" s="5">
        <f>'2014'!H10</f>
        <v>0.62072538860103632</v>
      </c>
      <c r="H11" s="5">
        <f>'2016'!H10</f>
        <v>0.60103626943005184</v>
      </c>
      <c r="I11" s="5">
        <f>'2018'!H10</f>
        <v>0.50787766450417049</v>
      </c>
      <c r="J11" s="29">
        <f t="shared" si="0"/>
        <v>-0.11284772409686583</v>
      </c>
      <c r="K11" s="4">
        <f t="shared" si="1"/>
        <v>-9.315860492588135E-2</v>
      </c>
      <c r="L11" s="4">
        <f>'2012'!I10</f>
        <v>0.35720524017467248</v>
      </c>
      <c r="M11" s="5">
        <f>'2014'!I10</f>
        <v>0.34922279792746114</v>
      </c>
      <c r="N11" s="5">
        <f>'2016'!I10</f>
        <v>0.32815198618307428</v>
      </c>
      <c r="O11" s="5">
        <f>'2018'!I10</f>
        <v>0.46246524559777574</v>
      </c>
      <c r="P11" s="29">
        <f t="shared" si="2"/>
        <v>0.11324244767031461</v>
      </c>
      <c r="Q11" s="4">
        <f t="shared" si="3"/>
        <v>0.13431325941470146</v>
      </c>
      <c r="R11" s="4">
        <f>'2012'!J10</f>
        <v>5.2401746724890827E-2</v>
      </c>
      <c r="S11" s="5">
        <f>'2014'!J10</f>
        <v>3.0051813471502591E-2</v>
      </c>
      <c r="T11" s="5">
        <f>'2016'!J10</f>
        <v>7.0811744386873918E-2</v>
      </c>
      <c r="U11" s="5">
        <f>'2018'!J10</f>
        <v>2.9657089898053754E-2</v>
      </c>
      <c r="V11" s="29">
        <f t="shared" si="4"/>
        <v>-3.9472357344883663E-4</v>
      </c>
      <c r="W11" s="62">
        <f t="shared" si="5"/>
        <v>-4.1154654488820164E-2</v>
      </c>
    </row>
    <row r="12" spans="1:24">
      <c r="A12" s="22">
        <v>213</v>
      </c>
      <c r="B12" s="8"/>
      <c r="C12" s="5">
        <f>'2014'!D11</f>
        <v>0.75332225913621265</v>
      </c>
      <c r="D12" s="5">
        <f>'2016'!D11</f>
        <v>0.84180790960451979</v>
      </c>
      <c r="E12" s="5"/>
      <c r="F12" s="4">
        <f>'2012'!H11</f>
        <v>0.63039014373716629</v>
      </c>
      <c r="G12" s="5">
        <f>'2014'!H11</f>
        <v>0.6405733186328556</v>
      </c>
      <c r="H12" s="5">
        <f>'2016'!H11</f>
        <v>0.64141898370086292</v>
      </c>
      <c r="I12" s="5">
        <f>'2018'!H11</f>
        <v>0.54202898550724643</v>
      </c>
      <c r="J12" s="29">
        <f t="shared" si="0"/>
        <v>-9.8544333125609174E-2</v>
      </c>
      <c r="K12" s="4">
        <f t="shared" si="1"/>
        <v>-9.9389998193616491E-2</v>
      </c>
      <c r="L12" s="4">
        <f>'2012'!I11</f>
        <v>0.34188911704312114</v>
      </c>
      <c r="M12" s="5">
        <f>'2014'!I11</f>
        <v>0.34729878721058433</v>
      </c>
      <c r="N12" s="5">
        <f>'2016'!I11</f>
        <v>0.3202301054650048</v>
      </c>
      <c r="O12" s="5">
        <f>'2018'!I11</f>
        <v>0.44927536231884058</v>
      </c>
      <c r="P12" s="29">
        <f t="shared" si="2"/>
        <v>0.10197657510825625</v>
      </c>
      <c r="Q12" s="4">
        <f t="shared" si="3"/>
        <v>0.12904525685383578</v>
      </c>
      <c r="R12" s="4">
        <f>'2012'!J11</f>
        <v>2.7720739219712527E-2</v>
      </c>
      <c r="S12" s="5">
        <f>'2014'!J11</f>
        <v>1.2127894156560088E-2</v>
      </c>
      <c r="T12" s="5">
        <f>'2016'!J11</f>
        <v>3.8350910834132314E-2</v>
      </c>
      <c r="U12" s="5">
        <f>'2018'!J11</f>
        <v>8.6956521739130436E-3</v>
      </c>
      <c r="V12" s="29">
        <f t="shared" si="4"/>
        <v>-3.4322419826470444E-3</v>
      </c>
      <c r="W12" s="62">
        <f t="shared" si="5"/>
        <v>-2.9655258660219272E-2</v>
      </c>
    </row>
    <row r="13" spans="1:24">
      <c r="A13" s="22">
        <v>214</v>
      </c>
      <c r="B13" s="8"/>
      <c r="C13" s="5">
        <f>'2014'!D12</f>
        <v>0.70595690747782003</v>
      </c>
      <c r="D13" s="5">
        <f>'2016'!D12</f>
        <v>0.79949874686716793</v>
      </c>
      <c r="E13" s="5"/>
      <c r="F13" s="4">
        <f>'2012'!H12</f>
        <v>0.70287539936102239</v>
      </c>
      <c r="G13" s="5">
        <f>'2014'!H12</f>
        <v>0.70197486535008979</v>
      </c>
      <c r="H13" s="5">
        <f>'2016'!H12</f>
        <v>0.68338557993730409</v>
      </c>
      <c r="I13" s="5">
        <f>'2018'!H12</f>
        <v>0.59867330016583753</v>
      </c>
      <c r="J13" s="29">
        <f t="shared" si="0"/>
        <v>-0.10330156518425226</v>
      </c>
      <c r="K13" s="4">
        <f t="shared" si="1"/>
        <v>-8.4712279771466559E-2</v>
      </c>
      <c r="L13" s="4">
        <f>'2012'!I12</f>
        <v>0.26517571884984026</v>
      </c>
      <c r="M13" s="5">
        <f>'2014'!I12</f>
        <v>0.27289048473967686</v>
      </c>
      <c r="N13" s="5">
        <f>'2016'!I12</f>
        <v>0.28369905956112851</v>
      </c>
      <c r="O13" s="5">
        <f>'2018'!I12</f>
        <v>0.38474295190713104</v>
      </c>
      <c r="P13" s="29">
        <f t="shared" si="2"/>
        <v>0.11185246716745417</v>
      </c>
      <c r="Q13" s="4">
        <f t="shared" si="3"/>
        <v>0.10104389234600253</v>
      </c>
      <c r="R13" s="4">
        <f>'2012'!J12</f>
        <v>3.1948881789137379E-2</v>
      </c>
      <c r="S13" s="5">
        <f>'2014'!J12</f>
        <v>2.5134649910233394E-2</v>
      </c>
      <c r="T13" s="5">
        <f>'2016'!J12</f>
        <v>3.2915360501567396E-2</v>
      </c>
      <c r="U13" s="5">
        <f>'2018'!J12</f>
        <v>1.658374792703151E-2</v>
      </c>
      <c r="V13" s="29">
        <f t="shared" si="4"/>
        <v>-8.5509019832018841E-3</v>
      </c>
      <c r="W13" s="62">
        <f t="shared" si="5"/>
        <v>-1.6331612574535886E-2</v>
      </c>
    </row>
    <row r="14" spans="1:24">
      <c r="A14" s="22">
        <v>215</v>
      </c>
      <c r="B14" s="8"/>
      <c r="C14" s="5">
        <f>'2014'!D13</f>
        <v>0.62540983606557377</v>
      </c>
      <c r="D14" s="5">
        <f>'2016'!D13</f>
        <v>0.79104477611940294</v>
      </c>
      <c r="E14" s="5"/>
      <c r="F14" s="4">
        <f>'2012'!H13</f>
        <v>0.63497267759562837</v>
      </c>
      <c r="G14" s="5">
        <f>'2014'!H13</f>
        <v>0.64613368283093053</v>
      </c>
      <c r="H14" s="5">
        <f>'2016'!H13</f>
        <v>0.63853028798411127</v>
      </c>
      <c r="I14" s="5">
        <f>'2018'!H13</f>
        <v>0.54024255788313125</v>
      </c>
      <c r="J14" s="29">
        <f t="shared" si="0"/>
        <v>-0.10589112494779929</v>
      </c>
      <c r="K14" s="4">
        <f t="shared" si="1"/>
        <v>-9.828773010098002E-2</v>
      </c>
      <c r="L14" s="4">
        <f>'2012'!I13</f>
        <v>0.33114754098360655</v>
      </c>
      <c r="M14" s="5">
        <f>'2014'!I13</f>
        <v>0.33027522935779818</v>
      </c>
      <c r="N14" s="5">
        <f>'2016'!I13</f>
        <v>0.30983118172790469</v>
      </c>
      <c r="O14" s="5">
        <f>'2018'!I13</f>
        <v>0.44211686879823592</v>
      </c>
      <c r="P14" s="29">
        <f t="shared" si="2"/>
        <v>0.11184163944043773</v>
      </c>
      <c r="Q14" s="4">
        <f t="shared" si="3"/>
        <v>0.13228568707033123</v>
      </c>
      <c r="R14" s="4">
        <f>'2012'!J13</f>
        <v>3.3879781420765025E-2</v>
      </c>
      <c r="S14" s="5">
        <f>'2014'!J13</f>
        <v>2.3591087811271297E-2</v>
      </c>
      <c r="T14" s="5">
        <f>'2016'!J13</f>
        <v>5.1638530287984111E-2</v>
      </c>
      <c r="U14" s="5">
        <f>'2018'!J13</f>
        <v>1.7640573318632856E-2</v>
      </c>
      <c r="V14" s="29">
        <f t="shared" si="4"/>
        <v>-5.950514492638441E-3</v>
      </c>
      <c r="W14" s="62">
        <f t="shared" si="5"/>
        <v>-3.3997956969351255E-2</v>
      </c>
    </row>
    <row r="15" spans="1:24">
      <c r="A15" s="22">
        <v>216</v>
      </c>
      <c r="B15" s="8"/>
      <c r="C15" s="5">
        <f>'2014'!D14</f>
        <v>0.68004223864836322</v>
      </c>
      <c r="D15" s="5">
        <f>'2016'!D14</f>
        <v>0.80543933054393302</v>
      </c>
      <c r="E15" s="5"/>
      <c r="F15" s="4">
        <f>'2012'!H14</f>
        <v>0.65420560747663548</v>
      </c>
      <c r="G15" s="5">
        <f>'2014'!H14</f>
        <v>0.67391304347826086</v>
      </c>
      <c r="H15" s="5">
        <f>'2016'!H14</f>
        <v>0.67532467532467533</v>
      </c>
      <c r="I15" s="5">
        <f>'2018'!H14</f>
        <v>0.5802139037433155</v>
      </c>
      <c r="J15" s="29">
        <f t="shared" si="0"/>
        <v>-9.3699139734945369E-2</v>
      </c>
      <c r="K15" s="4">
        <f t="shared" si="1"/>
        <v>-9.5110771581359832E-2</v>
      </c>
      <c r="L15" s="4">
        <f>'2012'!I14</f>
        <v>0.31241655540720964</v>
      </c>
      <c r="M15" s="5">
        <f>'2014'!I14</f>
        <v>0.30900621118012422</v>
      </c>
      <c r="N15" s="5">
        <f>'2016'!I14</f>
        <v>0.29610389610389609</v>
      </c>
      <c r="O15" s="5">
        <f>'2018'!I14</f>
        <v>0.40374331550802139</v>
      </c>
      <c r="P15" s="29">
        <f t="shared" si="2"/>
        <v>9.473710432789717E-2</v>
      </c>
      <c r="Q15" s="4">
        <f t="shared" si="3"/>
        <v>0.1076394194041253</v>
      </c>
      <c r="R15" s="4">
        <f>'2012'!J14</f>
        <v>3.3377837116154871E-2</v>
      </c>
      <c r="S15" s="5">
        <f>'2014'!J14</f>
        <v>1.7080745341614908E-2</v>
      </c>
      <c r="T15" s="5">
        <f>'2016'!J14</f>
        <v>2.8571428571428571E-2</v>
      </c>
      <c r="U15" s="5">
        <f>'2018'!J14</f>
        <v>1.6042780748663103E-2</v>
      </c>
      <c r="V15" s="29">
        <f t="shared" si="4"/>
        <v>-1.0379645929518046E-3</v>
      </c>
      <c r="W15" s="62">
        <f t="shared" si="5"/>
        <v>-1.2528647822765467E-2</v>
      </c>
    </row>
    <row r="16" spans="1:24">
      <c r="A16" s="22">
        <v>217</v>
      </c>
      <c r="B16" s="8"/>
      <c r="C16" s="5">
        <f>'2014'!D15</f>
        <v>0.55932203389830504</v>
      </c>
      <c r="D16" s="5">
        <f>'2016'!D15</f>
        <v>0.7567567567567568</v>
      </c>
      <c r="E16" s="5"/>
      <c r="F16" s="4">
        <f>'2012'!H15</f>
        <v>0.57993384785005508</v>
      </c>
      <c r="G16" s="5">
        <f>'2014'!H15</f>
        <v>0.59163059163059162</v>
      </c>
      <c r="H16" s="5">
        <f>'2016'!H15</f>
        <v>0.60816326530612241</v>
      </c>
      <c r="I16" s="5">
        <f>'2018'!H15</f>
        <v>0.47216035634743875</v>
      </c>
      <c r="J16" s="29">
        <f t="shared" si="0"/>
        <v>-0.11947023528315287</v>
      </c>
      <c r="K16" s="4">
        <f t="shared" si="1"/>
        <v>-0.13600290895868367</v>
      </c>
      <c r="L16" s="4">
        <f>'2012'!I15</f>
        <v>0.36493936052921722</v>
      </c>
      <c r="M16" s="5">
        <f>'2014'!I15</f>
        <v>0.36075036075036077</v>
      </c>
      <c r="N16" s="5">
        <f>'2016'!I15</f>
        <v>0.33061224489795921</v>
      </c>
      <c r="O16" s="5">
        <f>'2018'!I15</f>
        <v>0.48552338530066813</v>
      </c>
      <c r="P16" s="29">
        <f t="shared" si="2"/>
        <v>0.12477302455030737</v>
      </c>
      <c r="Q16" s="4">
        <f t="shared" si="3"/>
        <v>0.15491114040270892</v>
      </c>
      <c r="R16" s="4">
        <f>'2012'!J15</f>
        <v>5.5126791620727672E-2</v>
      </c>
      <c r="S16" s="5">
        <f>'2014'!J15</f>
        <v>4.7619047619047616E-2</v>
      </c>
      <c r="T16" s="5">
        <f>'2016'!J15</f>
        <v>6.1224489795918366E-2</v>
      </c>
      <c r="U16" s="5">
        <f>'2018'!J15</f>
        <v>4.2316258351893093E-2</v>
      </c>
      <c r="V16" s="29">
        <f t="shared" si="4"/>
        <v>-5.3027892671545229E-3</v>
      </c>
      <c r="W16" s="62">
        <f t="shared" si="5"/>
        <v>-1.8908231444025272E-2</v>
      </c>
    </row>
    <row r="17" spans="1:23">
      <c r="A17" s="22">
        <v>218</v>
      </c>
      <c r="B17" s="8"/>
      <c r="C17" s="5">
        <f>'2014'!D16</f>
        <v>0.77708703374777977</v>
      </c>
      <c r="D17" s="5">
        <f>'2016'!D16</f>
        <v>0.8572687224669604</v>
      </c>
      <c r="E17" s="5"/>
      <c r="F17" s="4">
        <f>'2012'!H16</f>
        <v>0.65520945220193338</v>
      </c>
      <c r="G17" s="5">
        <f>'2014'!H16</f>
        <v>0.63200000000000001</v>
      </c>
      <c r="H17" s="5">
        <f>'2016'!H16</f>
        <v>0.64542651593011302</v>
      </c>
      <c r="I17" s="5">
        <f>'2018'!H16</f>
        <v>0.53257142857142858</v>
      </c>
      <c r="J17" s="29">
        <f t="shared" si="0"/>
        <v>-9.9428571428571422E-2</v>
      </c>
      <c r="K17" s="4">
        <f t="shared" si="1"/>
        <v>-0.11285508735868444</v>
      </c>
      <c r="L17" s="4">
        <f>'2012'!I16</f>
        <v>0.31149301825993553</v>
      </c>
      <c r="M17" s="5">
        <f>'2014'!I16</f>
        <v>0.34742857142857142</v>
      </c>
      <c r="N17" s="5">
        <f>'2016'!I16</f>
        <v>0.31346351490236385</v>
      </c>
      <c r="O17" s="5">
        <f>'2018'!I16</f>
        <v>0.4514285714285714</v>
      </c>
      <c r="P17" s="29">
        <f t="shared" si="2"/>
        <v>0.10399999999999998</v>
      </c>
      <c r="Q17" s="4">
        <f t="shared" si="3"/>
        <v>0.13796505652620755</v>
      </c>
      <c r="R17" s="4">
        <f>'2012'!J16</f>
        <v>3.3297529538131039E-2</v>
      </c>
      <c r="S17" s="5">
        <f>'2014'!J16</f>
        <v>2.057142857142857E-2</v>
      </c>
      <c r="T17" s="5">
        <f>'2016'!J16</f>
        <v>4.1109969167523124E-2</v>
      </c>
      <c r="U17" s="5">
        <f>'2018'!J16</f>
        <v>1.6E-2</v>
      </c>
      <c r="V17" s="29">
        <f t="shared" si="4"/>
        <v>-4.57142857142857E-3</v>
      </c>
      <c r="W17" s="62">
        <f t="shared" si="5"/>
        <v>-2.5109969167523123E-2</v>
      </c>
    </row>
    <row r="18" spans="1:23">
      <c r="A18" s="22">
        <v>219</v>
      </c>
      <c r="B18" s="8"/>
      <c r="C18" s="5">
        <f>'2014'!D17</f>
        <v>0.63486238532110095</v>
      </c>
      <c r="D18" s="5">
        <f>'2016'!D17</f>
        <v>0.79038112522686021</v>
      </c>
      <c r="E18" s="5"/>
      <c r="F18" s="4">
        <f>'2012'!H17</f>
        <v>0.6</v>
      </c>
      <c r="G18" s="5">
        <f>'2014'!H17</f>
        <v>0.61994219653179194</v>
      </c>
      <c r="H18" s="5">
        <f>'2016'!H17</f>
        <v>0.58783008036739381</v>
      </c>
      <c r="I18" s="5">
        <f>'2018'!H17</f>
        <v>0.50126582278481013</v>
      </c>
      <c r="J18" s="29">
        <f t="shared" si="0"/>
        <v>-0.11867637374698181</v>
      </c>
      <c r="K18" s="4">
        <f t="shared" si="1"/>
        <v>-8.6564257582583681E-2</v>
      </c>
      <c r="L18" s="4">
        <f>'2012'!I17</f>
        <v>0.32848484848484849</v>
      </c>
      <c r="M18" s="5">
        <f>'2014'!I17</f>
        <v>0.33670520231213874</v>
      </c>
      <c r="N18" s="5">
        <f>'2016'!I17</f>
        <v>0.338691159586682</v>
      </c>
      <c r="O18" s="5">
        <f>'2018'!I17</f>
        <v>0.47721518987341771</v>
      </c>
      <c r="P18" s="29">
        <f t="shared" si="2"/>
        <v>0.14050998756127897</v>
      </c>
      <c r="Q18" s="4">
        <f t="shared" si="3"/>
        <v>0.13852403028673571</v>
      </c>
      <c r="R18" s="4">
        <f>'2012'!J17</f>
        <v>7.1515151515151518E-2</v>
      </c>
      <c r="S18" s="5">
        <f>'2014'!J17</f>
        <v>4.3352601156069363E-2</v>
      </c>
      <c r="T18" s="5">
        <f>'2016'!J17</f>
        <v>7.3478760045924227E-2</v>
      </c>
      <c r="U18" s="5">
        <f>'2018'!J17</f>
        <v>2.1518987341772152E-2</v>
      </c>
      <c r="V18" s="29">
        <f t="shared" si="4"/>
        <v>-2.1833613814297211E-2</v>
      </c>
      <c r="W18" s="62">
        <f t="shared" si="5"/>
        <v>-5.1959772704152071E-2</v>
      </c>
    </row>
    <row r="19" spans="1:23">
      <c r="A19" s="22">
        <v>220</v>
      </c>
      <c r="B19" s="8"/>
      <c r="C19" s="5">
        <f>'2014'!D18</f>
        <v>0.58684210526315794</v>
      </c>
      <c r="D19" s="5">
        <f>'2016'!D18</f>
        <v>0.81707317073170727</v>
      </c>
      <c r="E19" s="5"/>
      <c r="F19" s="4">
        <f>'2012'!H18</f>
        <v>0.52674418604651163</v>
      </c>
      <c r="G19" s="5">
        <f>'2014'!H18</f>
        <v>0.55156950672645744</v>
      </c>
      <c r="H19" s="5">
        <f>'2016'!H18</f>
        <v>0.53731343283582089</v>
      </c>
      <c r="I19" s="5">
        <f>'2018'!H18</f>
        <v>0.45346062052505964</v>
      </c>
      <c r="J19" s="29">
        <f t="shared" si="0"/>
        <v>-9.8108886201397794E-2</v>
      </c>
      <c r="K19" s="4">
        <f t="shared" si="1"/>
        <v>-8.3852812310761249E-2</v>
      </c>
      <c r="L19" s="4">
        <f>'2012'!I18</f>
        <v>0.413953488372093</v>
      </c>
      <c r="M19" s="5">
        <f>'2014'!I18</f>
        <v>0.42002989536621821</v>
      </c>
      <c r="N19" s="5">
        <f>'2016'!I18</f>
        <v>0.38805970149253732</v>
      </c>
      <c r="O19" s="5">
        <f>'2018'!I18</f>
        <v>0.51073985680190925</v>
      </c>
      <c r="P19" s="29">
        <f t="shared" si="2"/>
        <v>9.0709961435691044E-2</v>
      </c>
      <c r="Q19" s="4">
        <f t="shared" si="3"/>
        <v>0.12268015530937193</v>
      </c>
      <c r="R19" s="4">
        <f>'2012'!J18</f>
        <v>5.9302325581395351E-2</v>
      </c>
      <c r="S19" s="5">
        <f>'2014'!J18</f>
        <v>2.8400597907324365E-2</v>
      </c>
      <c r="T19" s="5">
        <f>'2016'!J18</f>
        <v>7.4626865671641784E-2</v>
      </c>
      <c r="U19" s="5">
        <f>'2018'!J18</f>
        <v>3.5799522673031027E-2</v>
      </c>
      <c r="V19" s="29">
        <f t="shared" si="4"/>
        <v>7.3989247657066624E-3</v>
      </c>
      <c r="W19" s="62">
        <f t="shared" si="5"/>
        <v>-3.8827342998610757E-2</v>
      </c>
    </row>
    <row r="20" spans="1:23">
      <c r="A20" s="22">
        <v>221</v>
      </c>
      <c r="B20" s="8"/>
      <c r="C20" s="5">
        <f>'2014'!D19</f>
        <v>0.66530612244897958</v>
      </c>
      <c r="D20" s="5">
        <f>'2016'!D19</f>
        <v>0.79040156709108722</v>
      </c>
      <c r="E20" s="5"/>
      <c r="F20" s="4">
        <f>'2012'!H19</f>
        <v>0.625</v>
      </c>
      <c r="G20" s="5">
        <f>'2014'!H19</f>
        <v>0.62576687116564422</v>
      </c>
      <c r="H20" s="5">
        <f>'2016'!H19</f>
        <v>0.60842627013630735</v>
      </c>
      <c r="I20" s="5">
        <f>'2018'!H19</f>
        <v>0.51294697903822439</v>
      </c>
      <c r="J20" s="29">
        <f t="shared" si="0"/>
        <v>-0.11281989212741983</v>
      </c>
      <c r="K20" s="4">
        <f t="shared" si="1"/>
        <v>-9.5479291098082952E-2</v>
      </c>
      <c r="L20" s="4">
        <f>'2012'!I19</f>
        <v>0.3203125</v>
      </c>
      <c r="M20" s="5">
        <f>'2014'!I19</f>
        <v>0.34355828220858897</v>
      </c>
      <c r="N20" s="5">
        <f>'2016'!I19</f>
        <v>0.34448574969021067</v>
      </c>
      <c r="O20" s="5">
        <f>'2018'!I19</f>
        <v>0.46239210850801482</v>
      </c>
      <c r="P20" s="29">
        <f t="shared" si="2"/>
        <v>0.11883382629942585</v>
      </c>
      <c r="Q20" s="4">
        <f t="shared" si="3"/>
        <v>0.11790635881780415</v>
      </c>
      <c r="R20" s="4">
        <f>'2012'!J19</f>
        <v>5.46875E-2</v>
      </c>
      <c r="S20" s="5">
        <f>'2014'!J19</f>
        <v>3.0674846625766871E-2</v>
      </c>
      <c r="T20" s="5">
        <f>'2016'!J19</f>
        <v>4.7087980173482029E-2</v>
      </c>
      <c r="U20" s="5">
        <f>'2018'!J19</f>
        <v>2.4660912453760789E-2</v>
      </c>
      <c r="V20" s="29">
        <f t="shared" si="4"/>
        <v>-6.0139341720060815E-3</v>
      </c>
      <c r="W20" s="62">
        <f t="shared" si="5"/>
        <v>-2.2427067719721239E-2</v>
      </c>
    </row>
    <row r="21" spans="1:23">
      <c r="A21" s="22">
        <v>222</v>
      </c>
      <c r="B21" s="8"/>
      <c r="C21" s="5">
        <f>'2014'!D20</f>
        <v>0.57577679137603044</v>
      </c>
      <c r="D21" s="5">
        <f>'2016'!D20</f>
        <v>0.7539038101186758</v>
      </c>
      <c r="E21" s="5"/>
      <c r="F21" s="4">
        <f>'2012'!H20</f>
        <v>0.5478723404255319</v>
      </c>
      <c r="G21" s="5">
        <f>'2014'!H20</f>
        <v>0.53854625550660795</v>
      </c>
      <c r="H21" s="5">
        <f>'2016'!H20</f>
        <v>0.55343827671913837</v>
      </c>
      <c r="I21" s="5">
        <f>'2018'!H20</f>
        <v>0.45557491289198604</v>
      </c>
      <c r="J21" s="29">
        <f t="shared" si="0"/>
        <v>-8.2971342614621912E-2</v>
      </c>
      <c r="K21" s="4">
        <f t="shared" si="1"/>
        <v>-9.7863363827152328E-2</v>
      </c>
      <c r="L21" s="4">
        <f>'2012'!I20</f>
        <v>0.39273049645390073</v>
      </c>
      <c r="M21" s="5">
        <f>'2014'!I20</f>
        <v>0.40638766519823788</v>
      </c>
      <c r="N21" s="5">
        <f>'2016'!I20</f>
        <v>0.37282518641259321</v>
      </c>
      <c r="O21" s="5">
        <f>'2018'!I20</f>
        <v>0.51045296167247389</v>
      </c>
      <c r="P21" s="29">
        <f t="shared" si="2"/>
        <v>0.10406529647423601</v>
      </c>
      <c r="Q21" s="4">
        <f t="shared" si="3"/>
        <v>0.13762777525988068</v>
      </c>
      <c r="R21" s="4">
        <f>'2012'!J20</f>
        <v>5.9397163120567378E-2</v>
      </c>
      <c r="S21" s="5">
        <f>'2014'!J20</f>
        <v>5.5066079295154183E-2</v>
      </c>
      <c r="T21" s="5">
        <f>'2016'!J20</f>
        <v>7.3736536868268435E-2</v>
      </c>
      <c r="U21" s="5">
        <f>'2018'!J20</f>
        <v>3.3972125435540068E-2</v>
      </c>
      <c r="V21" s="29">
        <f t="shared" si="4"/>
        <v>-2.1093953859614115E-2</v>
      </c>
      <c r="W21" s="62">
        <f t="shared" si="5"/>
        <v>-3.9764411432728367E-2</v>
      </c>
    </row>
    <row r="22" spans="1:23">
      <c r="A22" s="22">
        <v>223</v>
      </c>
      <c r="B22" s="8"/>
      <c r="C22" s="5">
        <f>'2014'!D21</f>
        <v>0.59747766684182868</v>
      </c>
      <c r="D22" s="5">
        <f>'2016'!D21</f>
        <v>0.76701030927835057</v>
      </c>
      <c r="E22" s="5"/>
      <c r="F22" s="4">
        <f>'2012'!H21</f>
        <v>0.57593543653705059</v>
      </c>
      <c r="G22" s="5">
        <f>'2014'!H21</f>
        <v>0.59190853122251541</v>
      </c>
      <c r="H22" s="5">
        <f>'2016'!H21</f>
        <v>0.581989247311828</v>
      </c>
      <c r="I22" s="5">
        <f>'2018'!H21</f>
        <v>0.49576868829337095</v>
      </c>
      <c r="J22" s="29">
        <f t="shared" si="0"/>
        <v>-9.6139842929144459E-2</v>
      </c>
      <c r="K22" s="4">
        <f t="shared" si="1"/>
        <v>-8.6220559018457044E-2</v>
      </c>
      <c r="L22" s="4">
        <f>'2012'!I21</f>
        <v>0.36757153338224507</v>
      </c>
      <c r="M22" s="5">
        <f>'2014'!I21</f>
        <v>0.36939313984168864</v>
      </c>
      <c r="N22" s="5">
        <f>'2016'!I21</f>
        <v>0.36357526881720431</v>
      </c>
      <c r="O22" s="5">
        <f>'2018'!I21</f>
        <v>0.47954866008462621</v>
      </c>
      <c r="P22" s="29">
        <f t="shared" si="2"/>
        <v>0.11015552024293757</v>
      </c>
      <c r="Q22" s="4">
        <f t="shared" si="3"/>
        <v>0.1159733912674219</v>
      </c>
      <c r="R22" s="4">
        <f>'2012'!J21</f>
        <v>5.6493030080704332E-2</v>
      </c>
      <c r="S22" s="5">
        <f>'2014'!J21</f>
        <v>3.8698328935795952E-2</v>
      </c>
      <c r="T22" s="5">
        <f>'2016'!J21</f>
        <v>5.4435483870967742E-2</v>
      </c>
      <c r="U22" s="5">
        <f>'2018'!J21</f>
        <v>2.4682651622002821E-2</v>
      </c>
      <c r="V22" s="29">
        <f t="shared" si="4"/>
        <v>-1.4015677313793131E-2</v>
      </c>
      <c r="W22" s="62">
        <f t="shared" si="5"/>
        <v>-2.9752832248964921E-2</v>
      </c>
    </row>
    <row r="23" spans="1:23">
      <c r="A23" s="22">
        <v>224</v>
      </c>
      <c r="B23" s="8"/>
      <c r="C23" s="5">
        <f>'2014'!D22</f>
        <v>0.66627218934911248</v>
      </c>
      <c r="D23" s="5">
        <f>'2016'!D22</f>
        <v>0.7919540229885057</v>
      </c>
      <c r="E23" s="5"/>
      <c r="F23" s="4">
        <f>'2012'!H22</f>
        <v>0.63243243243243241</v>
      </c>
      <c r="G23" s="5">
        <f>'2014'!H22</f>
        <v>0.63765541740674958</v>
      </c>
      <c r="H23" s="5">
        <f>'2016'!H22</f>
        <v>0.6132075471698113</v>
      </c>
      <c r="I23" s="5">
        <f>'2018'!H22</f>
        <v>0.53218562874251496</v>
      </c>
      <c r="J23" s="29">
        <f t="shared" si="0"/>
        <v>-0.10546978866423462</v>
      </c>
      <c r="K23" s="4">
        <f t="shared" si="1"/>
        <v>-8.1021918427296336E-2</v>
      </c>
      <c r="L23" s="4">
        <f>'2012'!I22</f>
        <v>0.32895752895752894</v>
      </c>
      <c r="M23" s="5">
        <f>'2014'!I22</f>
        <v>0.32504440497335702</v>
      </c>
      <c r="N23" s="5">
        <f>'2016'!I22</f>
        <v>0.33236574746008707</v>
      </c>
      <c r="O23" s="5">
        <f>'2018'!I22</f>
        <v>0.44760479041916168</v>
      </c>
      <c r="P23" s="29">
        <f t="shared" si="2"/>
        <v>0.12256038544580466</v>
      </c>
      <c r="Q23" s="4">
        <f t="shared" si="3"/>
        <v>0.11523904295907461</v>
      </c>
      <c r="R23" s="4">
        <f>'2012'!J22</f>
        <v>3.8610038610038609E-2</v>
      </c>
      <c r="S23" s="5">
        <f>'2014'!J22</f>
        <v>3.7300177619893425E-2</v>
      </c>
      <c r="T23" s="5">
        <f>'2016'!J22</f>
        <v>5.4426705370101594E-2</v>
      </c>
      <c r="U23" s="5">
        <f>'2018'!J22</f>
        <v>2.0209580838323353E-2</v>
      </c>
      <c r="V23" s="29">
        <f t="shared" si="4"/>
        <v>-1.7090596781570072E-2</v>
      </c>
      <c r="W23" s="62">
        <f t="shared" si="5"/>
        <v>-3.4217124531778241E-2</v>
      </c>
    </row>
    <row r="24" spans="1:23">
      <c r="A24" s="22">
        <v>225</v>
      </c>
      <c r="B24" s="8"/>
      <c r="C24" s="5">
        <f>'2014'!D23</f>
        <v>0.5586434291097504</v>
      </c>
      <c r="D24" s="5">
        <f>'2016'!D23</f>
        <v>0.73045078196872126</v>
      </c>
      <c r="E24" s="5"/>
      <c r="F24" s="4">
        <f>'2012'!H23</f>
        <v>0.54105960264900665</v>
      </c>
      <c r="G24" s="5">
        <f>'2014'!H23</f>
        <v>0.55902192242833049</v>
      </c>
      <c r="H24" s="5">
        <f>'2016'!H23</f>
        <v>0.57997481108312343</v>
      </c>
      <c r="I24" s="5">
        <f>'2018'!H23</f>
        <v>0.47115384615384615</v>
      </c>
      <c r="J24" s="29">
        <f t="shared" si="0"/>
        <v>-8.7868076274484341E-2</v>
      </c>
      <c r="K24" s="4">
        <f t="shared" si="1"/>
        <v>-0.10882096492927729</v>
      </c>
      <c r="L24" s="4">
        <f>'2012'!I23</f>
        <v>0.39735099337748342</v>
      </c>
      <c r="M24" s="5">
        <f>'2014'!I23</f>
        <v>0.38364249578414839</v>
      </c>
      <c r="N24" s="5">
        <f>'2016'!I23</f>
        <v>0.34634760705289674</v>
      </c>
      <c r="O24" s="5">
        <f>'2018'!I23</f>
        <v>0.50206043956043955</v>
      </c>
      <c r="P24" s="29">
        <f t="shared" si="2"/>
        <v>0.11841794377629117</v>
      </c>
      <c r="Q24" s="4">
        <f t="shared" si="3"/>
        <v>0.15571283250754281</v>
      </c>
      <c r="R24" s="4">
        <f>'2012'!J23</f>
        <v>6.1589403973509933E-2</v>
      </c>
      <c r="S24" s="5">
        <f>'2014'!J23</f>
        <v>5.733558178752108E-2</v>
      </c>
      <c r="T24" s="5">
        <f>'2016'!J23</f>
        <v>7.3677581863979852E-2</v>
      </c>
      <c r="U24" s="5">
        <f>'2018'!J23</f>
        <v>2.6785714285714284E-2</v>
      </c>
      <c r="V24" s="29">
        <f t="shared" si="4"/>
        <v>-3.0549867501806795E-2</v>
      </c>
      <c r="W24" s="62">
        <f t="shared" si="5"/>
        <v>-4.6891867578265564E-2</v>
      </c>
    </row>
    <row r="25" spans="1:23">
      <c r="A25" s="22">
        <v>226</v>
      </c>
      <c r="B25" s="8"/>
      <c r="C25" s="5">
        <f>'2014'!D24</f>
        <v>0.67920353982300885</v>
      </c>
      <c r="D25" s="5">
        <f>'2016'!D24</f>
        <v>0.8144863266814486</v>
      </c>
      <c r="E25" s="5"/>
      <c r="F25" s="4">
        <f>'2012'!H24</f>
        <v>0.60579710144927534</v>
      </c>
      <c r="G25" s="5">
        <f>'2014'!H24</f>
        <v>0.62323561346362655</v>
      </c>
      <c r="H25" s="5">
        <f>'2016'!H24</f>
        <v>0.63974591651542645</v>
      </c>
      <c r="I25" s="5">
        <f>'2018'!H24</f>
        <v>0.5216110019646365</v>
      </c>
      <c r="J25" s="29">
        <f t="shared" si="0"/>
        <v>-0.10162461149899005</v>
      </c>
      <c r="K25" s="4">
        <f t="shared" si="1"/>
        <v>-0.11813491455078995</v>
      </c>
      <c r="L25" s="4">
        <f>'2012'!I24</f>
        <v>0.35169082125603862</v>
      </c>
      <c r="M25" s="5">
        <f>'2014'!I24</f>
        <v>0.33441910966340932</v>
      </c>
      <c r="N25" s="5">
        <f>'2016'!I24</f>
        <v>0.32032667876588022</v>
      </c>
      <c r="O25" s="5">
        <f>'2018'!I24</f>
        <v>0.46070726915520627</v>
      </c>
      <c r="P25" s="29">
        <f t="shared" si="2"/>
        <v>0.12628815949179695</v>
      </c>
      <c r="Q25" s="4">
        <f t="shared" si="3"/>
        <v>0.14038059038932604</v>
      </c>
      <c r="R25" s="4">
        <f>'2012'!J24</f>
        <v>4.2512077294685993E-2</v>
      </c>
      <c r="S25" s="5">
        <f>'2014'!J24</f>
        <v>4.2345276872964167E-2</v>
      </c>
      <c r="T25" s="5">
        <f>'2016'!J24</f>
        <v>3.9927404718693285E-2</v>
      </c>
      <c r="U25" s="5">
        <f>'2018'!J24</f>
        <v>1.768172888015717E-2</v>
      </c>
      <c r="V25" s="29">
        <f t="shared" si="4"/>
        <v>-2.4663547992806997E-2</v>
      </c>
      <c r="W25" s="62">
        <f t="shared" si="5"/>
        <v>-2.2245675838536115E-2</v>
      </c>
    </row>
    <row r="26" spans="1:23">
      <c r="A26" s="22">
        <v>227</v>
      </c>
      <c r="B26" s="8"/>
      <c r="C26" s="5">
        <f>'2014'!D25</f>
        <v>0.70283806343906507</v>
      </c>
      <c r="D26" s="5">
        <f>'2016'!D25</f>
        <v>0.82787286063569687</v>
      </c>
      <c r="E26" s="5"/>
      <c r="F26" s="4">
        <f>'2012'!H25</f>
        <v>0.63901689708141318</v>
      </c>
      <c r="G26" s="5">
        <f>'2014'!H25</f>
        <v>0.6254948535233571</v>
      </c>
      <c r="H26" s="5">
        <f>'2016'!H25</f>
        <v>0.63319551092734794</v>
      </c>
      <c r="I26" s="5">
        <f>'2018'!H25</f>
        <v>0.52321981424148611</v>
      </c>
      <c r="J26" s="29">
        <f t="shared" si="0"/>
        <v>-0.10227503928187098</v>
      </c>
      <c r="K26" s="4">
        <f t="shared" si="1"/>
        <v>-0.10997569668586182</v>
      </c>
      <c r="L26" s="4">
        <f>'2012'!I25</f>
        <v>0.33179723502304148</v>
      </c>
      <c r="M26" s="5">
        <f>'2014'!I25</f>
        <v>0.35075217735550279</v>
      </c>
      <c r="N26" s="5">
        <f>'2016'!I25</f>
        <v>0.32309509746012993</v>
      </c>
      <c r="O26" s="5">
        <f>'2018'!I25</f>
        <v>0.4569659442724458</v>
      </c>
      <c r="P26" s="29">
        <f t="shared" si="2"/>
        <v>0.10621376691694301</v>
      </c>
      <c r="Q26" s="4">
        <f t="shared" si="3"/>
        <v>0.13387084681231587</v>
      </c>
      <c r="R26" s="4">
        <f>'2012'!J25</f>
        <v>2.9185867895545316E-2</v>
      </c>
      <c r="S26" s="5">
        <f>'2014'!J25</f>
        <v>2.3752969121140142E-2</v>
      </c>
      <c r="T26" s="5">
        <f>'2016'!J25</f>
        <v>4.3709391612522151E-2</v>
      </c>
      <c r="U26" s="5">
        <f>'2018'!J25</f>
        <v>1.9814241486068113E-2</v>
      </c>
      <c r="V26" s="29">
        <f t="shared" si="4"/>
        <v>-3.9387276350720292E-3</v>
      </c>
      <c r="W26" s="62">
        <f t="shared" si="5"/>
        <v>-2.3895150126454039E-2</v>
      </c>
    </row>
    <row r="27" spans="1:23">
      <c r="A27" s="22">
        <v>228</v>
      </c>
      <c r="B27" s="8"/>
      <c r="C27" s="5">
        <f>'2014'!D26</f>
        <v>0.63152985074626866</v>
      </c>
      <c r="D27" s="5">
        <f>'2016'!D26</f>
        <v>0.7924882629107981</v>
      </c>
      <c r="E27" s="5"/>
      <c r="F27" s="4">
        <f>'2012'!H26</f>
        <v>0.66747868453105963</v>
      </c>
      <c r="G27" s="5">
        <f>'2014'!H26</f>
        <v>0.6661742983751846</v>
      </c>
      <c r="H27" s="5">
        <f>'2016'!H26</f>
        <v>0.6635071090047393</v>
      </c>
      <c r="I27" s="5">
        <f>'2018'!H26</f>
        <v>0.54867256637168138</v>
      </c>
      <c r="J27" s="29">
        <f t="shared" si="0"/>
        <v>-0.11750173200350322</v>
      </c>
      <c r="K27" s="4">
        <f t="shared" si="1"/>
        <v>-0.11483454263305792</v>
      </c>
      <c r="L27" s="4">
        <f>'2012'!I26</f>
        <v>0.29476248477466505</v>
      </c>
      <c r="M27" s="5">
        <f>'2014'!I26</f>
        <v>0.30576070901033975</v>
      </c>
      <c r="N27" s="5">
        <f>'2016'!I26</f>
        <v>0.30450236966824645</v>
      </c>
      <c r="O27" s="5">
        <f>'2018'!I26</f>
        <v>0.43742098609355246</v>
      </c>
      <c r="P27" s="29">
        <f t="shared" si="2"/>
        <v>0.13166027708321271</v>
      </c>
      <c r="Q27" s="4">
        <f t="shared" si="3"/>
        <v>0.132918616425306</v>
      </c>
      <c r="R27" s="4">
        <f>'2012'!J26</f>
        <v>3.7758830694275276E-2</v>
      </c>
      <c r="S27" s="5">
        <f>'2014'!J26</f>
        <v>2.8064992614475627E-2</v>
      </c>
      <c r="T27" s="5">
        <f>'2016'!J26</f>
        <v>3.1990521327014215E-2</v>
      </c>
      <c r="U27" s="5">
        <f>'2018'!J26</f>
        <v>1.3906447534766119E-2</v>
      </c>
      <c r="V27" s="29">
        <f t="shared" si="4"/>
        <v>-1.4158545079709508E-2</v>
      </c>
      <c r="W27" s="62">
        <f t="shared" si="5"/>
        <v>-1.8084073792248096E-2</v>
      </c>
    </row>
    <row r="28" spans="1:23">
      <c r="A28" s="22">
        <v>229</v>
      </c>
      <c r="B28" s="8"/>
      <c r="C28" s="5">
        <f>'2014'!D27</f>
        <v>0.62090007627765065</v>
      </c>
      <c r="D28" s="5">
        <f>'2016'!D27</f>
        <v>0.78234398782343983</v>
      </c>
      <c r="E28" s="5"/>
      <c r="F28" s="4">
        <f>'2012'!H27</f>
        <v>0.58829676071055381</v>
      </c>
      <c r="G28" s="5">
        <f>'2014'!H27</f>
        <v>0.60319410319410316</v>
      </c>
      <c r="H28" s="5">
        <f>'2016'!H27</f>
        <v>0.57198443579766534</v>
      </c>
      <c r="I28" s="5">
        <f>'2018'!H27</f>
        <v>0.48612538540596095</v>
      </c>
      <c r="J28" s="29">
        <f t="shared" si="0"/>
        <v>-0.11706871778814221</v>
      </c>
      <c r="K28" s="4">
        <f t="shared" si="1"/>
        <v>-8.5859050391704383E-2</v>
      </c>
      <c r="L28" s="4">
        <f>'2012'!I27</f>
        <v>0.35736677115987459</v>
      </c>
      <c r="M28" s="5">
        <f>'2014'!I27</f>
        <v>0.35257985257985258</v>
      </c>
      <c r="N28" s="5">
        <f>'2016'!I27</f>
        <v>0.35894941634241245</v>
      </c>
      <c r="O28" s="5">
        <f>'2018'!I27</f>
        <v>0.49229188078108943</v>
      </c>
      <c r="P28" s="29">
        <f t="shared" si="2"/>
        <v>0.13971202820123685</v>
      </c>
      <c r="Q28" s="4">
        <f t="shared" si="3"/>
        <v>0.13334246443867698</v>
      </c>
      <c r="R28" s="4">
        <f>'2012'!J27</f>
        <v>5.4336468129571575E-2</v>
      </c>
      <c r="S28" s="5">
        <f>'2014'!J27</f>
        <v>4.4226044226044224E-2</v>
      </c>
      <c r="T28" s="5">
        <f>'2016'!J27</f>
        <v>6.9066147859922183E-2</v>
      </c>
      <c r="U28" s="5">
        <f>'2018'!J27</f>
        <v>2.1582733812949641E-2</v>
      </c>
      <c r="V28" s="29">
        <f t="shared" si="4"/>
        <v>-2.2643310413094583E-2</v>
      </c>
      <c r="W28" s="62">
        <f t="shared" si="5"/>
        <v>-4.7483414046972539E-2</v>
      </c>
    </row>
    <row r="29" spans="1:23">
      <c r="A29" s="22">
        <v>230</v>
      </c>
      <c r="B29" s="8"/>
      <c r="C29" s="5">
        <f>'2014'!D28</f>
        <v>0.64177852348993292</v>
      </c>
      <c r="D29" s="5">
        <f>'2016'!D28</f>
        <v>0.79254868755292129</v>
      </c>
      <c r="E29" s="5"/>
      <c r="F29" s="4">
        <f>'2012'!H28</f>
        <v>0.61399548532731374</v>
      </c>
      <c r="G29" s="5">
        <f>'2014'!H28</f>
        <v>0.66013071895424835</v>
      </c>
      <c r="H29" s="5">
        <f>'2016'!H28</f>
        <v>0.6100427350427351</v>
      </c>
      <c r="I29" s="5">
        <f>'2018'!H28</f>
        <v>0.53819444444444442</v>
      </c>
      <c r="J29" s="29">
        <f t="shared" si="0"/>
        <v>-0.12193627450980393</v>
      </c>
      <c r="K29" s="4">
        <f t="shared" si="1"/>
        <v>-7.1848290598290676E-2</v>
      </c>
      <c r="L29" s="4">
        <f>'2012'!I28</f>
        <v>0.3329571106094808</v>
      </c>
      <c r="M29" s="5">
        <f>'2014'!I28</f>
        <v>0.30457516339869278</v>
      </c>
      <c r="N29" s="5">
        <f>'2016'!I28</f>
        <v>0.33226495726495725</v>
      </c>
      <c r="O29" s="5">
        <f>'2018'!I28</f>
        <v>0.42245370370370372</v>
      </c>
      <c r="P29" s="29">
        <f t="shared" si="2"/>
        <v>0.11787854030501094</v>
      </c>
      <c r="Q29" s="4">
        <f t="shared" si="3"/>
        <v>9.018874643874647E-2</v>
      </c>
      <c r="R29" s="4">
        <f>'2012'!J28</f>
        <v>5.3047404063205419E-2</v>
      </c>
      <c r="S29" s="5">
        <f>'2014'!J28</f>
        <v>3.5294117647058823E-2</v>
      </c>
      <c r="T29" s="5">
        <f>'2016'!J28</f>
        <v>5.7692307692307696E-2</v>
      </c>
      <c r="U29" s="5">
        <f>'2018'!J28</f>
        <v>3.9351851851851853E-2</v>
      </c>
      <c r="V29" s="29">
        <f t="shared" si="4"/>
        <v>4.0577342047930301E-3</v>
      </c>
      <c r="W29" s="62">
        <f t="shared" si="5"/>
        <v>-1.8340455840455842E-2</v>
      </c>
    </row>
    <row r="30" spans="1:23">
      <c r="A30" s="22">
        <v>231</v>
      </c>
      <c r="B30" s="8"/>
      <c r="C30" s="5">
        <f>'2014'!D29</f>
        <v>0.58750000000000002</v>
      </c>
      <c r="D30" s="5">
        <f>'2016'!D29</f>
        <v>0.78424015009380865</v>
      </c>
      <c r="E30" s="5"/>
      <c r="F30" s="4">
        <f>'2012'!H29</f>
        <v>0.57747671464860284</v>
      </c>
      <c r="G30" s="5">
        <f>'2014'!H29</f>
        <v>0.58510638297872342</v>
      </c>
      <c r="H30" s="5">
        <f>'2016'!H29</f>
        <v>0.57496012759170656</v>
      </c>
      <c r="I30" s="5">
        <f>'2018'!H29</f>
        <v>0.47288135593220337</v>
      </c>
      <c r="J30" s="29">
        <f t="shared" si="0"/>
        <v>-0.11222502704652004</v>
      </c>
      <c r="K30" s="4">
        <f t="shared" si="1"/>
        <v>-0.10207877165950319</v>
      </c>
      <c r="L30" s="4">
        <f>'2012'!I29</f>
        <v>0.38611346316680778</v>
      </c>
      <c r="M30" s="5">
        <f>'2014'!I29</f>
        <v>0.37872340425531914</v>
      </c>
      <c r="N30" s="5">
        <f>'2016'!I29</f>
        <v>0.36283891547049441</v>
      </c>
      <c r="O30" s="5">
        <f>'2018'!I29</f>
        <v>0.50338983050847452</v>
      </c>
      <c r="P30" s="29">
        <f t="shared" si="2"/>
        <v>0.12466642625315538</v>
      </c>
      <c r="Q30" s="4">
        <f t="shared" si="3"/>
        <v>0.14055091503798012</v>
      </c>
      <c r="R30" s="4">
        <f>'2012'!J29</f>
        <v>3.6409822184589331E-2</v>
      </c>
      <c r="S30" s="5">
        <f>'2014'!J29</f>
        <v>3.6170212765957444E-2</v>
      </c>
      <c r="T30" s="5">
        <f>'2016'!J29</f>
        <v>6.2200956937799042E-2</v>
      </c>
      <c r="U30" s="5">
        <f>'2018'!J29</f>
        <v>2.3728813559322035E-2</v>
      </c>
      <c r="V30" s="29">
        <f t="shared" si="4"/>
        <v>-1.2441399206635409E-2</v>
      </c>
      <c r="W30" s="62">
        <f t="shared" si="5"/>
        <v>-3.8472143378477007E-2</v>
      </c>
    </row>
    <row r="31" spans="1:23">
      <c r="A31" s="22">
        <v>234</v>
      </c>
      <c r="B31" s="8"/>
      <c r="C31" s="5">
        <f>'2014'!D30</f>
        <v>0.66982024597918632</v>
      </c>
      <c r="D31" s="5">
        <f>'2016'!D30</f>
        <v>0.82423681776133206</v>
      </c>
      <c r="E31" s="5"/>
      <c r="F31" s="4">
        <f>'2012'!H30</f>
        <v>0.59543817527010801</v>
      </c>
      <c r="G31" s="5">
        <f>'2014'!H30</f>
        <v>0.60451977401129942</v>
      </c>
      <c r="H31" s="5">
        <f>'2016'!H30</f>
        <v>0.60718294051627386</v>
      </c>
      <c r="I31" s="5">
        <f>'2018'!H30</f>
        <v>0.50473933649289104</v>
      </c>
      <c r="J31" s="29">
        <f t="shared" si="0"/>
        <v>-9.9780437518408371E-2</v>
      </c>
      <c r="K31" s="4">
        <f t="shared" si="1"/>
        <v>-0.10244360402338282</v>
      </c>
      <c r="L31" s="4">
        <f>'2012'!I30</f>
        <v>0.34693877551020408</v>
      </c>
      <c r="M31" s="5">
        <f>'2014'!I30</f>
        <v>0.35028248587570621</v>
      </c>
      <c r="N31" s="5">
        <f>'2016'!I30</f>
        <v>0.33670033670033672</v>
      </c>
      <c r="O31" s="5">
        <f>'2018'!I30</f>
        <v>0.47393364928909953</v>
      </c>
      <c r="P31" s="29">
        <f t="shared" si="2"/>
        <v>0.12365116341339333</v>
      </c>
      <c r="Q31" s="4">
        <f t="shared" si="3"/>
        <v>0.13723331258876281</v>
      </c>
      <c r="R31" s="4">
        <f>'2012'!J30</f>
        <v>5.7623049219687875E-2</v>
      </c>
      <c r="S31" s="5">
        <f>'2014'!J30</f>
        <v>4.519774011299435E-2</v>
      </c>
      <c r="T31" s="5">
        <f>'2016'!J30</f>
        <v>5.6116722783389451E-2</v>
      </c>
      <c r="U31" s="5">
        <f>'2018'!J30</f>
        <v>2.132701421800948E-2</v>
      </c>
      <c r="V31" s="29">
        <f t="shared" si="4"/>
        <v>-2.387072589498487E-2</v>
      </c>
      <c r="W31" s="62">
        <f t="shared" si="5"/>
        <v>-3.4789708565379968E-2</v>
      </c>
    </row>
    <row r="32" spans="1:23">
      <c r="A32" s="22">
        <v>235</v>
      </c>
      <c r="B32" s="8"/>
      <c r="C32" s="5">
        <f>'2014'!D31</f>
        <v>0.61986681465038851</v>
      </c>
      <c r="D32" s="5">
        <f>'2016'!D31</f>
        <v>0.79287671232876711</v>
      </c>
      <c r="E32" s="5"/>
      <c r="F32" s="4">
        <f>'2012'!H31</f>
        <v>0.59384164222873903</v>
      </c>
      <c r="G32" s="5">
        <f>'2014'!H31</f>
        <v>0.59803043867502237</v>
      </c>
      <c r="H32" s="5">
        <f>'2016'!H31</f>
        <v>0.60055286800276431</v>
      </c>
      <c r="I32" s="5">
        <f>'2018'!H31</f>
        <v>0.5066964285714286</v>
      </c>
      <c r="J32" s="29">
        <f t="shared" si="0"/>
        <v>-9.1334010103593766E-2</v>
      </c>
      <c r="K32" s="4">
        <f t="shared" si="1"/>
        <v>-9.3856439431335703E-2</v>
      </c>
      <c r="L32" s="4">
        <f>'2012'!I31</f>
        <v>0.34970674486803521</v>
      </c>
      <c r="M32" s="5">
        <f>'2014'!I31</f>
        <v>0.35720680393912263</v>
      </c>
      <c r="N32" s="5">
        <f>'2016'!I31</f>
        <v>0.34416033172080168</v>
      </c>
      <c r="O32" s="5">
        <f>'2018'!I31</f>
        <v>0.46205357142857145</v>
      </c>
      <c r="P32" s="29">
        <f t="shared" si="2"/>
        <v>0.10484676748944882</v>
      </c>
      <c r="Q32" s="4">
        <f t="shared" si="3"/>
        <v>0.11789323970776977</v>
      </c>
      <c r="R32" s="4">
        <f>'2012'!J31</f>
        <v>5.6451612903225805E-2</v>
      </c>
      <c r="S32" s="5">
        <f>'2014'!J31</f>
        <v>4.4762757385854966E-2</v>
      </c>
      <c r="T32" s="5">
        <f>'2016'!J31</f>
        <v>5.5286800276434005E-2</v>
      </c>
      <c r="U32" s="5">
        <f>'2018'!J31</f>
        <v>3.125E-2</v>
      </c>
      <c r="V32" s="29">
        <f t="shared" si="4"/>
        <v>-1.3512757385854966E-2</v>
      </c>
      <c r="W32" s="62">
        <f t="shared" si="5"/>
        <v>-2.4036800276434005E-2</v>
      </c>
    </row>
    <row r="33" spans="1:23">
      <c r="A33" s="22">
        <v>236</v>
      </c>
      <c r="B33" s="8"/>
      <c r="C33" s="5">
        <f>'2014'!D32</f>
        <v>0.64419291338582674</v>
      </c>
      <c r="D33" s="5">
        <f>'2016'!D32</f>
        <v>0.7889952153110048</v>
      </c>
      <c r="E33" s="5"/>
      <c r="F33" s="4">
        <f>'2012'!H32</f>
        <v>0.60182767624020883</v>
      </c>
      <c r="G33" s="5">
        <f>'2014'!H32</f>
        <v>0.58976317799847211</v>
      </c>
      <c r="H33" s="5">
        <f>'2016'!H32</f>
        <v>0.59611885991510005</v>
      </c>
      <c r="I33" s="5">
        <f>'2018'!H32</f>
        <v>0.51924290220820191</v>
      </c>
      <c r="J33" s="29">
        <f t="shared" si="0"/>
        <v>-7.0520275790270204E-2</v>
      </c>
      <c r="K33" s="4">
        <f t="shared" si="1"/>
        <v>-7.6875957706898146E-2</v>
      </c>
      <c r="L33" s="4">
        <f>'2012'!I32</f>
        <v>0.35052219321148825</v>
      </c>
      <c r="M33" s="5">
        <f>'2014'!I32</f>
        <v>0.38273491214667688</v>
      </c>
      <c r="N33" s="5">
        <f>'2016'!I32</f>
        <v>0.34990903577926014</v>
      </c>
      <c r="O33" s="5">
        <f>'2018'!I32</f>
        <v>0.45615141955835964</v>
      </c>
      <c r="P33" s="29">
        <f t="shared" si="2"/>
        <v>7.3416507411682763E-2</v>
      </c>
      <c r="Q33" s="4">
        <f t="shared" si="3"/>
        <v>0.1062423837790995</v>
      </c>
      <c r="R33" s="4">
        <f>'2012'!J32</f>
        <v>4.7650130548302874E-2</v>
      </c>
      <c r="S33" s="5">
        <f>'2014'!J32</f>
        <v>2.7501909854851032E-2</v>
      </c>
      <c r="T33" s="5">
        <f>'2016'!J32</f>
        <v>5.3972104305639784E-2</v>
      </c>
      <c r="U33" s="5">
        <f>'2018'!J32</f>
        <v>2.4605678233438486E-2</v>
      </c>
      <c r="V33" s="29">
        <f t="shared" si="4"/>
        <v>-2.8962316214125455E-3</v>
      </c>
      <c r="W33" s="62">
        <f t="shared" si="5"/>
        <v>-2.9366426072201298E-2</v>
      </c>
    </row>
    <row r="34" spans="1:23">
      <c r="A34" s="22">
        <v>237</v>
      </c>
      <c r="B34" s="8"/>
      <c r="C34" s="5">
        <f>'2014'!D33</f>
        <v>0.70164168451106357</v>
      </c>
      <c r="D34" s="5">
        <f>'2016'!D33</f>
        <v>0.8108665749656121</v>
      </c>
      <c r="E34" s="5"/>
      <c r="F34" s="4">
        <f>'2012'!H33</f>
        <v>0.66578715919085307</v>
      </c>
      <c r="G34" s="5">
        <f>'2014'!H33</f>
        <v>0.66937945066124105</v>
      </c>
      <c r="H34" s="5">
        <f>'2016'!H33</f>
        <v>0.66581849024597117</v>
      </c>
      <c r="I34" s="5">
        <f>'2018'!H33</f>
        <v>0.57130434782608697</v>
      </c>
      <c r="J34" s="29">
        <f t="shared" si="0"/>
        <v>-9.8075102835154082E-2</v>
      </c>
      <c r="K34" s="4">
        <f t="shared" si="1"/>
        <v>-9.4514142419884206E-2</v>
      </c>
      <c r="L34" s="4">
        <f>'2012'!I33</f>
        <v>0.30167106420404571</v>
      </c>
      <c r="M34" s="5">
        <f>'2014'!I33</f>
        <v>0.3051881993896236</v>
      </c>
      <c r="N34" s="5">
        <f>'2016'!I33</f>
        <v>0.30364715860899066</v>
      </c>
      <c r="O34" s="5">
        <f>'2018'!I33</f>
        <v>0.40434782608695652</v>
      </c>
      <c r="P34" s="29">
        <f t="shared" si="2"/>
        <v>9.9159626697332914E-2</v>
      </c>
      <c r="Q34" s="4">
        <f t="shared" si="3"/>
        <v>0.10070066747796586</v>
      </c>
      <c r="R34" s="4">
        <f>'2012'!J33</f>
        <v>3.2541776605101144E-2</v>
      </c>
      <c r="S34" s="5">
        <f>'2014'!J33</f>
        <v>2.5432349949135302E-2</v>
      </c>
      <c r="T34" s="5">
        <f>'2016'!J33</f>
        <v>3.0534351145038167E-2</v>
      </c>
      <c r="U34" s="5">
        <f>'2018'!J33</f>
        <v>2.4347826086956521E-2</v>
      </c>
      <c r="V34" s="29">
        <f t="shared" si="4"/>
        <v>-1.0845238621787802E-3</v>
      </c>
      <c r="W34" s="62">
        <f t="shared" si="5"/>
        <v>-6.1865250580816454E-3</v>
      </c>
    </row>
    <row r="35" spans="1:23">
      <c r="A35" s="22">
        <v>238</v>
      </c>
      <c r="B35" s="8"/>
      <c r="C35" s="5">
        <f>'2014'!D34</f>
        <v>0.66270118964310709</v>
      </c>
      <c r="D35" s="5">
        <f>'2016'!D34</f>
        <v>0.80834512022630833</v>
      </c>
      <c r="E35" s="5"/>
      <c r="F35" s="4">
        <f>'2012'!H34</f>
        <v>0.63960749330954503</v>
      </c>
      <c r="G35" s="5">
        <f>'2014'!H34</f>
        <v>0.66631467793030619</v>
      </c>
      <c r="H35" s="5">
        <f>'2016'!H34</f>
        <v>0.66229221347331579</v>
      </c>
      <c r="I35" s="5">
        <f>'2018'!H34</f>
        <v>0.56943150046598323</v>
      </c>
      <c r="J35" s="29">
        <f t="shared" si="0"/>
        <v>-9.6883177464322956E-2</v>
      </c>
      <c r="K35" s="4">
        <f t="shared" si="1"/>
        <v>-9.2860713007332563E-2</v>
      </c>
      <c r="L35" s="4">
        <f>'2012'!I34</f>
        <v>0.33719892952720787</v>
      </c>
      <c r="M35" s="5">
        <f>'2014'!I34</f>
        <v>0.30728616684266102</v>
      </c>
      <c r="N35" s="5">
        <f>'2016'!I34</f>
        <v>0.29308836395450566</v>
      </c>
      <c r="O35" s="5">
        <f>'2018'!I34</f>
        <v>0.41006523765144454</v>
      </c>
      <c r="P35" s="29">
        <f t="shared" si="2"/>
        <v>0.10277907080878351</v>
      </c>
      <c r="Q35" s="4">
        <f t="shared" si="3"/>
        <v>0.11697687369693888</v>
      </c>
      <c r="R35" s="4">
        <f>'2012'!J34</f>
        <v>2.31935771632471E-2</v>
      </c>
      <c r="S35" s="5">
        <f>'2014'!J34</f>
        <v>2.6399155227032733E-2</v>
      </c>
      <c r="T35" s="5">
        <f>'2016'!J34</f>
        <v>4.4619422572178477E-2</v>
      </c>
      <c r="U35" s="5">
        <f>'2018'!J34</f>
        <v>2.0503261882572229E-2</v>
      </c>
      <c r="V35" s="29">
        <f t="shared" si="4"/>
        <v>-5.8958933444605045E-3</v>
      </c>
      <c r="W35" s="62">
        <f t="shared" si="5"/>
        <v>-2.4116160689606248E-2</v>
      </c>
    </row>
    <row r="36" spans="1:23">
      <c r="A36" s="22">
        <v>239</v>
      </c>
      <c r="B36" s="8"/>
      <c r="C36" s="5">
        <f>'2014'!D35</f>
        <v>0.66787941787941785</v>
      </c>
      <c r="D36" s="5">
        <f>'2016'!D35</f>
        <v>0.79798994974874371</v>
      </c>
      <c r="E36" s="5"/>
      <c r="F36" s="4">
        <f>'2012'!H35</f>
        <v>0.57784431137724546</v>
      </c>
      <c r="G36" s="5">
        <f>'2014'!H35</f>
        <v>0.61556420233463038</v>
      </c>
      <c r="H36" s="5">
        <f>'2016'!H35</f>
        <v>0.59508816120906805</v>
      </c>
      <c r="I36" s="5">
        <f>'2018'!H35</f>
        <v>0.51174934725848564</v>
      </c>
      <c r="J36" s="29">
        <f t="shared" si="0"/>
        <v>-0.10381485507614474</v>
      </c>
      <c r="K36" s="4">
        <f t="shared" si="1"/>
        <v>-8.3338813950582402E-2</v>
      </c>
      <c r="L36" s="4">
        <f>'2012'!I35</f>
        <v>0.38023952095808383</v>
      </c>
      <c r="M36" s="5">
        <f>'2014'!I35</f>
        <v>0.35953307392996109</v>
      </c>
      <c r="N36" s="5">
        <f>'2016'!I35</f>
        <v>0.35705289672544083</v>
      </c>
      <c r="O36" s="5">
        <f>'2018'!I35</f>
        <v>0.47258485639686681</v>
      </c>
      <c r="P36" s="29">
        <f t="shared" si="2"/>
        <v>0.11305178246690573</v>
      </c>
      <c r="Q36" s="4">
        <f t="shared" si="3"/>
        <v>0.11553195967142599</v>
      </c>
      <c r="R36" s="4">
        <f>'2012'!J35</f>
        <v>4.1916167664670656E-2</v>
      </c>
      <c r="S36" s="5">
        <f>'2014'!J35</f>
        <v>2.4902723735408562E-2</v>
      </c>
      <c r="T36" s="5">
        <f>'2016'!J35</f>
        <v>4.7858942065491183E-2</v>
      </c>
      <c r="U36" s="5">
        <f>'2018'!J35</f>
        <v>1.5665796344647518E-2</v>
      </c>
      <c r="V36" s="29">
        <f t="shared" si="4"/>
        <v>-9.236927390761044E-3</v>
      </c>
      <c r="W36" s="62">
        <f t="shared" si="5"/>
        <v>-3.2193145720843669E-2</v>
      </c>
    </row>
    <row r="37" spans="1:23">
      <c r="A37" s="22">
        <v>240</v>
      </c>
      <c r="B37" s="8"/>
      <c r="C37" s="5">
        <f>'2014'!D36</f>
        <v>0.44496330887258173</v>
      </c>
      <c r="D37" s="5">
        <f>'2016'!D36</f>
        <v>0.66884816753926701</v>
      </c>
      <c r="E37" s="5"/>
      <c r="F37" s="4">
        <f>'2012'!H36</f>
        <v>0.56174863387978147</v>
      </c>
      <c r="G37" s="5">
        <f>'2014'!H36</f>
        <v>0.59070464767616193</v>
      </c>
      <c r="H37" s="5">
        <f>'2016'!H36</f>
        <v>0.5714285714285714</v>
      </c>
      <c r="I37" s="5">
        <f>'2018'!H36</f>
        <v>0.43615819209039547</v>
      </c>
      <c r="J37" s="29">
        <f t="shared" si="0"/>
        <v>-0.15454645558576646</v>
      </c>
      <c r="K37" s="4">
        <f t="shared" si="1"/>
        <v>-0.13527037933817593</v>
      </c>
      <c r="L37" s="4">
        <f>'2012'!I36</f>
        <v>0.37486338797814206</v>
      </c>
      <c r="M37" s="5">
        <f>'2014'!I36</f>
        <v>0.35832083958020988</v>
      </c>
      <c r="N37" s="5">
        <f>'2016'!I36</f>
        <v>0.33855185909980429</v>
      </c>
      <c r="O37" s="5">
        <f>'2018'!I36</f>
        <v>0.50282485875706218</v>
      </c>
      <c r="P37" s="29">
        <f t="shared" si="2"/>
        <v>0.14450401917685229</v>
      </c>
      <c r="Q37" s="4">
        <f t="shared" si="3"/>
        <v>0.16427299965725789</v>
      </c>
      <c r="R37" s="4">
        <f>'2012'!J36</f>
        <v>6.3387978142076501E-2</v>
      </c>
      <c r="S37" s="5">
        <f>'2014'!J36</f>
        <v>5.0974512743628186E-2</v>
      </c>
      <c r="T37" s="5">
        <f>'2016'!J36</f>
        <v>9.0019569471624261E-2</v>
      </c>
      <c r="U37" s="5">
        <f>'2018'!J36</f>
        <v>6.1016949152542375E-2</v>
      </c>
      <c r="V37" s="29">
        <f t="shared" si="4"/>
        <v>1.0042436408914189E-2</v>
      </c>
      <c r="W37" s="62">
        <f t="shared" si="5"/>
        <v>-2.9002620319081886E-2</v>
      </c>
    </row>
    <row r="38" spans="1:23">
      <c r="A38" s="22">
        <v>241</v>
      </c>
      <c r="B38" s="8"/>
      <c r="C38" s="5">
        <f>'2014'!D37</f>
        <v>0.55441478439425051</v>
      </c>
      <c r="D38" s="5">
        <f>'2016'!D37</f>
        <v>0.76747404844290656</v>
      </c>
      <c r="E38" s="5"/>
      <c r="F38" s="4">
        <f>'2012'!H37</f>
        <v>0.60987415295256531</v>
      </c>
      <c r="G38" s="5">
        <f>'2014'!H37</f>
        <v>0.63209876543209875</v>
      </c>
      <c r="H38" s="5">
        <f>'2016'!H37</f>
        <v>0.60595130748421999</v>
      </c>
      <c r="I38" s="5">
        <f>'2018'!H37</f>
        <v>0.50049455984174085</v>
      </c>
      <c r="J38" s="29">
        <f t="shared" si="0"/>
        <v>-0.1316042055903579</v>
      </c>
      <c r="K38" s="4">
        <f t="shared" si="1"/>
        <v>-0.10545674764247914</v>
      </c>
      <c r="L38" s="4">
        <f>'2012'!I37</f>
        <v>0.33204259438528555</v>
      </c>
      <c r="M38" s="5">
        <f>'2014'!I37</f>
        <v>0.33456790123456792</v>
      </c>
      <c r="N38" s="5">
        <f>'2016'!I37</f>
        <v>0.327321911632101</v>
      </c>
      <c r="O38" s="5">
        <f>'2018'!I37</f>
        <v>0.47082096933728979</v>
      </c>
      <c r="P38" s="29">
        <f t="shared" si="2"/>
        <v>0.13625306810272186</v>
      </c>
      <c r="Q38" s="4">
        <f t="shared" si="3"/>
        <v>0.14349905770518878</v>
      </c>
      <c r="R38" s="4">
        <f>'2012'!J37</f>
        <v>5.8083252662149081E-2</v>
      </c>
      <c r="S38" s="5">
        <f>'2014'!J37</f>
        <v>3.3333333333333333E-2</v>
      </c>
      <c r="T38" s="5">
        <f>'2016'!J37</f>
        <v>6.6726780883678991E-2</v>
      </c>
      <c r="U38" s="5">
        <f>'2018'!J37</f>
        <v>2.8684470820969338E-2</v>
      </c>
      <c r="V38" s="29">
        <f t="shared" si="4"/>
        <v>-4.6488625123639951E-3</v>
      </c>
      <c r="W38" s="62">
        <f t="shared" si="5"/>
        <v>-3.8042310062709653E-2</v>
      </c>
    </row>
    <row r="39" spans="1:23">
      <c r="A39" s="22">
        <v>242</v>
      </c>
      <c r="B39" s="8"/>
      <c r="C39" s="5">
        <f>'2014'!D38</f>
        <v>0.55517241379310345</v>
      </c>
      <c r="D39" s="5">
        <f>'2016'!D38</f>
        <v>0.77086882453151617</v>
      </c>
      <c r="E39" s="5"/>
      <c r="F39" s="4">
        <f>'2012'!H38</f>
        <v>0.54319526627218939</v>
      </c>
      <c r="G39" s="5">
        <f>'2014'!H38</f>
        <v>0.59006211180124224</v>
      </c>
      <c r="H39" s="5">
        <f>'2016'!H38</f>
        <v>0.56685082872928172</v>
      </c>
      <c r="I39" s="5">
        <f>'2018'!H38</f>
        <v>0.44528301886792454</v>
      </c>
      <c r="J39" s="29">
        <f t="shared" si="0"/>
        <v>-0.1447790929333177</v>
      </c>
      <c r="K39" s="4">
        <f t="shared" si="1"/>
        <v>-0.12156780986135718</v>
      </c>
      <c r="L39" s="4">
        <f>'2012'!I38</f>
        <v>0.3739644970414201</v>
      </c>
      <c r="M39" s="5">
        <f>'2014'!I38</f>
        <v>0.36645962732919257</v>
      </c>
      <c r="N39" s="5">
        <f>'2016'!I38</f>
        <v>0.37348066298342542</v>
      </c>
      <c r="O39" s="5">
        <f>'2018'!I38</f>
        <v>0.51572327044025157</v>
      </c>
      <c r="P39" s="29">
        <f t="shared" si="2"/>
        <v>0.149263643111059</v>
      </c>
      <c r="Q39" s="4">
        <f t="shared" si="3"/>
        <v>0.14224260745682615</v>
      </c>
      <c r="R39" s="4">
        <f>'2012'!J38</f>
        <v>8.2840236686390539E-2</v>
      </c>
      <c r="S39" s="5">
        <f>'2014'!J38</f>
        <v>4.3478260869565216E-2</v>
      </c>
      <c r="T39" s="5">
        <f>'2016'!J38</f>
        <v>5.9668508287292817E-2</v>
      </c>
      <c r="U39" s="5">
        <f>'2018'!J38</f>
        <v>3.8993710691823898E-2</v>
      </c>
      <c r="V39" s="29">
        <f t="shared" si="4"/>
        <v>-4.4845501777413185E-3</v>
      </c>
      <c r="W39" s="62">
        <f t="shared" si="5"/>
        <v>-2.0674797595468919E-2</v>
      </c>
    </row>
    <row r="40" spans="1:23">
      <c r="A40" s="22">
        <v>243</v>
      </c>
      <c r="B40" s="8"/>
      <c r="C40" s="5">
        <f>'2014'!D39</f>
        <v>0.647964796479648</v>
      </c>
      <c r="D40" s="5">
        <f>'2016'!D39</f>
        <v>0.80399777901166014</v>
      </c>
      <c r="E40" s="5"/>
      <c r="F40" s="4">
        <f>'2012'!H39</f>
        <v>0.64367816091954022</v>
      </c>
      <c r="G40" s="5">
        <f>'2014'!H39</f>
        <v>0.65110356536502545</v>
      </c>
      <c r="H40" s="5">
        <f>'2016'!H39</f>
        <v>0.64088397790055252</v>
      </c>
      <c r="I40" s="5">
        <f>'2018'!H39</f>
        <v>0.55039313795568268</v>
      </c>
      <c r="J40" s="29">
        <f t="shared" si="0"/>
        <v>-0.10071042740934277</v>
      </c>
      <c r="K40" s="4">
        <f t="shared" si="1"/>
        <v>-9.0490839944869839E-2</v>
      </c>
      <c r="L40" s="4">
        <f>'2012'!I39</f>
        <v>0.32471264367816094</v>
      </c>
      <c r="M40" s="5">
        <f>'2014'!I39</f>
        <v>0.33191850594227507</v>
      </c>
      <c r="N40" s="5">
        <f>'2016'!I39</f>
        <v>0.32596685082872928</v>
      </c>
      <c r="O40" s="5">
        <f>'2018'!I39</f>
        <v>0.42601858470335952</v>
      </c>
      <c r="P40" s="29">
        <f t="shared" si="2"/>
        <v>9.4100078761084449E-2</v>
      </c>
      <c r="Q40" s="4">
        <f t="shared" si="3"/>
        <v>0.10005173387463023</v>
      </c>
      <c r="R40" s="4">
        <f>'2012'!J39</f>
        <v>3.1609195402298854E-2</v>
      </c>
      <c r="S40" s="5">
        <f>'2014'!J39</f>
        <v>1.6977928692699491E-2</v>
      </c>
      <c r="T40" s="5">
        <f>'2016'!J39</f>
        <v>3.3149171270718231E-2</v>
      </c>
      <c r="U40" s="5">
        <f>'2018'!J39</f>
        <v>2.3588277340957826E-2</v>
      </c>
      <c r="V40" s="29">
        <f t="shared" si="4"/>
        <v>6.6103486482583344E-3</v>
      </c>
      <c r="W40" s="62">
        <f t="shared" si="5"/>
        <v>-9.5608939297604049E-3</v>
      </c>
    </row>
    <row r="41" spans="1:23">
      <c r="A41" s="22">
        <v>244</v>
      </c>
      <c r="B41" s="8"/>
      <c r="C41" s="5">
        <f>'2014'!D40</f>
        <v>0.62670123136746603</v>
      </c>
      <c r="D41" s="5">
        <f>'2016'!D40</f>
        <v>0.7869062901155327</v>
      </c>
      <c r="E41" s="5"/>
      <c r="F41" s="4">
        <f>'2012'!H40</f>
        <v>0.58458813108945973</v>
      </c>
      <c r="G41" s="5">
        <f>'2014'!H40</f>
        <v>0.60082730093071357</v>
      </c>
      <c r="H41" s="5">
        <f>'2016'!H40</f>
        <v>0.61908646003262646</v>
      </c>
      <c r="I41" s="5">
        <f>'2018'!H40</f>
        <v>0.52500000000000002</v>
      </c>
      <c r="J41" s="29">
        <f t="shared" si="0"/>
        <v>-7.5827300930713548E-2</v>
      </c>
      <c r="K41" s="4">
        <f t="shared" si="1"/>
        <v>-9.408646003262644E-2</v>
      </c>
      <c r="L41" s="4">
        <f>'2012'!I40</f>
        <v>0.37378210806023027</v>
      </c>
      <c r="M41" s="5">
        <f>'2014'!I40</f>
        <v>0.35987590486039295</v>
      </c>
      <c r="N41" s="5">
        <f>'2016'!I40</f>
        <v>0.33442088091353994</v>
      </c>
      <c r="O41" s="5">
        <f>'2018'!I40</f>
        <v>0.45948275862068966</v>
      </c>
      <c r="P41" s="29">
        <f t="shared" si="2"/>
        <v>9.960685376029671E-2</v>
      </c>
      <c r="Q41" s="4">
        <f t="shared" si="3"/>
        <v>0.12506187770714972</v>
      </c>
      <c r="R41" s="4">
        <f>'2012'!J40</f>
        <v>4.1629760850310012E-2</v>
      </c>
      <c r="S41" s="5">
        <f>'2014'!J40</f>
        <v>3.9296794208893482E-2</v>
      </c>
      <c r="T41" s="5">
        <f>'2016'!J40</f>
        <v>4.6492659053833603E-2</v>
      </c>
      <c r="U41" s="5">
        <f>'2018'!J40</f>
        <v>1.5517241379310345E-2</v>
      </c>
      <c r="V41" s="29">
        <f t="shared" si="4"/>
        <v>-2.3779552829583137E-2</v>
      </c>
      <c r="W41" s="62">
        <f t="shared" si="5"/>
        <v>-3.0975417674523258E-2</v>
      </c>
    </row>
    <row r="42" spans="1:23">
      <c r="A42" s="22">
        <v>246</v>
      </c>
      <c r="B42" s="8"/>
      <c r="C42" s="5">
        <f>'2014'!D41</f>
        <v>0.62958648806057071</v>
      </c>
      <c r="D42" s="5">
        <f>'2016'!D41</f>
        <v>0.78612716763005785</v>
      </c>
      <c r="E42" s="5"/>
      <c r="F42" s="4">
        <f>'2012'!H41</f>
        <v>0.57368006304176522</v>
      </c>
      <c r="G42" s="5">
        <f>'2014'!H41</f>
        <v>0.60592044403330247</v>
      </c>
      <c r="H42" s="5">
        <f>'2016'!H41</f>
        <v>0.58750000000000002</v>
      </c>
      <c r="I42" s="5">
        <f>'2018'!H41</f>
        <v>0.50039154267815189</v>
      </c>
      <c r="J42" s="29">
        <f t="shared" si="0"/>
        <v>-0.10552890135515058</v>
      </c>
      <c r="K42" s="4">
        <f t="shared" si="1"/>
        <v>-8.7108457321848132E-2</v>
      </c>
      <c r="L42" s="4">
        <f>'2012'!I41</f>
        <v>0.37667454688731283</v>
      </c>
      <c r="M42" s="5">
        <f>'2014'!I41</f>
        <v>0.35337650323774283</v>
      </c>
      <c r="N42" s="5">
        <f>'2016'!I41</f>
        <v>0.34779411764705881</v>
      </c>
      <c r="O42" s="5">
        <f>'2018'!I41</f>
        <v>0.46515270164447925</v>
      </c>
      <c r="P42" s="29">
        <f t="shared" si="2"/>
        <v>0.11177619840673642</v>
      </c>
      <c r="Q42" s="4">
        <f t="shared" si="3"/>
        <v>0.11735858399742044</v>
      </c>
      <c r="R42" s="4">
        <f>'2012'!J41</f>
        <v>4.9645390070921988E-2</v>
      </c>
      <c r="S42" s="5">
        <f>'2014'!J41</f>
        <v>4.0703052728954671E-2</v>
      </c>
      <c r="T42" s="5">
        <f>'2016'!J41</f>
        <v>6.4705882352941183E-2</v>
      </c>
      <c r="U42" s="5">
        <f>'2018'!J41</f>
        <v>3.4455755677368832E-2</v>
      </c>
      <c r="V42" s="29">
        <f t="shared" si="4"/>
        <v>-6.2472970515858386E-3</v>
      </c>
      <c r="W42" s="62">
        <f t="shared" si="5"/>
        <v>-3.025012667557235E-2</v>
      </c>
    </row>
    <row r="43" spans="1:23">
      <c r="A43" s="22">
        <v>247</v>
      </c>
      <c r="B43" s="8"/>
      <c r="C43" s="5">
        <f>'2014'!D42</f>
        <v>0.68013972055888228</v>
      </c>
      <c r="D43" s="5">
        <f>'2016'!D42</f>
        <v>0.79922530664945124</v>
      </c>
      <c r="E43" s="5"/>
      <c r="F43" s="4">
        <f>'2012'!H42</f>
        <v>0.71330472103004294</v>
      </c>
      <c r="G43" s="5">
        <f>'2014'!H42</f>
        <v>0.7322083639031548</v>
      </c>
      <c r="H43" s="5">
        <f>'2016'!H42</f>
        <v>0.7245557350565428</v>
      </c>
      <c r="I43" s="5">
        <f>'2018'!H42</f>
        <v>0.60362490149724191</v>
      </c>
      <c r="J43" s="29">
        <f t="shared" si="0"/>
        <v>-0.1285834624059129</v>
      </c>
      <c r="K43" s="4">
        <f t="shared" si="1"/>
        <v>-0.1209308335593009</v>
      </c>
      <c r="L43" s="4">
        <f>'2012'!I42</f>
        <v>0.26609442060085836</v>
      </c>
      <c r="M43" s="5">
        <f>'2014'!I42</f>
        <v>0.24211298606016141</v>
      </c>
      <c r="N43" s="5">
        <f>'2016'!I42</f>
        <v>0.23990306946688206</v>
      </c>
      <c r="O43" s="5">
        <f>'2018'!I42</f>
        <v>0.38219070133963751</v>
      </c>
      <c r="P43" s="29">
        <f t="shared" si="2"/>
        <v>0.1400777152794761</v>
      </c>
      <c r="Q43" s="4">
        <f t="shared" si="3"/>
        <v>0.14228763187275545</v>
      </c>
      <c r="R43" s="4">
        <f>'2012'!J42</f>
        <v>2.0600858369098713E-2</v>
      </c>
      <c r="S43" s="5">
        <f>'2014'!J42</f>
        <v>2.5678650036683785E-2</v>
      </c>
      <c r="T43" s="5">
        <f>'2016'!J42</f>
        <v>3.5541195476575124E-2</v>
      </c>
      <c r="U43" s="5">
        <f>'2018'!J42</f>
        <v>1.4184397163120567E-2</v>
      </c>
      <c r="V43" s="29">
        <f t="shared" si="4"/>
        <v>-1.1494252873563218E-2</v>
      </c>
      <c r="W43" s="62">
        <f t="shared" si="5"/>
        <v>-2.1356798313454557E-2</v>
      </c>
    </row>
    <row r="44" spans="1:23">
      <c r="A44" s="22">
        <v>248</v>
      </c>
      <c r="B44" s="8"/>
      <c r="C44" s="5">
        <f>'2014'!D43</f>
        <v>0.62357080035180301</v>
      </c>
      <c r="D44" s="5">
        <f>'2016'!D43</f>
        <v>0.78730703259005141</v>
      </c>
      <c r="E44" s="5"/>
      <c r="F44" s="4">
        <f>'2012'!H43</f>
        <v>0.66150178784266989</v>
      </c>
      <c r="G44" s="5">
        <f>'2014'!H43</f>
        <v>0.6727785613540197</v>
      </c>
      <c r="H44" s="5">
        <f>'2016'!H43</f>
        <v>0.65250544662309373</v>
      </c>
      <c r="I44" s="5">
        <f>'2018'!H43</f>
        <v>0.54535147392290251</v>
      </c>
      <c r="J44" s="29">
        <f t="shared" si="0"/>
        <v>-0.12742708743111719</v>
      </c>
      <c r="K44" s="4">
        <f t="shared" si="1"/>
        <v>-0.10715397270019122</v>
      </c>
      <c r="L44" s="4">
        <f>'2012'!I43</f>
        <v>0.3039332538736591</v>
      </c>
      <c r="M44" s="5">
        <f>'2014'!I43</f>
        <v>0.29055007052186177</v>
      </c>
      <c r="N44" s="5">
        <f>'2016'!I43</f>
        <v>0.30827886710239649</v>
      </c>
      <c r="O44" s="5">
        <f>'2018'!I43</f>
        <v>0.44104308390022678</v>
      </c>
      <c r="P44" s="29">
        <f t="shared" si="2"/>
        <v>0.15049301337836501</v>
      </c>
      <c r="Q44" s="4">
        <f t="shared" si="3"/>
        <v>0.13276421679783029</v>
      </c>
      <c r="R44" s="4">
        <f>'2012'!J43</f>
        <v>3.4564958283671038E-2</v>
      </c>
      <c r="S44" s="5">
        <f>'2014'!J43</f>
        <v>3.6671368124118475E-2</v>
      </c>
      <c r="T44" s="5">
        <f>'2016'!J43</f>
        <v>3.9215686274509803E-2</v>
      </c>
      <c r="U44" s="5">
        <f>'2018'!J43</f>
        <v>1.3605442176870748E-2</v>
      </c>
      <c r="V44" s="29">
        <f t="shared" si="4"/>
        <v>-2.3065925947247726E-2</v>
      </c>
      <c r="W44" s="62">
        <f t="shared" si="5"/>
        <v>-2.5610244097639054E-2</v>
      </c>
    </row>
    <row r="45" spans="1:23">
      <c r="A45" s="22">
        <v>249</v>
      </c>
      <c r="B45" s="8"/>
      <c r="C45" s="5">
        <f>'2014'!D44</f>
        <v>0.62999345121152583</v>
      </c>
      <c r="D45" s="5">
        <f>'2016'!D44</f>
        <v>0.77533039647577096</v>
      </c>
      <c r="E45" s="5"/>
      <c r="F45" s="4">
        <f>'2012'!H44</f>
        <v>0.68430493273542603</v>
      </c>
      <c r="G45" s="5">
        <f>'2014'!H44</f>
        <v>0.69750519750519746</v>
      </c>
      <c r="H45" s="5">
        <f>'2016'!H44</f>
        <v>0.65016233766233766</v>
      </c>
      <c r="I45" s="5">
        <f>'2018'!H44</f>
        <v>0.56334459459459463</v>
      </c>
      <c r="J45" s="29">
        <f t="shared" si="0"/>
        <v>-0.13416060291060283</v>
      </c>
      <c r="K45" s="4">
        <f t="shared" si="1"/>
        <v>-8.6817743067743036E-2</v>
      </c>
      <c r="L45" s="4">
        <f>'2012'!I44</f>
        <v>0.29058295964125558</v>
      </c>
      <c r="M45" s="5">
        <f>'2014'!I44</f>
        <v>0.27962577962577961</v>
      </c>
      <c r="N45" s="5">
        <f>'2016'!I44</f>
        <v>0.31737012987012986</v>
      </c>
      <c r="O45" s="5">
        <f>'2018'!I44</f>
        <v>0.41976351351351349</v>
      </c>
      <c r="P45" s="29">
        <f t="shared" si="2"/>
        <v>0.14013773388773387</v>
      </c>
      <c r="Q45" s="4">
        <f t="shared" si="3"/>
        <v>0.10239338364338363</v>
      </c>
      <c r="R45" s="4">
        <f>'2012'!J44</f>
        <v>2.5112107623318385E-2</v>
      </c>
      <c r="S45" s="5">
        <f>'2014'!J44</f>
        <v>2.286902286902287E-2</v>
      </c>
      <c r="T45" s="5">
        <f>'2016'!J44</f>
        <v>3.2467532467532464E-2</v>
      </c>
      <c r="U45" s="5">
        <f>'2018'!J44</f>
        <v>1.6891891891891893E-2</v>
      </c>
      <c r="V45" s="29">
        <f t="shared" si="4"/>
        <v>-5.9771309771309775E-3</v>
      </c>
      <c r="W45" s="62">
        <f t="shared" si="5"/>
        <v>-1.5575640575640572E-2</v>
      </c>
    </row>
    <row r="46" spans="1:23">
      <c r="A46" s="22">
        <v>250</v>
      </c>
      <c r="B46" s="8"/>
      <c r="C46" s="5">
        <f>'2014'!D45</f>
        <v>0.55280898876404494</v>
      </c>
      <c r="D46" s="5">
        <f>'2016'!D45</f>
        <v>0.74574961360123648</v>
      </c>
      <c r="E46" s="5"/>
      <c r="F46" s="4">
        <f>'2012'!H45</f>
        <v>0.56223628691983119</v>
      </c>
      <c r="G46" s="5">
        <f>'2014'!H45</f>
        <v>0.56504065040650409</v>
      </c>
      <c r="H46" s="5">
        <f>'2016'!H45</f>
        <v>0.56062176165803113</v>
      </c>
      <c r="I46" s="5">
        <f>'2018'!H45</f>
        <v>0.50161117078410311</v>
      </c>
      <c r="J46" s="29">
        <f t="shared" si="0"/>
        <v>-6.3429479622400975E-2</v>
      </c>
      <c r="K46" s="4">
        <f t="shared" si="1"/>
        <v>-5.9010590873928015E-2</v>
      </c>
      <c r="L46" s="4">
        <f>'2012'!I45</f>
        <v>0.3881856540084388</v>
      </c>
      <c r="M46" s="5">
        <f>'2014'!I45</f>
        <v>0.40379403794037938</v>
      </c>
      <c r="N46" s="5">
        <f>'2016'!I45</f>
        <v>0.37305699481865284</v>
      </c>
      <c r="O46" s="5">
        <f>'2018'!I45</f>
        <v>0.48012889366272826</v>
      </c>
      <c r="P46" s="29">
        <f t="shared" si="2"/>
        <v>7.6334855722348882E-2</v>
      </c>
      <c r="Q46" s="4">
        <f t="shared" si="3"/>
        <v>0.10707189884407542</v>
      </c>
      <c r="R46" s="4">
        <f>'2012'!J45</f>
        <v>4.9578059071729956E-2</v>
      </c>
      <c r="S46" s="5">
        <f>'2014'!J45</f>
        <v>3.1165311653116531E-2</v>
      </c>
      <c r="T46" s="5">
        <f>'2016'!J45</f>
        <v>6.6321243523316059E-2</v>
      </c>
      <c r="U46" s="5">
        <f>'2018'!J45</f>
        <v>1.8259935553168637E-2</v>
      </c>
      <c r="V46" s="29">
        <f t="shared" si="4"/>
        <v>-1.2905376099947893E-2</v>
      </c>
      <c r="W46" s="62">
        <f t="shared" si="5"/>
        <v>-4.8061307970147418E-2</v>
      </c>
    </row>
    <row r="47" spans="1:23">
      <c r="A47" s="22">
        <v>251</v>
      </c>
      <c r="B47" s="8"/>
      <c r="C47" s="5">
        <f>'2014'!D46</f>
        <v>0.55546075085324231</v>
      </c>
      <c r="D47" s="5">
        <f>'2016'!D46</f>
        <v>0.72426141450313342</v>
      </c>
      <c r="E47" s="5"/>
      <c r="F47" s="4">
        <f>'2012'!H46</f>
        <v>0.5544554455445545</v>
      </c>
      <c r="G47" s="5">
        <f>'2014'!H46</f>
        <v>0.55760368663594473</v>
      </c>
      <c r="H47" s="5">
        <f>'2016'!H46</f>
        <v>0.58714462299134729</v>
      </c>
      <c r="I47" s="5">
        <f>'2018'!H46</f>
        <v>0.50592885375494068</v>
      </c>
      <c r="J47" s="29">
        <f t="shared" si="0"/>
        <v>-5.1674832881004051E-2</v>
      </c>
      <c r="K47" s="4">
        <f t="shared" si="1"/>
        <v>-8.121576923640661E-2</v>
      </c>
      <c r="L47" s="4">
        <f>'2012'!I46</f>
        <v>0.39851485148514854</v>
      </c>
      <c r="M47" s="5">
        <f>'2014'!I46</f>
        <v>0.40552995391705071</v>
      </c>
      <c r="N47" s="5">
        <f>'2016'!I46</f>
        <v>0.36835599505562422</v>
      </c>
      <c r="O47" s="5">
        <f>'2018'!I46</f>
        <v>0.47588932806324108</v>
      </c>
      <c r="P47" s="29">
        <f t="shared" si="2"/>
        <v>7.0359374146190368E-2</v>
      </c>
      <c r="Q47" s="4">
        <f t="shared" si="3"/>
        <v>0.10753333300761686</v>
      </c>
      <c r="R47" s="4">
        <f>'2012'!J46</f>
        <v>4.702970297029703E-2</v>
      </c>
      <c r="S47" s="5">
        <f>'2014'!J46</f>
        <v>3.6866359447004608E-2</v>
      </c>
      <c r="T47" s="5">
        <f>'2016'!J46</f>
        <v>4.4499381953028432E-2</v>
      </c>
      <c r="U47" s="5">
        <f>'2018'!J46</f>
        <v>1.8181818181818181E-2</v>
      </c>
      <c r="V47" s="29">
        <f t="shared" si="4"/>
        <v>-1.8684541265186427E-2</v>
      </c>
      <c r="W47" s="62">
        <f t="shared" si="5"/>
        <v>-2.6317563771210251E-2</v>
      </c>
    </row>
    <row r="48" spans="1:23">
      <c r="A48" s="22">
        <v>252</v>
      </c>
      <c r="B48" s="8"/>
      <c r="C48" s="5">
        <f>'2014'!D47</f>
        <v>0.53801169590643272</v>
      </c>
      <c r="D48" s="5">
        <f>'2016'!D47</f>
        <v>0.72680115273775214</v>
      </c>
      <c r="E48" s="5"/>
      <c r="F48" s="4">
        <f>'2012'!H47</f>
        <v>0.5233415233415234</v>
      </c>
      <c r="G48" s="5">
        <f>'2014'!H47</f>
        <v>0.57499999999999996</v>
      </c>
      <c r="H48" s="5">
        <f>'2016'!H47</f>
        <v>0.56463124504361617</v>
      </c>
      <c r="I48" s="5">
        <f>'2018'!H47</f>
        <v>0.49310344827586206</v>
      </c>
      <c r="J48" s="29">
        <f t="shared" si="0"/>
        <v>-8.18965517241379E-2</v>
      </c>
      <c r="K48" s="4">
        <f t="shared" si="1"/>
        <v>-7.1527796767754115E-2</v>
      </c>
      <c r="L48" s="4">
        <f>'2012'!I47</f>
        <v>0.41687141687141688</v>
      </c>
      <c r="M48" s="5">
        <f>'2014'!I47</f>
        <v>0.39021739130434785</v>
      </c>
      <c r="N48" s="5">
        <f>'2016'!I47</f>
        <v>0.3584456780333069</v>
      </c>
      <c r="O48" s="5">
        <f>'2018'!I47</f>
        <v>0.47758620689655173</v>
      </c>
      <c r="P48" s="29">
        <f t="shared" si="2"/>
        <v>8.7368815592203886E-2</v>
      </c>
      <c r="Q48" s="4">
        <f t="shared" si="3"/>
        <v>0.11914052886324483</v>
      </c>
      <c r="R48" s="4">
        <f>'2012'!J47</f>
        <v>5.9787059787059789E-2</v>
      </c>
      <c r="S48" s="5">
        <f>'2014'!J47</f>
        <v>3.4782608695652174E-2</v>
      </c>
      <c r="T48" s="5">
        <f>'2016'!J47</f>
        <v>7.6923076923076927E-2</v>
      </c>
      <c r="U48" s="5">
        <f>'2018'!J47</f>
        <v>2.9310344827586206E-2</v>
      </c>
      <c r="V48" s="29">
        <f t="shared" si="4"/>
        <v>-5.4722638680659678E-3</v>
      </c>
      <c r="W48" s="62">
        <f t="shared" si="5"/>
        <v>-4.7612732095490717E-2</v>
      </c>
    </row>
    <row r="49" spans="1:23">
      <c r="A49" s="22">
        <v>253</v>
      </c>
      <c r="B49" s="8"/>
      <c r="C49" s="5">
        <f>'2014'!D48</f>
        <v>0.58404255319148934</v>
      </c>
      <c r="D49" s="5">
        <f>'2016'!D48</f>
        <v>0.78816199376947038</v>
      </c>
      <c r="E49" s="5"/>
      <c r="F49" s="4">
        <f>'2012'!H48</f>
        <v>0.55054644808743169</v>
      </c>
      <c r="G49" s="5">
        <f>'2014'!H48</f>
        <v>0.57194899817850642</v>
      </c>
      <c r="H49" s="5">
        <f>'2016'!H48</f>
        <v>0.59025032938076416</v>
      </c>
      <c r="I49" s="5">
        <f>'2018'!H48</f>
        <v>0.46153846153846156</v>
      </c>
      <c r="J49" s="29">
        <f t="shared" si="0"/>
        <v>-0.11041053664004485</v>
      </c>
      <c r="K49" s="4">
        <f t="shared" si="1"/>
        <v>-0.1287118678423026</v>
      </c>
      <c r="L49" s="4">
        <f>'2012'!I48</f>
        <v>0.40163934426229508</v>
      </c>
      <c r="M49" s="5">
        <f>'2014'!I48</f>
        <v>0.38433515482695813</v>
      </c>
      <c r="N49" s="5">
        <f>'2016'!I48</f>
        <v>0.35704874835309619</v>
      </c>
      <c r="O49" s="5">
        <f>'2018'!I48</f>
        <v>0.51510989010989006</v>
      </c>
      <c r="P49" s="29">
        <f t="shared" si="2"/>
        <v>0.13077473528293193</v>
      </c>
      <c r="Q49" s="4">
        <f t="shared" si="3"/>
        <v>0.15806114175679387</v>
      </c>
      <c r="R49" s="4">
        <f>'2012'!J48</f>
        <v>4.7814207650273222E-2</v>
      </c>
      <c r="S49" s="5">
        <f>'2014'!J48</f>
        <v>4.3715846994535519E-2</v>
      </c>
      <c r="T49" s="5">
        <f>'2016'!J48</f>
        <v>5.2700922266139656E-2</v>
      </c>
      <c r="U49" s="5">
        <f>'2018'!J48</f>
        <v>2.3351648351648352E-2</v>
      </c>
      <c r="V49" s="29">
        <f t="shared" si="4"/>
        <v>-2.0364198642887167E-2</v>
      </c>
      <c r="W49" s="62">
        <f t="shared" si="5"/>
        <v>-2.9349273914491304E-2</v>
      </c>
    </row>
    <row r="50" spans="1:23">
      <c r="A50" s="22">
        <v>254</v>
      </c>
      <c r="B50" s="8"/>
      <c r="C50" s="5">
        <f>'2014'!D49</f>
        <v>0.61005118659841784</v>
      </c>
      <c r="D50" s="5">
        <f>'2016'!D49</f>
        <v>0.78207461328480432</v>
      </c>
      <c r="E50" s="5"/>
      <c r="F50" s="4">
        <f>'2012'!H49</f>
        <v>0.61708860759493667</v>
      </c>
      <c r="G50" s="5">
        <f>'2014'!H49</f>
        <v>0.66209000762776504</v>
      </c>
      <c r="H50" s="5">
        <f>'2016'!H49</f>
        <v>0.6451425247236765</v>
      </c>
      <c r="I50" s="5">
        <f>'2018'!H49</f>
        <v>0.50041562759767244</v>
      </c>
      <c r="J50" s="29">
        <f t="shared" si="0"/>
        <v>-0.1616743800300926</v>
      </c>
      <c r="K50" s="4">
        <f t="shared" si="1"/>
        <v>-0.14472689712600406</v>
      </c>
      <c r="L50" s="4">
        <f>'2012'!I49</f>
        <v>0.35189873417721518</v>
      </c>
      <c r="M50" s="5">
        <f>'2014'!I49</f>
        <v>0.3188405797101449</v>
      </c>
      <c r="N50" s="5">
        <f>'2016'!I49</f>
        <v>0.31239092495637</v>
      </c>
      <c r="O50" s="5">
        <f>'2018'!I49</f>
        <v>0.47880299251870323</v>
      </c>
      <c r="P50" s="29">
        <f t="shared" si="2"/>
        <v>0.15996241280855833</v>
      </c>
      <c r="Q50" s="4">
        <f t="shared" si="3"/>
        <v>0.16641206756233323</v>
      </c>
      <c r="R50" s="4">
        <f>'2012'!J49</f>
        <v>3.10126582278481E-2</v>
      </c>
      <c r="S50" s="5">
        <f>'2014'!J49</f>
        <v>1.9069412662090009E-2</v>
      </c>
      <c r="T50" s="5">
        <f>'2016'!J49</f>
        <v>4.2466550319953458E-2</v>
      </c>
      <c r="U50" s="5">
        <f>'2018'!J49</f>
        <v>2.0781379883624274E-2</v>
      </c>
      <c r="V50" s="29">
        <f t="shared" si="4"/>
        <v>1.7119672215342649E-3</v>
      </c>
      <c r="W50" s="62">
        <f t="shared" si="5"/>
        <v>-2.1685170436329185E-2</v>
      </c>
    </row>
    <row r="51" spans="1:23">
      <c r="A51" s="22">
        <v>255</v>
      </c>
      <c r="B51" s="8"/>
      <c r="C51" s="5">
        <f>'2014'!D50</f>
        <v>0.56336876533115288</v>
      </c>
      <c r="D51" s="5">
        <f>'2016'!D50</f>
        <v>0.7534807534807535</v>
      </c>
      <c r="E51" s="5"/>
      <c r="F51" s="4">
        <f>'2012'!H50</f>
        <v>0.61333333333333329</v>
      </c>
      <c r="G51" s="5">
        <f>'2014'!H50</f>
        <v>0.62989840348330917</v>
      </c>
      <c r="H51" s="5">
        <f>'2016'!H50</f>
        <v>0.6293478260869565</v>
      </c>
      <c r="I51" s="5">
        <f>'2018'!H50</f>
        <v>0.53708133971291872</v>
      </c>
      <c r="J51" s="29">
        <f t="shared" si="0"/>
        <v>-9.2817063770390451E-2</v>
      </c>
      <c r="K51" s="4">
        <f t="shared" si="1"/>
        <v>-9.2266486374037782E-2</v>
      </c>
      <c r="L51" s="4">
        <f>'2012'!I50</f>
        <v>0.34666666666666668</v>
      </c>
      <c r="M51" s="5">
        <f>'2014'!I50</f>
        <v>0.3367198838896952</v>
      </c>
      <c r="N51" s="5">
        <f>'2016'!I50</f>
        <v>0.3402173913043478</v>
      </c>
      <c r="O51" s="5">
        <f>'2018'!I50</f>
        <v>0.44856459330143539</v>
      </c>
      <c r="P51" s="29">
        <f t="shared" si="2"/>
        <v>0.11184470941174018</v>
      </c>
      <c r="Q51" s="4">
        <f t="shared" si="3"/>
        <v>0.10834720199708758</v>
      </c>
      <c r="R51" s="4">
        <f>'2012'!J50</f>
        <v>0.04</v>
      </c>
      <c r="S51" s="5">
        <f>'2014'!J50</f>
        <v>3.3381712626995644E-2</v>
      </c>
      <c r="T51" s="5">
        <f>'2016'!J50</f>
        <v>3.0434782608695653E-2</v>
      </c>
      <c r="U51" s="5">
        <f>'2018'!J50</f>
        <v>1.4354066985645933E-2</v>
      </c>
      <c r="V51" s="29">
        <f t="shared" si="4"/>
        <v>-1.9027645641349712E-2</v>
      </c>
      <c r="W51" s="62">
        <f t="shared" si="5"/>
        <v>-1.6080715623049718E-2</v>
      </c>
    </row>
    <row r="52" spans="1:23">
      <c r="A52" s="22">
        <v>256</v>
      </c>
      <c r="B52" s="8"/>
      <c r="C52" s="5">
        <f>'2014'!D51</f>
        <v>0.64554242749731472</v>
      </c>
      <c r="D52" s="5">
        <f>'2016'!D51</f>
        <v>0.80532786885245899</v>
      </c>
      <c r="E52" s="5"/>
      <c r="F52" s="4">
        <f>'2012'!H51</f>
        <v>0.61387434554973819</v>
      </c>
      <c r="G52" s="5">
        <f>'2014'!H51</f>
        <v>0.60399334442595676</v>
      </c>
      <c r="H52" s="5">
        <f>'2016'!H51</f>
        <v>0.64885496183206104</v>
      </c>
      <c r="I52" s="5">
        <f>'2018'!H51</f>
        <v>0.51994680851063835</v>
      </c>
      <c r="J52" s="29">
        <f t="shared" si="0"/>
        <v>-8.404653591531841E-2</v>
      </c>
      <c r="K52" s="4">
        <f t="shared" si="1"/>
        <v>-0.12890815332142269</v>
      </c>
      <c r="L52" s="4">
        <f>'2012'!I51</f>
        <v>0.32984293193717279</v>
      </c>
      <c r="M52" s="5">
        <f>'2014'!I51</f>
        <v>0.36938435940099834</v>
      </c>
      <c r="N52" s="5">
        <f>'2016'!I51</f>
        <v>0.31043256997455471</v>
      </c>
      <c r="O52" s="5">
        <f>'2018'!I51</f>
        <v>0.45744680851063829</v>
      </c>
      <c r="P52" s="29">
        <f t="shared" si="2"/>
        <v>8.8062449109639951E-2</v>
      </c>
      <c r="Q52" s="4">
        <f t="shared" si="3"/>
        <v>0.14701423853608359</v>
      </c>
      <c r="R52" s="4">
        <f>'2012'!J51</f>
        <v>5.6282722513089002E-2</v>
      </c>
      <c r="S52" s="5">
        <f>'2014'!J51</f>
        <v>2.6622296173044926E-2</v>
      </c>
      <c r="T52" s="5">
        <f>'2016'!J51</f>
        <v>4.0712468193384227E-2</v>
      </c>
      <c r="U52" s="5">
        <f>'2018'!J51</f>
        <v>2.2606382978723406E-2</v>
      </c>
      <c r="V52" s="29">
        <f t="shared" si="4"/>
        <v>-4.0159131943215201E-3</v>
      </c>
      <c r="W52" s="62">
        <f t="shared" si="5"/>
        <v>-1.8106085214660821E-2</v>
      </c>
    </row>
    <row r="53" spans="1:23">
      <c r="A53" s="22">
        <v>265</v>
      </c>
      <c r="B53" s="8"/>
      <c r="C53" s="5"/>
      <c r="D53" s="5">
        <f>'2016'!D52</f>
        <v>0.82259570494864609</v>
      </c>
      <c r="E53" s="5"/>
      <c r="F53" s="4"/>
      <c r="G53" s="5"/>
      <c r="H53" s="5">
        <f>'2016'!H52</f>
        <v>0.72531214528944377</v>
      </c>
      <c r="I53" s="5">
        <f>'2018'!H52</f>
        <v>0.60865644724977452</v>
      </c>
      <c r="J53" s="29"/>
      <c r="K53" s="4">
        <f t="shared" si="1"/>
        <v>-0.11665569803966924</v>
      </c>
      <c r="L53" s="4"/>
      <c r="M53" s="27"/>
      <c r="N53" s="5">
        <f>'2016'!I52</f>
        <v>0.25085130533484679</v>
      </c>
      <c r="O53" s="5">
        <f>'2018'!I52</f>
        <v>0.37330928764652843</v>
      </c>
      <c r="P53" s="29"/>
      <c r="Q53" s="4">
        <f t="shared" si="3"/>
        <v>0.12245798231168165</v>
      </c>
      <c r="R53" s="4"/>
      <c r="S53" s="5"/>
      <c r="T53" s="5">
        <f>'2016'!J52</f>
        <v>2.383654937570942E-2</v>
      </c>
      <c r="U53" s="5">
        <f>'2018'!J52</f>
        <v>1.8034265103697024E-2</v>
      </c>
      <c r="V53" s="29"/>
      <c r="W53" s="62">
        <f t="shared" si="5"/>
        <v>-5.8022842720123965E-3</v>
      </c>
    </row>
    <row r="54" spans="1:23">
      <c r="A54" s="22">
        <v>270</v>
      </c>
      <c r="B54" s="8"/>
      <c r="C54" s="5"/>
      <c r="D54" s="5"/>
      <c r="E54" s="5"/>
      <c r="F54" s="4"/>
      <c r="G54" s="5"/>
      <c r="H54" s="5"/>
      <c r="I54" s="5">
        <f>'2018'!H53</f>
        <v>0.45214521452145212</v>
      </c>
      <c r="J54" s="29"/>
      <c r="K54" s="4"/>
      <c r="L54" s="4"/>
      <c r="M54" s="27"/>
      <c r="N54" s="5"/>
      <c r="O54" s="5">
        <f>'2018'!I53</f>
        <v>0.51320132013201325</v>
      </c>
      <c r="P54" s="29"/>
      <c r="Q54" s="4"/>
      <c r="R54" s="4"/>
      <c r="S54" s="5"/>
      <c r="T54" s="5"/>
      <c r="U54" s="5">
        <f>'2018'!J53</f>
        <v>3.4653465346534656E-2</v>
      </c>
      <c r="V54" s="29"/>
      <c r="W54" s="62"/>
    </row>
    <row r="55" spans="1:23">
      <c r="A55" s="22">
        <v>305</v>
      </c>
      <c r="B55" s="8"/>
      <c r="C55" s="5">
        <f>'2014'!D54</f>
        <v>0.71775082690187431</v>
      </c>
      <c r="D55" s="5">
        <f>'2016'!D54</f>
        <v>0.84372256365232656</v>
      </c>
      <c r="E55" s="5"/>
      <c r="F55" s="4">
        <f>'2012'!H54</f>
        <v>0.6905158069883528</v>
      </c>
      <c r="G55" s="5">
        <f>'2014'!H54</f>
        <v>0.72811059907834097</v>
      </c>
      <c r="H55" s="5">
        <f>'2016'!H54</f>
        <v>0.69719042663891784</v>
      </c>
      <c r="I55" s="5">
        <f>'2018'!H54</f>
        <v>0.596045197740113</v>
      </c>
      <c r="J55" s="29">
        <f t="shared" si="0"/>
        <v>-0.13206540133822797</v>
      </c>
      <c r="K55" s="4">
        <f t="shared" si="1"/>
        <v>-0.10114522889880484</v>
      </c>
      <c r="L55" s="4">
        <f>'2012'!I54</f>
        <v>0.26788685524126454</v>
      </c>
      <c r="M55" s="5">
        <f>'2014'!I54</f>
        <v>0.23348694316436253</v>
      </c>
      <c r="N55" s="5">
        <f>'2016'!I54</f>
        <v>0.25598335067637878</v>
      </c>
      <c r="O55" s="5">
        <f>'2018'!I54</f>
        <v>0.3728813559322034</v>
      </c>
      <c r="P55" s="29">
        <f t="shared" si="2"/>
        <v>0.13939441276784087</v>
      </c>
      <c r="Q55" s="4">
        <f t="shared" si="3"/>
        <v>0.11689800525582461</v>
      </c>
      <c r="R55" s="4">
        <f>'2012'!J54</f>
        <v>4.1597337770382693E-2</v>
      </c>
      <c r="S55" s="5">
        <f>'2014'!J54</f>
        <v>3.840245775729647E-2</v>
      </c>
      <c r="T55" s="5">
        <f>'2016'!J54</f>
        <v>4.6826222684703434E-2</v>
      </c>
      <c r="U55" s="5">
        <f>'2018'!J54</f>
        <v>3.1073446327683617E-2</v>
      </c>
      <c r="V55" s="29">
        <f t="shared" si="4"/>
        <v>-7.3290114296128521E-3</v>
      </c>
      <c r="W55" s="62">
        <f t="shared" si="5"/>
        <v>-1.5752776357019816E-2</v>
      </c>
    </row>
    <row r="56" spans="1:23">
      <c r="A56" s="23">
        <v>310</v>
      </c>
      <c r="B56" s="8"/>
      <c r="C56" s="5">
        <f>'2014'!D55</f>
        <v>0.75594493116395489</v>
      </c>
      <c r="D56" s="5">
        <f>'2016'!D55</f>
        <v>0.83712121212121215</v>
      </c>
      <c r="E56" s="5"/>
      <c r="F56" s="6">
        <f>'2012'!H55</f>
        <v>0.62993421052631582</v>
      </c>
      <c r="G56" s="7">
        <f>'2014'!H55</f>
        <v>0.65231788079470199</v>
      </c>
      <c r="H56" s="7">
        <f>'2016'!H55</f>
        <v>0.68627450980392157</v>
      </c>
      <c r="I56" s="7">
        <f>'2018'!H55</f>
        <v>0.63693270735524254</v>
      </c>
      <c r="J56" s="30">
        <f t="shared" si="0"/>
        <v>-1.5385173439459443E-2</v>
      </c>
      <c r="K56" s="6">
        <f t="shared" si="1"/>
        <v>-4.9341802448679029E-2</v>
      </c>
      <c r="L56" s="6">
        <f>'2012'!I55</f>
        <v>0.32401315789473684</v>
      </c>
      <c r="M56" s="7">
        <f>'2014'!I55</f>
        <v>0.31125827814569534</v>
      </c>
      <c r="N56" s="7">
        <f>'2016'!I55</f>
        <v>0.26546003016591252</v>
      </c>
      <c r="O56" s="7">
        <f>'2018'!I55</f>
        <v>0.34585289514866979</v>
      </c>
      <c r="P56" s="30">
        <f t="shared" si="2"/>
        <v>3.4594617002974448E-2</v>
      </c>
      <c r="Q56" s="6">
        <f t="shared" si="3"/>
        <v>8.0392864982757273E-2</v>
      </c>
      <c r="R56" s="6">
        <f>'2012'!J55</f>
        <v>4.6052631578947366E-2</v>
      </c>
      <c r="S56" s="7">
        <f>'2014'!J55</f>
        <v>3.6423841059602648E-2</v>
      </c>
      <c r="T56" s="7">
        <f>'2016'!J55</f>
        <v>4.8265460030165915E-2</v>
      </c>
      <c r="U56" s="7">
        <f>'2018'!J55</f>
        <v>1.7214397496087636E-2</v>
      </c>
      <c r="V56" s="30">
        <f t="shared" si="4"/>
        <v>-1.9209443563515012E-2</v>
      </c>
      <c r="W56" s="63">
        <f t="shared" si="5"/>
        <v>-3.1051062534078279E-2</v>
      </c>
    </row>
    <row r="57" spans="1:23">
      <c r="A57" s="19" t="s">
        <v>21</v>
      </c>
      <c r="B57" s="14"/>
      <c r="C57" s="15">
        <f>'2014'!D56</f>
        <v>0.61378277352138066</v>
      </c>
      <c r="D57" s="15">
        <f>'2016'!D56</f>
        <v>0.77923112504497094</v>
      </c>
      <c r="E57" s="15"/>
      <c r="F57" s="32">
        <f>'2012'!H56</f>
        <v>0.60062276765271549</v>
      </c>
      <c r="G57" s="15">
        <f>'2014'!H56</f>
        <v>0.61922038656732536</v>
      </c>
      <c r="H57" s="15">
        <f>'2016'!H56</f>
        <v>0.61267025030504896</v>
      </c>
      <c r="I57" s="15">
        <f>'2018'!H56</f>
        <v>0.51737850539689101</v>
      </c>
      <c r="J57" s="15">
        <f t="shared" si="0"/>
        <v>-0.10184188117043436</v>
      </c>
      <c r="K57" s="59">
        <f t="shared" si="1"/>
        <v>-9.5291744908157949E-2</v>
      </c>
      <c r="L57" s="16">
        <f>'2012'!I56</f>
        <v>0.35219342430625517</v>
      </c>
      <c r="M57" s="17">
        <f>'2014'!I56</f>
        <v>0.34631249325126878</v>
      </c>
      <c r="N57" s="17">
        <f>'2016'!I56</f>
        <v>0.3333443260891073</v>
      </c>
      <c r="O57" s="17">
        <f>'2018'!I56</f>
        <v>0.45841725627915786</v>
      </c>
      <c r="P57" s="17">
        <f t="shared" si="2"/>
        <v>0.11210476302788908</v>
      </c>
      <c r="Q57" s="60">
        <f t="shared" si="3"/>
        <v>0.12507293019005056</v>
      </c>
      <c r="R57" s="34">
        <f>'2012'!J56</f>
        <v>4.7183808041029396E-2</v>
      </c>
      <c r="S57" s="35">
        <f>'2014'!J56</f>
        <v>3.4467120181405894E-2</v>
      </c>
      <c r="T57" s="35">
        <f>'2016'!J56</f>
        <v>5.3985423605843748E-2</v>
      </c>
      <c r="U57" s="35">
        <f>'2018'!J56</f>
        <v>2.4204238323951178E-2</v>
      </c>
      <c r="V57" s="64">
        <f t="shared" si="4"/>
        <v>-1.0262881857454716E-2</v>
      </c>
      <c r="W57" s="63">
        <f t="shared" si="5"/>
        <v>-2.978118528189257E-2</v>
      </c>
    </row>
    <row r="58" spans="1:23">
      <c r="I58" t="s">
        <v>26</v>
      </c>
      <c r="J58" s="31">
        <f>MIN(J3:J56)</f>
        <v>-0.1616743800300926</v>
      </c>
      <c r="K58" s="31">
        <f>MIN(K3:K56)</f>
        <v>-0.14472689712600406</v>
      </c>
      <c r="O58" t="s">
        <v>26</v>
      </c>
      <c r="P58" s="5">
        <f>MIN(P3:P56)</f>
        <v>3.4594617002974448E-2</v>
      </c>
      <c r="Q58" s="31">
        <f>MIN(Q3:Q56)</f>
        <v>8.0392864982757273E-2</v>
      </c>
      <c r="U58" t="s">
        <v>26</v>
      </c>
      <c r="V58" s="31">
        <f>MIN(V3:V56)</f>
        <v>-3.0610615087287768E-2</v>
      </c>
      <c r="W58" s="31">
        <f>MIN(W3:W56)</f>
        <v>-5.9624603191512034E-2</v>
      </c>
    </row>
    <row r="59" spans="1:23">
      <c r="I59" t="s">
        <v>27</v>
      </c>
      <c r="J59" s="31">
        <f>MAX(J3:J56)</f>
        <v>-1.5385173439459443E-2</v>
      </c>
      <c r="K59" s="31">
        <f>MAX(K3:K56)</f>
        <v>-4.9341802448679029E-2</v>
      </c>
      <c r="O59" t="s">
        <v>27</v>
      </c>
      <c r="P59" s="5">
        <f>MAX(P3:P56)</f>
        <v>0.15996241280855833</v>
      </c>
      <c r="Q59" s="31">
        <f>MAX(Q3:Q56)</f>
        <v>0.16641206756233323</v>
      </c>
      <c r="U59" t="s">
        <v>27</v>
      </c>
      <c r="V59" s="31">
        <f>MAX(V3:V56)</f>
        <v>1.0042436408914189E-2</v>
      </c>
      <c r="W59" s="31">
        <f>MAX(W3:W56)</f>
        <v>-5.8022842720123965E-3</v>
      </c>
    </row>
    <row r="61" spans="1:23">
      <c r="F61" s="31">
        <f>F57-L57</f>
        <v>0.24842934334646033</v>
      </c>
      <c r="G61" s="31">
        <f t="shared" ref="G61:I61" si="6">G57-M57</f>
        <v>0.27290789331605658</v>
      </c>
      <c r="H61" s="31">
        <f t="shared" si="6"/>
        <v>0.27932592421594166</v>
      </c>
      <c r="I61" s="31">
        <f t="shared" si="6"/>
        <v>5.896124911773315E-2</v>
      </c>
    </row>
    <row r="62" spans="1:23">
      <c r="I62" s="31"/>
      <c r="J62" s="31"/>
      <c r="K62" s="31"/>
      <c r="L62" s="31"/>
    </row>
    <row r="63" spans="1:23">
      <c r="J63" s="31"/>
    </row>
    <row r="64" spans="1:23">
      <c r="G64" s="31">
        <f>AVERAGE(F61:H61)</f>
        <v>0.26688772029281949</v>
      </c>
    </row>
  </sheetData>
  <mergeCells count="5">
    <mergeCell ref="R1:W1"/>
    <mergeCell ref="A1:A2"/>
    <mergeCell ref="B1:E1"/>
    <mergeCell ref="F1:K1"/>
    <mergeCell ref="L1:Q1"/>
  </mergeCells>
  <conditionalFormatting sqref="L3:O5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I5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:E5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5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3:P5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U5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:V5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ignoredErrors>
    <ignoredError sqref="J58:J59 P58:P59 V58:V59 W58:W59 Q58:Q59 K58:K5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workbookViewId="0">
      <selection sqref="A1:A2"/>
    </sheetView>
  </sheetViews>
  <sheetFormatPr baseColWidth="10" defaultRowHeight="15" x14ac:dyDescent="0"/>
  <cols>
    <col min="1" max="1" width="8" bestFit="1" customWidth="1"/>
    <col min="6" max="6" width="13.33203125" bestFit="1" customWidth="1"/>
    <col min="7" max="7" width="13.33203125" customWidth="1"/>
    <col min="12" max="12" width="13.33203125" bestFit="1" customWidth="1"/>
    <col min="13" max="13" width="13.33203125" customWidth="1"/>
    <col min="18" max="18" width="13.33203125" bestFit="1" customWidth="1"/>
    <col min="19" max="19" width="13.33203125" customWidth="1"/>
    <col min="24" max="24" width="13.33203125" bestFit="1" customWidth="1"/>
    <col min="25" max="25" width="13.33203125" customWidth="1"/>
  </cols>
  <sheetData>
    <row r="1" spans="1:25">
      <c r="A1" s="108" t="s">
        <v>4</v>
      </c>
      <c r="B1" s="109" t="s">
        <v>28</v>
      </c>
      <c r="C1" s="110"/>
      <c r="D1" s="110"/>
      <c r="E1" s="110"/>
      <c r="F1" s="110"/>
      <c r="G1" s="111"/>
      <c r="H1" s="109" t="s">
        <v>2</v>
      </c>
      <c r="I1" s="110"/>
      <c r="J1" s="110"/>
      <c r="K1" s="110"/>
      <c r="L1" s="110"/>
      <c r="M1" s="111"/>
      <c r="N1" s="107" t="s">
        <v>3</v>
      </c>
      <c r="O1" s="107"/>
      <c r="P1" s="107"/>
      <c r="Q1" s="107"/>
      <c r="R1" s="107"/>
      <c r="S1" s="107"/>
      <c r="T1" s="107" t="s">
        <v>9</v>
      </c>
      <c r="U1" s="107"/>
      <c r="V1" s="107"/>
      <c r="W1" s="107"/>
      <c r="X1" s="107"/>
      <c r="Y1" s="107"/>
    </row>
    <row r="2" spans="1:25">
      <c r="A2" s="108"/>
      <c r="B2" s="24">
        <v>2012</v>
      </c>
      <c r="C2" s="24">
        <v>2014</v>
      </c>
      <c r="D2" s="24">
        <v>2016</v>
      </c>
      <c r="E2" s="24">
        <v>2018</v>
      </c>
      <c r="F2" s="24" t="s">
        <v>29</v>
      </c>
      <c r="G2" s="24" t="s">
        <v>25</v>
      </c>
      <c r="H2" s="24">
        <v>2012</v>
      </c>
      <c r="I2" s="24">
        <v>2014</v>
      </c>
      <c r="J2" s="24">
        <v>2016</v>
      </c>
      <c r="K2" s="24">
        <v>2018</v>
      </c>
      <c r="L2" s="24" t="s">
        <v>29</v>
      </c>
      <c r="M2" s="3" t="s">
        <v>25</v>
      </c>
      <c r="N2" s="24">
        <v>2012</v>
      </c>
      <c r="O2" s="24">
        <v>2014</v>
      </c>
      <c r="P2" s="24">
        <v>2016</v>
      </c>
      <c r="Q2" s="50">
        <v>2018</v>
      </c>
      <c r="R2" s="24" t="s">
        <v>29</v>
      </c>
      <c r="S2" s="24" t="s">
        <v>25</v>
      </c>
      <c r="T2" s="24">
        <v>2012</v>
      </c>
      <c r="U2" s="24">
        <v>2014</v>
      </c>
      <c r="V2" s="24">
        <v>2016</v>
      </c>
      <c r="W2" s="50">
        <v>2018</v>
      </c>
      <c r="X2" s="24" t="s">
        <v>29</v>
      </c>
      <c r="Y2" s="24" t="s">
        <v>25</v>
      </c>
    </row>
    <row r="3" spans="1:25">
      <c r="A3" s="22">
        <v>201</v>
      </c>
      <c r="B3" s="37">
        <f>'2012'!C2</f>
        <v>969</v>
      </c>
      <c r="C3" s="36">
        <f>'2014'!C2</f>
        <v>958</v>
      </c>
      <c r="D3" s="36">
        <f>'2016'!C2</f>
        <v>1643</v>
      </c>
      <c r="E3" s="36">
        <f>'2018'!C2</f>
        <v>1312</v>
      </c>
      <c r="F3" s="40">
        <f>E3-C3</f>
        <v>354</v>
      </c>
      <c r="G3" s="36">
        <f>E3-D3</f>
        <v>-331</v>
      </c>
      <c r="H3" s="45">
        <f>'2012'!E2</f>
        <v>545</v>
      </c>
      <c r="I3" s="36">
        <f>'2014'!E2</f>
        <v>568</v>
      </c>
      <c r="J3" s="36">
        <f>'2016'!E2</f>
        <v>1011</v>
      </c>
      <c r="K3" s="36">
        <f>'2018'!E2</f>
        <v>720</v>
      </c>
      <c r="L3" s="40">
        <f>K3-I3</f>
        <v>152</v>
      </c>
      <c r="M3" s="45">
        <f>K3-J3</f>
        <v>-291</v>
      </c>
      <c r="N3" s="45">
        <f>'2012'!F2</f>
        <v>379</v>
      </c>
      <c r="O3" s="36">
        <f>'2014'!F2</f>
        <v>366</v>
      </c>
      <c r="P3" s="36">
        <f>'2016'!F2</f>
        <v>559</v>
      </c>
      <c r="Q3" s="36">
        <f>'2018'!F2</f>
        <v>571</v>
      </c>
      <c r="R3" s="40">
        <f>Q3-O3</f>
        <v>205</v>
      </c>
      <c r="S3" s="45">
        <f>Q3-P3</f>
        <v>12</v>
      </c>
      <c r="T3" s="45">
        <f>'2012'!G2</f>
        <v>45</v>
      </c>
      <c r="U3" s="36">
        <f>'2014'!G2</f>
        <v>24</v>
      </c>
      <c r="V3" s="36">
        <f>'2016'!G2</f>
        <v>73</v>
      </c>
      <c r="W3" s="36">
        <f>'2018'!G2</f>
        <v>21</v>
      </c>
      <c r="X3" s="40">
        <f>W3-U3</f>
        <v>-3</v>
      </c>
      <c r="Y3" s="40">
        <f>W3-V3</f>
        <v>-52</v>
      </c>
    </row>
    <row r="4" spans="1:25">
      <c r="A4" s="22">
        <v>202</v>
      </c>
      <c r="B4" s="38">
        <f>'2012'!C3</f>
        <v>1202</v>
      </c>
      <c r="C4" s="39">
        <f>'2014'!C3</f>
        <v>1078</v>
      </c>
      <c r="D4" s="39">
        <f>'2016'!C3</f>
        <v>1407</v>
      </c>
      <c r="E4" s="39">
        <f>'2018'!C3</f>
        <v>1344</v>
      </c>
      <c r="F4" s="41">
        <f t="shared" ref="F4:F57" si="0">E4-C4</f>
        <v>266</v>
      </c>
      <c r="G4" s="39">
        <f t="shared" ref="G4:G57" si="1">E4-D4</f>
        <v>-63</v>
      </c>
      <c r="H4" s="46">
        <f>'2012'!E3</f>
        <v>846</v>
      </c>
      <c r="I4" s="39">
        <f>'2014'!E3</f>
        <v>757</v>
      </c>
      <c r="J4" s="39">
        <f>'2016'!E3</f>
        <v>951</v>
      </c>
      <c r="K4" s="39">
        <f>'2018'!E3</f>
        <v>774</v>
      </c>
      <c r="L4" s="41">
        <f t="shared" ref="L4:L57" si="2">K4-I4</f>
        <v>17</v>
      </c>
      <c r="M4" s="46">
        <f t="shared" ref="M4:M57" si="3">K4-J4</f>
        <v>-177</v>
      </c>
      <c r="N4" s="46">
        <f>'2012'!F3</f>
        <v>321</v>
      </c>
      <c r="O4" s="39">
        <f>'2014'!F3</f>
        <v>284</v>
      </c>
      <c r="P4" s="39">
        <f>'2016'!F3</f>
        <v>401</v>
      </c>
      <c r="Q4" s="39">
        <f>'2018'!F3</f>
        <v>540</v>
      </c>
      <c r="R4" s="41">
        <f t="shared" ref="R4:R57" si="4">Q4-O4</f>
        <v>256</v>
      </c>
      <c r="S4" s="46">
        <f t="shared" ref="S4:S57" si="5">Q4-P4</f>
        <v>139</v>
      </c>
      <c r="T4" s="46">
        <f>'2012'!G3</f>
        <v>35</v>
      </c>
      <c r="U4" s="39">
        <f>'2014'!G3</f>
        <v>37</v>
      </c>
      <c r="V4" s="39">
        <f>'2016'!G3</f>
        <v>55</v>
      </c>
      <c r="W4" s="39">
        <f>'2018'!G3</f>
        <v>30</v>
      </c>
      <c r="X4" s="41">
        <f t="shared" ref="X4:X57" si="6">W4-U4</f>
        <v>-7</v>
      </c>
      <c r="Y4" s="41">
        <f t="shared" ref="Y4:Y57" si="7">W4-V4</f>
        <v>-25</v>
      </c>
    </row>
    <row r="5" spans="1:25">
      <c r="A5" s="22">
        <v>203</v>
      </c>
      <c r="B5" s="38">
        <f>'2012'!C4</f>
        <v>1061</v>
      </c>
      <c r="C5" s="39">
        <f>'2014'!C4</f>
        <v>914</v>
      </c>
      <c r="D5" s="39">
        <f>'2016'!C4</f>
        <v>1158</v>
      </c>
      <c r="E5" s="39">
        <f>'2018'!C4</f>
        <v>1096</v>
      </c>
      <c r="F5" s="41">
        <f t="shared" si="0"/>
        <v>182</v>
      </c>
      <c r="G5" s="39">
        <f t="shared" si="1"/>
        <v>-62</v>
      </c>
      <c r="H5" s="46">
        <f>'2012'!E4</f>
        <v>617</v>
      </c>
      <c r="I5" s="39">
        <f>'2014'!E4</f>
        <v>544</v>
      </c>
      <c r="J5" s="39">
        <f>'2016'!E4</f>
        <v>681</v>
      </c>
      <c r="K5" s="39">
        <f>'2018'!E4</f>
        <v>539</v>
      </c>
      <c r="L5" s="41">
        <f t="shared" si="2"/>
        <v>-5</v>
      </c>
      <c r="M5" s="46">
        <f t="shared" si="3"/>
        <v>-142</v>
      </c>
      <c r="N5" s="46">
        <f>'2012'!F4</f>
        <v>376</v>
      </c>
      <c r="O5" s="39">
        <f>'2014'!F4</f>
        <v>312</v>
      </c>
      <c r="P5" s="39">
        <f>'2016'!F4</f>
        <v>394</v>
      </c>
      <c r="Q5" s="39">
        <f>'2018'!F4</f>
        <v>521</v>
      </c>
      <c r="R5" s="41">
        <f t="shared" si="4"/>
        <v>209</v>
      </c>
      <c r="S5" s="46">
        <f t="shared" si="5"/>
        <v>127</v>
      </c>
      <c r="T5" s="46">
        <f>'2012'!G4</f>
        <v>68</v>
      </c>
      <c r="U5" s="39">
        <f>'2014'!G4</f>
        <v>58</v>
      </c>
      <c r="V5" s="39">
        <f>'2016'!G4</f>
        <v>83</v>
      </c>
      <c r="W5" s="39">
        <f>'2018'!G4</f>
        <v>36</v>
      </c>
      <c r="X5" s="41">
        <f t="shared" si="6"/>
        <v>-22</v>
      </c>
      <c r="Y5" s="41">
        <f t="shared" si="7"/>
        <v>-47</v>
      </c>
    </row>
    <row r="6" spans="1:25">
      <c r="A6" s="22">
        <v>204</v>
      </c>
      <c r="B6" s="38">
        <f>'2012'!C5</f>
        <v>893</v>
      </c>
      <c r="C6" s="39">
        <f>'2014'!C5</f>
        <v>617</v>
      </c>
      <c r="D6" s="39">
        <f>'2016'!C5</f>
        <v>935</v>
      </c>
      <c r="E6" s="39">
        <f>'2018'!C5</f>
        <v>753</v>
      </c>
      <c r="F6" s="41">
        <f t="shared" si="0"/>
        <v>136</v>
      </c>
      <c r="G6" s="39">
        <f t="shared" si="1"/>
        <v>-182</v>
      </c>
      <c r="H6" s="46">
        <f>'2012'!E5</f>
        <v>436</v>
      </c>
      <c r="I6" s="39">
        <f>'2014'!E5</f>
        <v>315</v>
      </c>
      <c r="J6" s="39">
        <f>'2016'!E5</f>
        <v>495</v>
      </c>
      <c r="K6" s="39">
        <f>'2018'!E5</f>
        <v>327</v>
      </c>
      <c r="L6" s="41">
        <f t="shared" si="2"/>
        <v>12</v>
      </c>
      <c r="M6" s="46">
        <f t="shared" si="3"/>
        <v>-168</v>
      </c>
      <c r="N6" s="46">
        <f>'2012'!F5</f>
        <v>387</v>
      </c>
      <c r="O6" s="39">
        <f>'2014'!F5</f>
        <v>266</v>
      </c>
      <c r="P6" s="39">
        <f>'2016'!F5</f>
        <v>347</v>
      </c>
      <c r="Q6" s="39">
        <f>'2018'!F5</f>
        <v>396</v>
      </c>
      <c r="R6" s="41">
        <f t="shared" si="4"/>
        <v>130</v>
      </c>
      <c r="S6" s="46">
        <f t="shared" si="5"/>
        <v>49</v>
      </c>
      <c r="T6" s="46">
        <f>'2012'!G5</f>
        <v>70</v>
      </c>
      <c r="U6" s="39">
        <f>'2014'!G5</f>
        <v>36</v>
      </c>
      <c r="V6" s="39">
        <f>'2016'!G5</f>
        <v>93</v>
      </c>
      <c r="W6" s="39">
        <f>'2018'!G5</f>
        <v>30</v>
      </c>
      <c r="X6" s="41">
        <f t="shared" si="6"/>
        <v>-6</v>
      </c>
      <c r="Y6" s="41">
        <f t="shared" si="7"/>
        <v>-63</v>
      </c>
    </row>
    <row r="7" spans="1:25">
      <c r="A7" s="22">
        <v>205</v>
      </c>
      <c r="B7" s="38">
        <f>'2012'!C6</f>
        <v>1336</v>
      </c>
      <c r="C7" s="39">
        <f>'2014'!C6</f>
        <v>1021</v>
      </c>
      <c r="D7" s="39">
        <f>'2016'!C6</f>
        <v>1480</v>
      </c>
      <c r="E7" s="39">
        <f>'2018'!C6</f>
        <v>1249</v>
      </c>
      <c r="F7" s="41">
        <f t="shared" si="0"/>
        <v>228</v>
      </c>
      <c r="G7" s="39">
        <f t="shared" si="1"/>
        <v>-231</v>
      </c>
      <c r="H7" s="46">
        <f>'2012'!E6</f>
        <v>751</v>
      </c>
      <c r="I7" s="39">
        <f>'2014'!E6</f>
        <v>619</v>
      </c>
      <c r="J7" s="39">
        <f>'2016'!E6</f>
        <v>866</v>
      </c>
      <c r="K7" s="39">
        <f>'2018'!E6</f>
        <v>612</v>
      </c>
      <c r="L7" s="41">
        <f t="shared" si="2"/>
        <v>-7</v>
      </c>
      <c r="M7" s="46">
        <f t="shared" si="3"/>
        <v>-254</v>
      </c>
      <c r="N7" s="46">
        <f>'2012'!F6</f>
        <v>506</v>
      </c>
      <c r="O7" s="39">
        <f>'2014'!F6</f>
        <v>367</v>
      </c>
      <c r="P7" s="39">
        <f>'2016'!F6</f>
        <v>514</v>
      </c>
      <c r="Q7" s="39">
        <f>'2018'!F6</f>
        <v>604</v>
      </c>
      <c r="R7" s="41">
        <f t="shared" si="4"/>
        <v>237</v>
      </c>
      <c r="S7" s="46">
        <f t="shared" si="5"/>
        <v>90</v>
      </c>
      <c r="T7" s="46">
        <f>'2012'!G6</f>
        <v>79</v>
      </c>
      <c r="U7" s="39">
        <f>'2014'!G6</f>
        <v>35</v>
      </c>
      <c r="V7" s="39">
        <f>'2016'!G6</f>
        <v>100</v>
      </c>
      <c r="W7" s="39">
        <f>'2018'!G6</f>
        <v>33</v>
      </c>
      <c r="X7" s="41">
        <f t="shared" si="6"/>
        <v>-2</v>
      </c>
      <c r="Y7" s="41">
        <f t="shared" si="7"/>
        <v>-67</v>
      </c>
    </row>
    <row r="8" spans="1:25">
      <c r="A8" s="22">
        <v>209</v>
      </c>
      <c r="B8" s="38">
        <f>'2012'!C7</f>
        <v>1216</v>
      </c>
      <c r="C8" s="39">
        <f>'2014'!C7</f>
        <v>1016</v>
      </c>
      <c r="D8" s="39">
        <f>'2016'!C7</f>
        <v>1267</v>
      </c>
      <c r="E8" s="39">
        <f>'2018'!C7</f>
        <v>1221</v>
      </c>
      <c r="F8" s="41">
        <f t="shared" si="0"/>
        <v>205</v>
      </c>
      <c r="G8" s="39">
        <f t="shared" si="1"/>
        <v>-46</v>
      </c>
      <c r="H8" s="46">
        <f>'2012'!E7</f>
        <v>768</v>
      </c>
      <c r="I8" s="39">
        <f>'2014'!E7</f>
        <v>664</v>
      </c>
      <c r="J8" s="39">
        <f>'2016'!E7</f>
        <v>797</v>
      </c>
      <c r="K8" s="39">
        <f>'2018'!E7</f>
        <v>648</v>
      </c>
      <c r="L8" s="41">
        <f t="shared" si="2"/>
        <v>-16</v>
      </c>
      <c r="M8" s="46">
        <f t="shared" si="3"/>
        <v>-149</v>
      </c>
      <c r="N8" s="46">
        <f>'2012'!F7</f>
        <v>393</v>
      </c>
      <c r="O8" s="39">
        <f>'2014'!F7</f>
        <v>319</v>
      </c>
      <c r="P8" s="39">
        <f>'2016'!F7</f>
        <v>398</v>
      </c>
      <c r="Q8" s="39">
        <f>'2018'!F7</f>
        <v>542</v>
      </c>
      <c r="R8" s="41">
        <f t="shared" si="4"/>
        <v>223</v>
      </c>
      <c r="S8" s="46">
        <f t="shared" si="5"/>
        <v>144</v>
      </c>
      <c r="T8" s="46">
        <f>'2012'!G7</f>
        <v>55</v>
      </c>
      <c r="U8" s="39">
        <f>'2014'!G7</f>
        <v>33</v>
      </c>
      <c r="V8" s="39">
        <f>'2016'!G7</f>
        <v>72</v>
      </c>
      <c r="W8" s="39">
        <f>'2018'!G7</f>
        <v>31</v>
      </c>
      <c r="X8" s="41">
        <f t="shared" si="6"/>
        <v>-2</v>
      </c>
      <c r="Y8" s="41">
        <f t="shared" si="7"/>
        <v>-41</v>
      </c>
    </row>
    <row r="9" spans="1:25">
      <c r="A9" s="22">
        <v>210</v>
      </c>
      <c r="B9" s="38">
        <f>'2012'!C8</f>
        <v>1642</v>
      </c>
      <c r="C9" s="39">
        <f>'2014'!C8</f>
        <v>1336</v>
      </c>
      <c r="D9" s="39">
        <f>'2016'!C8</f>
        <v>1687</v>
      </c>
      <c r="E9" s="39">
        <f>'2018'!C8</f>
        <v>1284</v>
      </c>
      <c r="F9" s="41">
        <f t="shared" si="0"/>
        <v>-52</v>
      </c>
      <c r="G9" s="39">
        <f t="shared" si="1"/>
        <v>-403</v>
      </c>
      <c r="H9" s="46">
        <f>'2012'!E8</f>
        <v>830</v>
      </c>
      <c r="I9" s="39">
        <f>'2014'!E8</f>
        <v>706</v>
      </c>
      <c r="J9" s="39">
        <f>'2016'!E8</f>
        <v>897</v>
      </c>
      <c r="K9" s="39">
        <f>'2018'!E8</f>
        <v>591</v>
      </c>
      <c r="L9" s="41">
        <f t="shared" si="2"/>
        <v>-115</v>
      </c>
      <c r="M9" s="46">
        <f t="shared" si="3"/>
        <v>-306</v>
      </c>
      <c r="N9" s="46">
        <f>'2012'!F8</f>
        <v>712</v>
      </c>
      <c r="O9" s="39">
        <f>'2014'!F8</f>
        <v>573</v>
      </c>
      <c r="P9" s="39">
        <f>'2016'!F8</f>
        <v>678</v>
      </c>
      <c r="Q9" s="39">
        <f>'2018'!F8</f>
        <v>663</v>
      </c>
      <c r="R9" s="41">
        <f t="shared" si="4"/>
        <v>90</v>
      </c>
      <c r="S9" s="46">
        <f t="shared" si="5"/>
        <v>-15</v>
      </c>
      <c r="T9" s="46">
        <f>'2012'!G8</f>
        <v>100</v>
      </c>
      <c r="U9" s="39">
        <f>'2014'!G8</f>
        <v>57</v>
      </c>
      <c r="V9" s="39">
        <f>'2016'!G8</f>
        <v>112</v>
      </c>
      <c r="W9" s="39">
        <f>'2018'!G8</f>
        <v>30</v>
      </c>
      <c r="X9" s="41">
        <f t="shared" si="6"/>
        <v>-27</v>
      </c>
      <c r="Y9" s="41">
        <f t="shared" si="7"/>
        <v>-82</v>
      </c>
    </row>
    <row r="10" spans="1:25">
      <c r="A10" s="22">
        <v>211</v>
      </c>
      <c r="B10" s="38">
        <f>'2012'!C9</f>
        <v>911</v>
      </c>
      <c r="C10" s="39">
        <f>'2014'!C9</f>
        <v>767</v>
      </c>
      <c r="D10" s="39">
        <f>'2016'!C9</f>
        <v>1287</v>
      </c>
      <c r="E10" s="39">
        <f>'2018'!C9</f>
        <v>1412</v>
      </c>
      <c r="F10" s="41">
        <f t="shared" si="0"/>
        <v>645</v>
      </c>
      <c r="G10" s="39">
        <f t="shared" si="1"/>
        <v>125</v>
      </c>
      <c r="H10" s="46">
        <f>'2012'!E9</f>
        <v>471</v>
      </c>
      <c r="I10" s="39">
        <f>'2014'!E9</f>
        <v>390</v>
      </c>
      <c r="J10" s="39">
        <f>'2016'!E9</f>
        <v>676</v>
      </c>
      <c r="K10" s="39">
        <f>'2018'!E9</f>
        <v>621</v>
      </c>
      <c r="L10" s="41">
        <f t="shared" si="2"/>
        <v>231</v>
      </c>
      <c r="M10" s="46">
        <f t="shared" si="3"/>
        <v>-55</v>
      </c>
      <c r="N10" s="46">
        <f>'2012'!F9</f>
        <v>368</v>
      </c>
      <c r="O10" s="39">
        <f>'2014'!F9</f>
        <v>341</v>
      </c>
      <c r="P10" s="39">
        <f>'2016'!F9</f>
        <v>507</v>
      </c>
      <c r="Q10" s="39">
        <f>'2018'!F9</f>
        <v>751</v>
      </c>
      <c r="R10" s="41">
        <f t="shared" si="4"/>
        <v>410</v>
      </c>
      <c r="S10" s="46">
        <f t="shared" si="5"/>
        <v>244</v>
      </c>
      <c r="T10" s="46">
        <f>'2012'!G9</f>
        <v>72</v>
      </c>
      <c r="U10" s="39">
        <f>'2014'!G9</f>
        <v>36</v>
      </c>
      <c r="V10" s="39">
        <f>'2016'!G9</f>
        <v>104</v>
      </c>
      <c r="W10" s="39">
        <f>'2018'!G9</f>
        <v>40</v>
      </c>
      <c r="X10" s="41">
        <f t="shared" si="6"/>
        <v>4</v>
      </c>
      <c r="Y10" s="41">
        <f t="shared" si="7"/>
        <v>-64</v>
      </c>
    </row>
    <row r="11" spans="1:25">
      <c r="A11" s="22">
        <v>212</v>
      </c>
      <c r="B11" s="38">
        <f>'2012'!C10</f>
        <v>1145</v>
      </c>
      <c r="C11" s="39">
        <f>'2014'!C10</f>
        <v>965</v>
      </c>
      <c r="D11" s="39">
        <f>'2016'!C10</f>
        <v>1158</v>
      </c>
      <c r="E11" s="39">
        <f>'2018'!C10</f>
        <v>1079</v>
      </c>
      <c r="F11" s="41">
        <f t="shared" si="0"/>
        <v>114</v>
      </c>
      <c r="G11" s="39">
        <f t="shared" si="1"/>
        <v>-79</v>
      </c>
      <c r="H11" s="46">
        <f>'2012'!E10</f>
        <v>676</v>
      </c>
      <c r="I11" s="39">
        <f>'2014'!E10</f>
        <v>599</v>
      </c>
      <c r="J11" s="39">
        <f>'2016'!E10</f>
        <v>696</v>
      </c>
      <c r="K11" s="39">
        <f>'2018'!E10</f>
        <v>548</v>
      </c>
      <c r="L11" s="41">
        <f t="shared" si="2"/>
        <v>-51</v>
      </c>
      <c r="M11" s="46">
        <f t="shared" si="3"/>
        <v>-148</v>
      </c>
      <c r="N11" s="46">
        <f>'2012'!F10</f>
        <v>409</v>
      </c>
      <c r="O11" s="39">
        <f>'2014'!F10</f>
        <v>337</v>
      </c>
      <c r="P11" s="39">
        <f>'2016'!F10</f>
        <v>380</v>
      </c>
      <c r="Q11" s="39">
        <f>'2018'!F10</f>
        <v>499</v>
      </c>
      <c r="R11" s="41">
        <f t="shared" si="4"/>
        <v>162</v>
      </c>
      <c r="S11" s="46">
        <f t="shared" si="5"/>
        <v>119</v>
      </c>
      <c r="T11" s="46">
        <f>'2012'!G10</f>
        <v>60</v>
      </c>
      <c r="U11" s="39">
        <f>'2014'!G10</f>
        <v>29</v>
      </c>
      <c r="V11" s="39">
        <f>'2016'!G10</f>
        <v>82</v>
      </c>
      <c r="W11" s="39">
        <f>'2018'!G10</f>
        <v>32</v>
      </c>
      <c r="X11" s="41">
        <f t="shared" si="6"/>
        <v>3</v>
      </c>
      <c r="Y11" s="41">
        <f t="shared" si="7"/>
        <v>-50</v>
      </c>
    </row>
    <row r="12" spans="1:25">
      <c r="A12" s="22">
        <v>213</v>
      </c>
      <c r="B12" s="38">
        <f>'2012'!C11</f>
        <v>974</v>
      </c>
      <c r="C12" s="39">
        <f>'2014'!C11</f>
        <v>907</v>
      </c>
      <c r="D12" s="39">
        <f>'2016'!C11</f>
        <v>1043</v>
      </c>
      <c r="E12" s="39">
        <f>'2018'!C11</f>
        <v>1035</v>
      </c>
      <c r="F12" s="41">
        <f t="shared" si="0"/>
        <v>128</v>
      </c>
      <c r="G12" s="39">
        <f t="shared" si="1"/>
        <v>-8</v>
      </c>
      <c r="H12" s="46">
        <f>'2012'!E11</f>
        <v>614</v>
      </c>
      <c r="I12" s="39">
        <f>'2014'!E11</f>
        <v>581</v>
      </c>
      <c r="J12" s="39">
        <f>'2016'!E11</f>
        <v>669</v>
      </c>
      <c r="K12" s="39">
        <f>'2018'!E11</f>
        <v>561</v>
      </c>
      <c r="L12" s="41">
        <f t="shared" si="2"/>
        <v>-20</v>
      </c>
      <c r="M12" s="46">
        <f t="shared" si="3"/>
        <v>-108</v>
      </c>
      <c r="N12" s="46">
        <f>'2012'!F11</f>
        <v>333</v>
      </c>
      <c r="O12" s="39">
        <f>'2014'!F11</f>
        <v>315</v>
      </c>
      <c r="P12" s="39">
        <f>'2016'!F11</f>
        <v>334</v>
      </c>
      <c r="Q12" s="39">
        <f>'2018'!F11</f>
        <v>465</v>
      </c>
      <c r="R12" s="41">
        <f t="shared" si="4"/>
        <v>150</v>
      </c>
      <c r="S12" s="46">
        <f t="shared" si="5"/>
        <v>131</v>
      </c>
      <c r="T12" s="46">
        <f>'2012'!G11</f>
        <v>27</v>
      </c>
      <c r="U12" s="39">
        <f>'2014'!G11</f>
        <v>11</v>
      </c>
      <c r="V12" s="39">
        <f>'2016'!G11</f>
        <v>40</v>
      </c>
      <c r="W12" s="39">
        <f>'2018'!G11</f>
        <v>9</v>
      </c>
      <c r="X12" s="41">
        <f t="shared" si="6"/>
        <v>-2</v>
      </c>
      <c r="Y12" s="41">
        <f t="shared" si="7"/>
        <v>-31</v>
      </c>
    </row>
    <row r="13" spans="1:25">
      <c r="A13" s="22">
        <v>214</v>
      </c>
      <c r="B13" s="38">
        <f>'2012'!C12</f>
        <v>626</v>
      </c>
      <c r="C13" s="39">
        <f>'2014'!C12</f>
        <v>557</v>
      </c>
      <c r="D13" s="39">
        <f>'2016'!C12</f>
        <v>638</v>
      </c>
      <c r="E13" s="39">
        <f>'2018'!C12</f>
        <v>603</v>
      </c>
      <c r="F13" s="41">
        <f t="shared" si="0"/>
        <v>46</v>
      </c>
      <c r="G13" s="39">
        <f t="shared" si="1"/>
        <v>-35</v>
      </c>
      <c r="H13" s="46">
        <f>'2012'!E12</f>
        <v>440</v>
      </c>
      <c r="I13" s="39">
        <f>'2014'!E12</f>
        <v>391</v>
      </c>
      <c r="J13" s="39">
        <f>'2016'!E12</f>
        <v>436</v>
      </c>
      <c r="K13" s="39">
        <f>'2018'!E12</f>
        <v>361</v>
      </c>
      <c r="L13" s="41">
        <f t="shared" si="2"/>
        <v>-30</v>
      </c>
      <c r="M13" s="46">
        <f t="shared" si="3"/>
        <v>-75</v>
      </c>
      <c r="N13" s="46">
        <f>'2012'!F12</f>
        <v>166</v>
      </c>
      <c r="O13" s="39">
        <f>'2014'!F12</f>
        <v>152</v>
      </c>
      <c r="P13" s="39">
        <f>'2016'!F12</f>
        <v>181</v>
      </c>
      <c r="Q13" s="39">
        <f>'2018'!F12</f>
        <v>232</v>
      </c>
      <c r="R13" s="41">
        <f t="shared" si="4"/>
        <v>80</v>
      </c>
      <c r="S13" s="46">
        <f t="shared" si="5"/>
        <v>51</v>
      </c>
      <c r="T13" s="46">
        <f>'2012'!G12</f>
        <v>20</v>
      </c>
      <c r="U13" s="39">
        <f>'2014'!G12</f>
        <v>14</v>
      </c>
      <c r="V13" s="39">
        <f>'2016'!G12</f>
        <v>21</v>
      </c>
      <c r="W13" s="39">
        <f>'2018'!G12</f>
        <v>10</v>
      </c>
      <c r="X13" s="41">
        <f t="shared" si="6"/>
        <v>-4</v>
      </c>
      <c r="Y13" s="41">
        <f t="shared" si="7"/>
        <v>-11</v>
      </c>
    </row>
    <row r="14" spans="1:25">
      <c r="A14" s="22">
        <v>215</v>
      </c>
      <c r="B14" s="38">
        <f>'2012'!C13</f>
        <v>915</v>
      </c>
      <c r="C14" s="39">
        <f>'2014'!C13</f>
        <v>763</v>
      </c>
      <c r="D14" s="39">
        <f>'2016'!C13</f>
        <v>1007</v>
      </c>
      <c r="E14" s="39">
        <f>'2018'!C13</f>
        <v>907</v>
      </c>
      <c r="F14" s="41">
        <f t="shared" si="0"/>
        <v>144</v>
      </c>
      <c r="G14" s="39">
        <f t="shared" si="1"/>
        <v>-100</v>
      </c>
      <c r="H14" s="46">
        <f>'2012'!E13</f>
        <v>581</v>
      </c>
      <c r="I14" s="39">
        <f>'2014'!E13</f>
        <v>493</v>
      </c>
      <c r="J14" s="39">
        <f>'2016'!E13</f>
        <v>643</v>
      </c>
      <c r="K14" s="39">
        <f>'2018'!E13</f>
        <v>490</v>
      </c>
      <c r="L14" s="41">
        <f t="shared" si="2"/>
        <v>-3</v>
      </c>
      <c r="M14" s="46">
        <f t="shared" si="3"/>
        <v>-153</v>
      </c>
      <c r="N14" s="46">
        <f>'2012'!F13</f>
        <v>303</v>
      </c>
      <c r="O14" s="39">
        <f>'2014'!F13</f>
        <v>252</v>
      </c>
      <c r="P14" s="39">
        <f>'2016'!F13</f>
        <v>312</v>
      </c>
      <c r="Q14" s="39">
        <f>'2018'!F13</f>
        <v>401</v>
      </c>
      <c r="R14" s="41">
        <f t="shared" si="4"/>
        <v>149</v>
      </c>
      <c r="S14" s="46">
        <f t="shared" si="5"/>
        <v>89</v>
      </c>
      <c r="T14" s="46">
        <f>'2012'!G13</f>
        <v>31</v>
      </c>
      <c r="U14" s="39">
        <f>'2014'!G13</f>
        <v>18</v>
      </c>
      <c r="V14" s="39">
        <f>'2016'!G13</f>
        <v>52</v>
      </c>
      <c r="W14" s="39">
        <f>'2018'!G13</f>
        <v>16</v>
      </c>
      <c r="X14" s="41">
        <f t="shared" si="6"/>
        <v>-2</v>
      </c>
      <c r="Y14" s="41">
        <f t="shared" si="7"/>
        <v>-36</v>
      </c>
    </row>
    <row r="15" spans="1:25">
      <c r="A15" s="22">
        <v>216</v>
      </c>
      <c r="B15" s="38">
        <f>'2012'!C14</f>
        <v>749</v>
      </c>
      <c r="C15" s="39">
        <f>'2014'!C14</f>
        <v>644</v>
      </c>
      <c r="D15" s="39">
        <f>'2016'!C14</f>
        <v>770</v>
      </c>
      <c r="E15" s="39">
        <f>'2018'!C14</f>
        <v>748</v>
      </c>
      <c r="F15" s="41">
        <f t="shared" si="0"/>
        <v>104</v>
      </c>
      <c r="G15" s="39">
        <f t="shared" si="1"/>
        <v>-22</v>
      </c>
      <c r="H15" s="46">
        <f>'2012'!E14</f>
        <v>490</v>
      </c>
      <c r="I15" s="39">
        <f>'2014'!E14</f>
        <v>434</v>
      </c>
      <c r="J15" s="39">
        <f>'2016'!E14</f>
        <v>520</v>
      </c>
      <c r="K15" s="39">
        <f>'2018'!E14</f>
        <v>434</v>
      </c>
      <c r="L15" s="41">
        <f t="shared" si="2"/>
        <v>0</v>
      </c>
      <c r="M15" s="46">
        <f t="shared" si="3"/>
        <v>-86</v>
      </c>
      <c r="N15" s="46">
        <f>'2012'!F14</f>
        <v>234</v>
      </c>
      <c r="O15" s="39">
        <f>'2014'!F14</f>
        <v>199</v>
      </c>
      <c r="P15" s="39">
        <f>'2016'!F14</f>
        <v>228</v>
      </c>
      <c r="Q15" s="39">
        <f>'2018'!F14</f>
        <v>302</v>
      </c>
      <c r="R15" s="41">
        <f t="shared" si="4"/>
        <v>103</v>
      </c>
      <c r="S15" s="46">
        <f t="shared" si="5"/>
        <v>74</v>
      </c>
      <c r="T15" s="46">
        <f>'2012'!G14</f>
        <v>25</v>
      </c>
      <c r="U15" s="39">
        <f>'2014'!G14</f>
        <v>11</v>
      </c>
      <c r="V15" s="39">
        <f>'2016'!G14</f>
        <v>22</v>
      </c>
      <c r="W15" s="39">
        <f>'2018'!G14</f>
        <v>12</v>
      </c>
      <c r="X15" s="41">
        <f t="shared" si="6"/>
        <v>1</v>
      </c>
      <c r="Y15" s="41">
        <f t="shared" si="7"/>
        <v>-10</v>
      </c>
    </row>
    <row r="16" spans="1:25">
      <c r="A16" s="22">
        <v>217</v>
      </c>
      <c r="B16" s="38">
        <f>'2012'!C15</f>
        <v>907</v>
      </c>
      <c r="C16" s="39">
        <f>'2014'!C15</f>
        <v>693</v>
      </c>
      <c r="D16" s="39">
        <f>'2016'!C15</f>
        <v>980</v>
      </c>
      <c r="E16" s="39">
        <f>'2018'!C15</f>
        <v>898</v>
      </c>
      <c r="F16" s="41">
        <f t="shared" si="0"/>
        <v>205</v>
      </c>
      <c r="G16" s="39">
        <f t="shared" si="1"/>
        <v>-82</v>
      </c>
      <c r="H16" s="46">
        <f>'2012'!E15</f>
        <v>526</v>
      </c>
      <c r="I16" s="39">
        <f>'2014'!E15</f>
        <v>410</v>
      </c>
      <c r="J16" s="39">
        <f>'2016'!E15</f>
        <v>596</v>
      </c>
      <c r="K16" s="39">
        <f>'2018'!E15</f>
        <v>424</v>
      </c>
      <c r="L16" s="41">
        <f t="shared" si="2"/>
        <v>14</v>
      </c>
      <c r="M16" s="46">
        <f t="shared" si="3"/>
        <v>-172</v>
      </c>
      <c r="N16" s="46">
        <f>'2012'!F15</f>
        <v>331</v>
      </c>
      <c r="O16" s="39">
        <f>'2014'!F15</f>
        <v>250</v>
      </c>
      <c r="P16" s="39">
        <f>'2016'!F15</f>
        <v>324</v>
      </c>
      <c r="Q16" s="39">
        <f>'2018'!F15</f>
        <v>436</v>
      </c>
      <c r="R16" s="41">
        <f t="shared" si="4"/>
        <v>186</v>
      </c>
      <c r="S16" s="46">
        <f t="shared" si="5"/>
        <v>112</v>
      </c>
      <c r="T16" s="46">
        <f>'2012'!G15</f>
        <v>50</v>
      </c>
      <c r="U16" s="39">
        <f>'2014'!G15</f>
        <v>33</v>
      </c>
      <c r="V16" s="39">
        <f>'2016'!G15</f>
        <v>60</v>
      </c>
      <c r="W16" s="39">
        <f>'2018'!G15</f>
        <v>38</v>
      </c>
      <c r="X16" s="41">
        <f t="shared" si="6"/>
        <v>5</v>
      </c>
      <c r="Y16" s="41">
        <f t="shared" si="7"/>
        <v>-22</v>
      </c>
    </row>
    <row r="17" spans="1:25">
      <c r="A17" s="22">
        <v>218</v>
      </c>
      <c r="B17" s="38">
        <f>'2012'!C16</f>
        <v>931</v>
      </c>
      <c r="C17" s="39">
        <f>'2014'!C16</f>
        <v>875</v>
      </c>
      <c r="D17" s="39">
        <f>'2016'!C16</f>
        <v>973</v>
      </c>
      <c r="E17" s="39">
        <f>'2018'!C16</f>
        <v>875</v>
      </c>
      <c r="F17" s="41">
        <f t="shared" si="0"/>
        <v>0</v>
      </c>
      <c r="G17" s="39">
        <f t="shared" si="1"/>
        <v>-98</v>
      </c>
      <c r="H17" s="46">
        <f>'2012'!E16</f>
        <v>610</v>
      </c>
      <c r="I17" s="39">
        <f>'2014'!E16</f>
        <v>553</v>
      </c>
      <c r="J17" s="39">
        <f>'2016'!E16</f>
        <v>628</v>
      </c>
      <c r="K17" s="39">
        <f>'2018'!E16</f>
        <v>466</v>
      </c>
      <c r="L17" s="41">
        <f t="shared" si="2"/>
        <v>-87</v>
      </c>
      <c r="M17" s="46">
        <f t="shared" si="3"/>
        <v>-162</v>
      </c>
      <c r="N17" s="46">
        <f>'2012'!F16</f>
        <v>290</v>
      </c>
      <c r="O17" s="39">
        <f>'2014'!F16</f>
        <v>304</v>
      </c>
      <c r="P17" s="39">
        <f>'2016'!F16</f>
        <v>305</v>
      </c>
      <c r="Q17" s="39">
        <f>'2018'!F16</f>
        <v>395</v>
      </c>
      <c r="R17" s="41">
        <f t="shared" si="4"/>
        <v>91</v>
      </c>
      <c r="S17" s="46">
        <f t="shared" si="5"/>
        <v>90</v>
      </c>
      <c r="T17" s="46">
        <f>'2012'!G16</f>
        <v>31</v>
      </c>
      <c r="U17" s="39">
        <f>'2014'!G16</f>
        <v>18</v>
      </c>
      <c r="V17" s="39">
        <f>'2016'!G16</f>
        <v>40</v>
      </c>
      <c r="W17" s="39">
        <f>'2018'!G16</f>
        <v>14</v>
      </c>
      <c r="X17" s="41">
        <f t="shared" si="6"/>
        <v>-4</v>
      </c>
      <c r="Y17" s="41">
        <f t="shared" si="7"/>
        <v>-26</v>
      </c>
    </row>
    <row r="18" spans="1:25">
      <c r="A18" s="22">
        <v>219</v>
      </c>
      <c r="B18" s="38">
        <f>'2012'!C17</f>
        <v>825</v>
      </c>
      <c r="C18" s="39">
        <f>'2014'!C17</f>
        <v>692</v>
      </c>
      <c r="D18" s="39">
        <f>'2016'!C17</f>
        <v>871</v>
      </c>
      <c r="E18" s="39">
        <f>'2018'!C17</f>
        <v>790</v>
      </c>
      <c r="F18" s="41">
        <f t="shared" si="0"/>
        <v>98</v>
      </c>
      <c r="G18" s="39">
        <f t="shared" si="1"/>
        <v>-81</v>
      </c>
      <c r="H18" s="46">
        <f>'2012'!E17</f>
        <v>495</v>
      </c>
      <c r="I18" s="39">
        <f>'2014'!E17</f>
        <v>429</v>
      </c>
      <c r="J18" s="39">
        <f>'2016'!E17</f>
        <v>512</v>
      </c>
      <c r="K18" s="39">
        <f>'2018'!E17</f>
        <v>396</v>
      </c>
      <c r="L18" s="41">
        <f t="shared" si="2"/>
        <v>-33</v>
      </c>
      <c r="M18" s="46">
        <f t="shared" si="3"/>
        <v>-116</v>
      </c>
      <c r="N18" s="46">
        <f>'2012'!F17</f>
        <v>271</v>
      </c>
      <c r="O18" s="39">
        <f>'2014'!F17</f>
        <v>233</v>
      </c>
      <c r="P18" s="39">
        <f>'2016'!F17</f>
        <v>295</v>
      </c>
      <c r="Q18" s="39">
        <f>'2018'!F17</f>
        <v>377</v>
      </c>
      <c r="R18" s="41">
        <f t="shared" si="4"/>
        <v>144</v>
      </c>
      <c r="S18" s="46">
        <f t="shared" si="5"/>
        <v>82</v>
      </c>
      <c r="T18" s="46">
        <f>'2012'!G17</f>
        <v>59</v>
      </c>
      <c r="U18" s="39">
        <f>'2014'!G17</f>
        <v>30</v>
      </c>
      <c r="V18" s="39">
        <f>'2016'!G17</f>
        <v>64</v>
      </c>
      <c r="W18" s="39">
        <f>'2018'!G17</f>
        <v>17</v>
      </c>
      <c r="X18" s="41">
        <f t="shared" si="6"/>
        <v>-13</v>
      </c>
      <c r="Y18" s="41">
        <f t="shared" si="7"/>
        <v>-47</v>
      </c>
    </row>
    <row r="19" spans="1:25">
      <c r="A19" s="22">
        <v>220</v>
      </c>
      <c r="B19" s="38">
        <f>'2012'!C18</f>
        <v>860</v>
      </c>
      <c r="C19" s="39">
        <f>'2014'!C18</f>
        <v>669</v>
      </c>
      <c r="D19" s="39">
        <f>'2016'!C18</f>
        <v>938</v>
      </c>
      <c r="E19" s="39">
        <f>'2018'!C18</f>
        <v>838</v>
      </c>
      <c r="F19" s="41">
        <f t="shared" si="0"/>
        <v>169</v>
      </c>
      <c r="G19" s="39">
        <f t="shared" si="1"/>
        <v>-100</v>
      </c>
      <c r="H19" s="46">
        <f>'2012'!E18</f>
        <v>453</v>
      </c>
      <c r="I19" s="39">
        <f>'2014'!E18</f>
        <v>369</v>
      </c>
      <c r="J19" s="39">
        <f>'2016'!E18</f>
        <v>504</v>
      </c>
      <c r="K19" s="39">
        <f>'2018'!E18</f>
        <v>380</v>
      </c>
      <c r="L19" s="41">
        <f t="shared" si="2"/>
        <v>11</v>
      </c>
      <c r="M19" s="46">
        <f t="shared" si="3"/>
        <v>-124</v>
      </c>
      <c r="N19" s="46">
        <f>'2012'!F18</f>
        <v>356</v>
      </c>
      <c r="O19" s="39">
        <f>'2014'!F18</f>
        <v>281</v>
      </c>
      <c r="P19" s="39">
        <f>'2016'!F18</f>
        <v>364</v>
      </c>
      <c r="Q19" s="39">
        <f>'2018'!F18</f>
        <v>428</v>
      </c>
      <c r="R19" s="41">
        <f t="shared" si="4"/>
        <v>147</v>
      </c>
      <c r="S19" s="46">
        <f t="shared" si="5"/>
        <v>64</v>
      </c>
      <c r="T19" s="46">
        <f>'2012'!G18</f>
        <v>51</v>
      </c>
      <c r="U19" s="39">
        <f>'2014'!G18</f>
        <v>19</v>
      </c>
      <c r="V19" s="39">
        <f>'2016'!G18</f>
        <v>70</v>
      </c>
      <c r="W19" s="39">
        <f>'2018'!G18</f>
        <v>30</v>
      </c>
      <c r="X19" s="41">
        <f t="shared" si="6"/>
        <v>11</v>
      </c>
      <c r="Y19" s="41">
        <f t="shared" si="7"/>
        <v>-40</v>
      </c>
    </row>
    <row r="20" spans="1:25">
      <c r="A20" s="22">
        <v>221</v>
      </c>
      <c r="B20" s="38">
        <f>'2012'!C19</f>
        <v>768</v>
      </c>
      <c r="C20" s="39">
        <f>'2014'!C19</f>
        <v>652</v>
      </c>
      <c r="D20" s="39">
        <f>'2016'!C19</f>
        <v>807</v>
      </c>
      <c r="E20" s="39">
        <f>'2018'!C19</f>
        <v>811</v>
      </c>
      <c r="F20" s="41">
        <f t="shared" si="0"/>
        <v>159</v>
      </c>
      <c r="G20" s="39">
        <f t="shared" si="1"/>
        <v>4</v>
      </c>
      <c r="H20" s="46">
        <f>'2012'!E19</f>
        <v>480</v>
      </c>
      <c r="I20" s="39">
        <f>'2014'!E19</f>
        <v>408</v>
      </c>
      <c r="J20" s="39">
        <f>'2016'!E19</f>
        <v>491</v>
      </c>
      <c r="K20" s="39">
        <f>'2018'!E19</f>
        <v>416</v>
      </c>
      <c r="L20" s="41">
        <f t="shared" si="2"/>
        <v>8</v>
      </c>
      <c r="M20" s="46">
        <f t="shared" si="3"/>
        <v>-75</v>
      </c>
      <c r="N20" s="46">
        <f>'2012'!F19</f>
        <v>246</v>
      </c>
      <c r="O20" s="39">
        <f>'2014'!F19</f>
        <v>224</v>
      </c>
      <c r="P20" s="39">
        <f>'2016'!F19</f>
        <v>278</v>
      </c>
      <c r="Q20" s="39">
        <f>'2018'!F19</f>
        <v>375</v>
      </c>
      <c r="R20" s="41">
        <f t="shared" si="4"/>
        <v>151</v>
      </c>
      <c r="S20" s="46">
        <f t="shared" si="5"/>
        <v>97</v>
      </c>
      <c r="T20" s="46">
        <f>'2012'!G19</f>
        <v>42</v>
      </c>
      <c r="U20" s="39">
        <f>'2014'!G19</f>
        <v>20</v>
      </c>
      <c r="V20" s="39">
        <f>'2016'!G19</f>
        <v>38</v>
      </c>
      <c r="W20" s="39">
        <f>'2018'!G19</f>
        <v>20</v>
      </c>
      <c r="X20" s="41">
        <f t="shared" si="6"/>
        <v>0</v>
      </c>
      <c r="Y20" s="41">
        <f t="shared" si="7"/>
        <v>-18</v>
      </c>
    </row>
    <row r="21" spans="1:25">
      <c r="A21" s="22">
        <v>222</v>
      </c>
      <c r="B21" s="38">
        <f>'2012'!C20</f>
        <v>1128</v>
      </c>
      <c r="C21" s="39">
        <f>'2014'!C20</f>
        <v>908</v>
      </c>
      <c r="D21" s="39">
        <f>'2016'!C20</f>
        <v>1207</v>
      </c>
      <c r="E21" s="39">
        <f>'2018'!C20</f>
        <v>1148</v>
      </c>
      <c r="F21" s="41">
        <f t="shared" si="0"/>
        <v>240</v>
      </c>
      <c r="G21" s="39">
        <f t="shared" si="1"/>
        <v>-59</v>
      </c>
      <c r="H21" s="46">
        <f>'2012'!E20</f>
        <v>618</v>
      </c>
      <c r="I21" s="39">
        <f>'2014'!E20</f>
        <v>489</v>
      </c>
      <c r="J21" s="39">
        <f>'2016'!E20</f>
        <v>668</v>
      </c>
      <c r="K21" s="39">
        <f>'2018'!E20</f>
        <v>523</v>
      </c>
      <c r="L21" s="41">
        <f t="shared" si="2"/>
        <v>34</v>
      </c>
      <c r="M21" s="46">
        <f t="shared" si="3"/>
        <v>-145</v>
      </c>
      <c r="N21" s="46">
        <f>'2012'!F20</f>
        <v>443</v>
      </c>
      <c r="O21" s="39">
        <f>'2014'!F20</f>
        <v>369</v>
      </c>
      <c r="P21" s="39">
        <f>'2016'!F20</f>
        <v>450</v>
      </c>
      <c r="Q21" s="39">
        <f>'2018'!F20</f>
        <v>586</v>
      </c>
      <c r="R21" s="41">
        <f t="shared" si="4"/>
        <v>217</v>
      </c>
      <c r="S21" s="46">
        <f t="shared" si="5"/>
        <v>136</v>
      </c>
      <c r="T21" s="46">
        <f>'2012'!G20</f>
        <v>67</v>
      </c>
      <c r="U21" s="39">
        <f>'2014'!G20</f>
        <v>50</v>
      </c>
      <c r="V21" s="39">
        <f>'2016'!G20</f>
        <v>89</v>
      </c>
      <c r="W21" s="39">
        <f>'2018'!G20</f>
        <v>39</v>
      </c>
      <c r="X21" s="41">
        <f t="shared" si="6"/>
        <v>-11</v>
      </c>
      <c r="Y21" s="41">
        <f t="shared" si="7"/>
        <v>-50</v>
      </c>
    </row>
    <row r="22" spans="1:25">
      <c r="A22" s="22">
        <v>223</v>
      </c>
      <c r="B22" s="38">
        <f>'2012'!C21</f>
        <v>1363</v>
      </c>
      <c r="C22" s="39">
        <f>'2014'!C21</f>
        <v>1137</v>
      </c>
      <c r="D22" s="39">
        <f>'2016'!C21</f>
        <v>1488</v>
      </c>
      <c r="E22" s="39">
        <f>'2018'!C21</f>
        <v>1418</v>
      </c>
      <c r="F22" s="41">
        <f t="shared" si="0"/>
        <v>281</v>
      </c>
      <c r="G22" s="39">
        <f t="shared" si="1"/>
        <v>-70</v>
      </c>
      <c r="H22" s="46">
        <f>'2012'!E21</f>
        <v>785</v>
      </c>
      <c r="I22" s="39">
        <f>'2014'!E21</f>
        <v>673</v>
      </c>
      <c r="J22" s="39">
        <f>'2016'!E21</f>
        <v>866</v>
      </c>
      <c r="K22" s="39">
        <f>'2018'!E21</f>
        <v>703</v>
      </c>
      <c r="L22" s="41">
        <f t="shared" si="2"/>
        <v>30</v>
      </c>
      <c r="M22" s="46">
        <f t="shared" si="3"/>
        <v>-163</v>
      </c>
      <c r="N22" s="46">
        <f>'2012'!F21</f>
        <v>501</v>
      </c>
      <c r="O22" s="39">
        <f>'2014'!F21</f>
        <v>420</v>
      </c>
      <c r="P22" s="39">
        <f>'2016'!F21</f>
        <v>541</v>
      </c>
      <c r="Q22" s="39">
        <f>'2018'!F21</f>
        <v>680</v>
      </c>
      <c r="R22" s="41">
        <f t="shared" si="4"/>
        <v>260</v>
      </c>
      <c r="S22" s="46">
        <f t="shared" si="5"/>
        <v>139</v>
      </c>
      <c r="T22" s="46">
        <f>'2012'!G21</f>
        <v>77</v>
      </c>
      <c r="U22" s="39">
        <f>'2014'!G21</f>
        <v>44</v>
      </c>
      <c r="V22" s="39">
        <f>'2016'!G21</f>
        <v>81</v>
      </c>
      <c r="W22" s="39">
        <f>'2018'!G21</f>
        <v>35</v>
      </c>
      <c r="X22" s="41">
        <f t="shared" si="6"/>
        <v>-9</v>
      </c>
      <c r="Y22" s="41">
        <f t="shared" si="7"/>
        <v>-46</v>
      </c>
    </row>
    <row r="23" spans="1:25">
      <c r="A23" s="22">
        <v>224</v>
      </c>
      <c r="B23" s="38">
        <f>'2012'!C22</f>
        <v>1295</v>
      </c>
      <c r="C23" s="39">
        <f>'2014'!C22</f>
        <v>1126</v>
      </c>
      <c r="D23" s="39">
        <f>'2016'!C22</f>
        <v>1378</v>
      </c>
      <c r="E23" s="39">
        <f>'2018'!C22</f>
        <v>1336</v>
      </c>
      <c r="F23" s="41">
        <f t="shared" si="0"/>
        <v>210</v>
      </c>
      <c r="G23" s="39">
        <f t="shared" si="1"/>
        <v>-42</v>
      </c>
      <c r="H23" s="46">
        <f>'2012'!E22</f>
        <v>819</v>
      </c>
      <c r="I23" s="39">
        <f>'2014'!E22</f>
        <v>718</v>
      </c>
      <c r="J23" s="39">
        <f>'2016'!E22</f>
        <v>845</v>
      </c>
      <c r="K23" s="39">
        <f>'2018'!E22</f>
        <v>711</v>
      </c>
      <c r="L23" s="41">
        <f t="shared" si="2"/>
        <v>-7</v>
      </c>
      <c r="M23" s="46">
        <f t="shared" si="3"/>
        <v>-134</v>
      </c>
      <c r="N23" s="46">
        <f>'2012'!F22</f>
        <v>426</v>
      </c>
      <c r="O23" s="39">
        <f>'2014'!F22</f>
        <v>366</v>
      </c>
      <c r="P23" s="39">
        <f>'2016'!F22</f>
        <v>458</v>
      </c>
      <c r="Q23" s="39">
        <f>'2018'!F22</f>
        <v>598</v>
      </c>
      <c r="R23" s="41">
        <f t="shared" si="4"/>
        <v>232</v>
      </c>
      <c r="S23" s="46">
        <f t="shared" si="5"/>
        <v>140</v>
      </c>
      <c r="T23" s="46">
        <f>'2012'!G22</f>
        <v>50</v>
      </c>
      <c r="U23" s="39">
        <f>'2014'!G22</f>
        <v>42</v>
      </c>
      <c r="V23" s="39">
        <f>'2016'!G22</f>
        <v>75</v>
      </c>
      <c r="W23" s="39">
        <f>'2018'!G22</f>
        <v>27</v>
      </c>
      <c r="X23" s="41">
        <f t="shared" si="6"/>
        <v>-15</v>
      </c>
      <c r="Y23" s="41">
        <f t="shared" si="7"/>
        <v>-48</v>
      </c>
    </row>
    <row r="24" spans="1:25">
      <c r="A24" s="22">
        <v>225</v>
      </c>
      <c r="B24" s="38">
        <f>'2012'!C23</f>
        <v>1510</v>
      </c>
      <c r="C24" s="39">
        <f>'2014'!C23</f>
        <v>1186</v>
      </c>
      <c r="D24" s="39">
        <f>'2016'!C23</f>
        <v>1588</v>
      </c>
      <c r="E24" s="39">
        <f>'2018'!C23</f>
        <v>1456</v>
      </c>
      <c r="F24" s="41">
        <f t="shared" si="0"/>
        <v>270</v>
      </c>
      <c r="G24" s="39">
        <f t="shared" si="1"/>
        <v>-132</v>
      </c>
      <c r="H24" s="46">
        <f>'2012'!E23</f>
        <v>817</v>
      </c>
      <c r="I24" s="39">
        <f>'2014'!E23</f>
        <v>663</v>
      </c>
      <c r="J24" s="39">
        <f>'2016'!E23</f>
        <v>921</v>
      </c>
      <c r="K24" s="39">
        <f>'2018'!E23</f>
        <v>686</v>
      </c>
      <c r="L24" s="41">
        <f t="shared" si="2"/>
        <v>23</v>
      </c>
      <c r="M24" s="46">
        <f t="shared" si="3"/>
        <v>-235</v>
      </c>
      <c r="N24" s="46">
        <f>'2012'!F23</f>
        <v>600</v>
      </c>
      <c r="O24" s="39">
        <f>'2014'!F23</f>
        <v>455</v>
      </c>
      <c r="P24" s="39">
        <f>'2016'!F23</f>
        <v>550</v>
      </c>
      <c r="Q24" s="39">
        <f>'2018'!F23</f>
        <v>731</v>
      </c>
      <c r="R24" s="41">
        <f t="shared" si="4"/>
        <v>276</v>
      </c>
      <c r="S24" s="46">
        <f t="shared" si="5"/>
        <v>181</v>
      </c>
      <c r="T24" s="46">
        <f>'2012'!G23</f>
        <v>93</v>
      </c>
      <c r="U24" s="39">
        <f>'2014'!G23</f>
        <v>68</v>
      </c>
      <c r="V24" s="39">
        <f>'2016'!G23</f>
        <v>117</v>
      </c>
      <c r="W24" s="39">
        <f>'2018'!G23</f>
        <v>39</v>
      </c>
      <c r="X24" s="41">
        <f t="shared" si="6"/>
        <v>-29</v>
      </c>
      <c r="Y24" s="41">
        <f t="shared" si="7"/>
        <v>-78</v>
      </c>
    </row>
    <row r="25" spans="1:25">
      <c r="A25" s="22">
        <v>226</v>
      </c>
      <c r="B25" s="38">
        <f>'2012'!C24</f>
        <v>1035</v>
      </c>
      <c r="C25" s="39">
        <f>'2014'!C24</f>
        <v>921</v>
      </c>
      <c r="D25" s="39">
        <f>'2016'!C24</f>
        <v>1102</v>
      </c>
      <c r="E25" s="39">
        <f>'2018'!C24</f>
        <v>1018</v>
      </c>
      <c r="F25" s="41">
        <f t="shared" si="0"/>
        <v>97</v>
      </c>
      <c r="G25" s="39">
        <f t="shared" si="1"/>
        <v>-84</v>
      </c>
      <c r="H25" s="46">
        <f>'2012'!E24</f>
        <v>627</v>
      </c>
      <c r="I25" s="39">
        <f>'2014'!E24</f>
        <v>574</v>
      </c>
      <c r="J25" s="39">
        <f>'2016'!E24</f>
        <v>705</v>
      </c>
      <c r="K25" s="39">
        <f>'2018'!E24</f>
        <v>531</v>
      </c>
      <c r="L25" s="41">
        <f t="shared" si="2"/>
        <v>-43</v>
      </c>
      <c r="M25" s="46">
        <f t="shared" si="3"/>
        <v>-174</v>
      </c>
      <c r="N25" s="46">
        <f>'2012'!F24</f>
        <v>364</v>
      </c>
      <c r="O25" s="39">
        <f>'2014'!F24</f>
        <v>308</v>
      </c>
      <c r="P25" s="39">
        <f>'2016'!F24</f>
        <v>353</v>
      </c>
      <c r="Q25" s="39">
        <f>'2018'!F24</f>
        <v>469</v>
      </c>
      <c r="R25" s="41">
        <f t="shared" si="4"/>
        <v>161</v>
      </c>
      <c r="S25" s="46">
        <f t="shared" si="5"/>
        <v>116</v>
      </c>
      <c r="T25" s="46">
        <f>'2012'!G24</f>
        <v>44</v>
      </c>
      <c r="U25" s="39">
        <f>'2014'!G24</f>
        <v>39</v>
      </c>
      <c r="V25" s="39">
        <f>'2016'!G24</f>
        <v>44</v>
      </c>
      <c r="W25" s="39">
        <f>'2018'!G24</f>
        <v>18</v>
      </c>
      <c r="X25" s="41">
        <f t="shared" si="6"/>
        <v>-21</v>
      </c>
      <c r="Y25" s="41">
        <f t="shared" si="7"/>
        <v>-26</v>
      </c>
    </row>
    <row r="26" spans="1:25">
      <c r="A26" s="22">
        <v>227</v>
      </c>
      <c r="B26" s="38">
        <f>'2012'!C25</f>
        <v>1302</v>
      </c>
      <c r="C26" s="39">
        <f>'2014'!C25</f>
        <v>1263</v>
      </c>
      <c r="D26" s="39">
        <f>'2016'!C25</f>
        <v>1693</v>
      </c>
      <c r="E26" s="39">
        <f>'2018'!C25</f>
        <v>1615</v>
      </c>
      <c r="F26" s="41">
        <f t="shared" si="0"/>
        <v>352</v>
      </c>
      <c r="G26" s="39">
        <f t="shared" si="1"/>
        <v>-78</v>
      </c>
      <c r="H26" s="46">
        <f>'2012'!E25</f>
        <v>832</v>
      </c>
      <c r="I26" s="39">
        <f>'2014'!E25</f>
        <v>790</v>
      </c>
      <c r="J26" s="39">
        <f>'2016'!E25</f>
        <v>1072</v>
      </c>
      <c r="K26" s="39">
        <f>'2018'!E25</f>
        <v>845</v>
      </c>
      <c r="L26" s="41">
        <f t="shared" si="2"/>
        <v>55</v>
      </c>
      <c r="M26" s="46">
        <f t="shared" si="3"/>
        <v>-227</v>
      </c>
      <c r="N26" s="46">
        <f>'2012'!F25</f>
        <v>432</v>
      </c>
      <c r="O26" s="39">
        <f>'2014'!F25</f>
        <v>443</v>
      </c>
      <c r="P26" s="39">
        <f>'2016'!F25</f>
        <v>547</v>
      </c>
      <c r="Q26" s="39">
        <f>'2018'!F25</f>
        <v>738</v>
      </c>
      <c r="R26" s="41">
        <f t="shared" si="4"/>
        <v>295</v>
      </c>
      <c r="S26" s="46">
        <f t="shared" si="5"/>
        <v>191</v>
      </c>
      <c r="T26" s="46">
        <f>'2012'!G25</f>
        <v>38</v>
      </c>
      <c r="U26" s="39">
        <f>'2014'!G25</f>
        <v>30</v>
      </c>
      <c r="V26" s="39">
        <f>'2016'!G25</f>
        <v>74</v>
      </c>
      <c r="W26" s="39">
        <f>'2018'!G25</f>
        <v>32</v>
      </c>
      <c r="X26" s="41">
        <f t="shared" si="6"/>
        <v>2</v>
      </c>
      <c r="Y26" s="41">
        <f t="shared" si="7"/>
        <v>-42</v>
      </c>
    </row>
    <row r="27" spans="1:25">
      <c r="A27" s="22">
        <v>228</v>
      </c>
      <c r="B27" s="38">
        <f>'2012'!C26</f>
        <v>821</v>
      </c>
      <c r="C27" s="39">
        <f>'2014'!C26</f>
        <v>677</v>
      </c>
      <c r="D27" s="39">
        <f>'2016'!C26</f>
        <v>844</v>
      </c>
      <c r="E27" s="39">
        <f>'2018'!C26</f>
        <v>791</v>
      </c>
      <c r="F27" s="41">
        <f t="shared" si="0"/>
        <v>114</v>
      </c>
      <c r="G27" s="39">
        <f t="shared" si="1"/>
        <v>-53</v>
      </c>
      <c r="H27" s="46">
        <f>'2012'!E26</f>
        <v>548</v>
      </c>
      <c r="I27" s="39">
        <f>'2014'!E26</f>
        <v>451</v>
      </c>
      <c r="J27" s="39">
        <f>'2016'!E26</f>
        <v>560</v>
      </c>
      <c r="K27" s="39">
        <f>'2018'!E26</f>
        <v>434</v>
      </c>
      <c r="L27" s="41">
        <f t="shared" si="2"/>
        <v>-17</v>
      </c>
      <c r="M27" s="46">
        <f t="shared" si="3"/>
        <v>-126</v>
      </c>
      <c r="N27" s="46">
        <f>'2012'!F26</f>
        <v>242</v>
      </c>
      <c r="O27" s="39">
        <f>'2014'!F26</f>
        <v>207</v>
      </c>
      <c r="P27" s="39">
        <f>'2016'!F26</f>
        <v>257</v>
      </c>
      <c r="Q27" s="39">
        <f>'2018'!F26</f>
        <v>346</v>
      </c>
      <c r="R27" s="41">
        <f t="shared" si="4"/>
        <v>139</v>
      </c>
      <c r="S27" s="46">
        <f t="shared" si="5"/>
        <v>89</v>
      </c>
      <c r="T27" s="46">
        <f>'2012'!G26</f>
        <v>31</v>
      </c>
      <c r="U27" s="39">
        <f>'2014'!G26</f>
        <v>19</v>
      </c>
      <c r="V27" s="39">
        <f>'2016'!G26</f>
        <v>27</v>
      </c>
      <c r="W27" s="39">
        <f>'2018'!G26</f>
        <v>11</v>
      </c>
      <c r="X27" s="41">
        <f t="shared" si="6"/>
        <v>-8</v>
      </c>
      <c r="Y27" s="41">
        <f t="shared" si="7"/>
        <v>-16</v>
      </c>
    </row>
    <row r="28" spans="1:25">
      <c r="A28" s="22">
        <v>229</v>
      </c>
      <c r="B28" s="38">
        <f>'2012'!C27</f>
        <v>957</v>
      </c>
      <c r="C28" s="39">
        <f>'2014'!C27</f>
        <v>814</v>
      </c>
      <c r="D28" s="39">
        <f>'2016'!C27</f>
        <v>1028</v>
      </c>
      <c r="E28" s="39">
        <f>'2018'!C27</f>
        <v>973</v>
      </c>
      <c r="F28" s="41">
        <f t="shared" si="0"/>
        <v>159</v>
      </c>
      <c r="G28" s="39">
        <f t="shared" si="1"/>
        <v>-55</v>
      </c>
      <c r="H28" s="46">
        <f>'2012'!E27</f>
        <v>563</v>
      </c>
      <c r="I28" s="39">
        <f>'2014'!E27</f>
        <v>491</v>
      </c>
      <c r="J28" s="39">
        <f>'2016'!E27</f>
        <v>588</v>
      </c>
      <c r="K28" s="39">
        <f>'2018'!E27</f>
        <v>473</v>
      </c>
      <c r="L28" s="41">
        <f t="shared" si="2"/>
        <v>-18</v>
      </c>
      <c r="M28" s="46">
        <f t="shared" si="3"/>
        <v>-115</v>
      </c>
      <c r="N28" s="46">
        <f>'2012'!F27</f>
        <v>342</v>
      </c>
      <c r="O28" s="39">
        <f>'2014'!F27</f>
        <v>287</v>
      </c>
      <c r="P28" s="39">
        <f>'2016'!F27</f>
        <v>369</v>
      </c>
      <c r="Q28" s="39">
        <f>'2018'!F27</f>
        <v>479</v>
      </c>
      <c r="R28" s="41">
        <f t="shared" si="4"/>
        <v>192</v>
      </c>
      <c r="S28" s="46">
        <f t="shared" si="5"/>
        <v>110</v>
      </c>
      <c r="T28" s="46">
        <f>'2012'!G27</f>
        <v>52</v>
      </c>
      <c r="U28" s="39">
        <f>'2014'!G27</f>
        <v>36</v>
      </c>
      <c r="V28" s="39">
        <f>'2016'!G27</f>
        <v>71</v>
      </c>
      <c r="W28" s="39">
        <f>'2018'!G27</f>
        <v>21</v>
      </c>
      <c r="X28" s="41">
        <f t="shared" si="6"/>
        <v>-15</v>
      </c>
      <c r="Y28" s="41">
        <f t="shared" si="7"/>
        <v>-50</v>
      </c>
    </row>
    <row r="29" spans="1:25">
      <c r="A29" s="22">
        <v>230</v>
      </c>
      <c r="B29" s="38">
        <f>'2012'!C28</f>
        <v>886</v>
      </c>
      <c r="C29" s="39">
        <f>'2014'!C28</f>
        <v>765</v>
      </c>
      <c r="D29" s="39">
        <f>'2016'!C28</f>
        <v>936</v>
      </c>
      <c r="E29" s="39">
        <f>'2018'!C28</f>
        <v>864</v>
      </c>
      <c r="F29" s="41">
        <f t="shared" si="0"/>
        <v>99</v>
      </c>
      <c r="G29" s="39">
        <f t="shared" si="1"/>
        <v>-72</v>
      </c>
      <c r="H29" s="46">
        <f>'2012'!E28</f>
        <v>544</v>
      </c>
      <c r="I29" s="39">
        <f>'2014'!E28</f>
        <v>505</v>
      </c>
      <c r="J29" s="39">
        <f>'2016'!E28</f>
        <v>571</v>
      </c>
      <c r="K29" s="39">
        <f>'2018'!E28</f>
        <v>465</v>
      </c>
      <c r="L29" s="41">
        <f t="shared" si="2"/>
        <v>-40</v>
      </c>
      <c r="M29" s="46">
        <f t="shared" si="3"/>
        <v>-106</v>
      </c>
      <c r="N29" s="46">
        <f>'2012'!F28</f>
        <v>295</v>
      </c>
      <c r="O29" s="39">
        <f>'2014'!F28</f>
        <v>233</v>
      </c>
      <c r="P29" s="39">
        <f>'2016'!F28</f>
        <v>311</v>
      </c>
      <c r="Q29" s="39">
        <f>'2018'!F28</f>
        <v>365</v>
      </c>
      <c r="R29" s="41">
        <f t="shared" si="4"/>
        <v>132</v>
      </c>
      <c r="S29" s="46">
        <f t="shared" si="5"/>
        <v>54</v>
      </c>
      <c r="T29" s="46">
        <f>'2012'!G28</f>
        <v>47</v>
      </c>
      <c r="U29" s="39">
        <f>'2014'!G28</f>
        <v>27</v>
      </c>
      <c r="V29" s="39">
        <f>'2016'!G28</f>
        <v>54</v>
      </c>
      <c r="W29" s="39">
        <f>'2018'!G28</f>
        <v>34</v>
      </c>
      <c r="X29" s="41">
        <f t="shared" si="6"/>
        <v>7</v>
      </c>
      <c r="Y29" s="41">
        <f t="shared" si="7"/>
        <v>-20</v>
      </c>
    </row>
    <row r="30" spans="1:25">
      <c r="A30" s="22">
        <v>231</v>
      </c>
      <c r="B30" s="38">
        <f>'2012'!C29</f>
        <v>1181</v>
      </c>
      <c r="C30" s="39">
        <f>'2014'!C29</f>
        <v>940</v>
      </c>
      <c r="D30" s="39">
        <f>'2016'!C29</f>
        <v>1254</v>
      </c>
      <c r="E30" s="39">
        <f>'2018'!C29</f>
        <v>1180</v>
      </c>
      <c r="F30" s="41">
        <f t="shared" si="0"/>
        <v>240</v>
      </c>
      <c r="G30" s="39">
        <f t="shared" si="1"/>
        <v>-74</v>
      </c>
      <c r="H30" s="46">
        <f>'2012'!E29</f>
        <v>682</v>
      </c>
      <c r="I30" s="39">
        <f>'2014'!E29</f>
        <v>550</v>
      </c>
      <c r="J30" s="39">
        <f>'2016'!E29</f>
        <v>721</v>
      </c>
      <c r="K30" s="39">
        <f>'2018'!E29</f>
        <v>558</v>
      </c>
      <c r="L30" s="41">
        <f t="shared" si="2"/>
        <v>8</v>
      </c>
      <c r="M30" s="46">
        <f t="shared" si="3"/>
        <v>-163</v>
      </c>
      <c r="N30" s="46">
        <f>'2012'!F29</f>
        <v>456</v>
      </c>
      <c r="O30" s="39">
        <f>'2014'!F29</f>
        <v>356</v>
      </c>
      <c r="P30" s="39">
        <f>'2016'!F29</f>
        <v>455</v>
      </c>
      <c r="Q30" s="39">
        <f>'2018'!F29</f>
        <v>594</v>
      </c>
      <c r="R30" s="41">
        <f t="shared" si="4"/>
        <v>238</v>
      </c>
      <c r="S30" s="46">
        <f t="shared" si="5"/>
        <v>139</v>
      </c>
      <c r="T30" s="46">
        <f>'2012'!G29</f>
        <v>43</v>
      </c>
      <c r="U30" s="39">
        <f>'2014'!G29</f>
        <v>34</v>
      </c>
      <c r="V30" s="39">
        <f>'2016'!G29</f>
        <v>78</v>
      </c>
      <c r="W30" s="39">
        <f>'2018'!G29</f>
        <v>28</v>
      </c>
      <c r="X30" s="41">
        <f t="shared" si="6"/>
        <v>-6</v>
      </c>
      <c r="Y30" s="41">
        <f t="shared" si="7"/>
        <v>-50</v>
      </c>
    </row>
    <row r="31" spans="1:25">
      <c r="A31" s="22">
        <v>234</v>
      </c>
      <c r="B31" s="38">
        <f>'2012'!C30</f>
        <v>833</v>
      </c>
      <c r="C31" s="39">
        <f>'2014'!C30</f>
        <v>708</v>
      </c>
      <c r="D31" s="39">
        <f>'2016'!C30</f>
        <v>891</v>
      </c>
      <c r="E31" s="39">
        <f>'2018'!C30</f>
        <v>844</v>
      </c>
      <c r="F31" s="41">
        <f t="shared" si="0"/>
        <v>136</v>
      </c>
      <c r="G31" s="39">
        <f t="shared" si="1"/>
        <v>-47</v>
      </c>
      <c r="H31" s="46">
        <f>'2012'!E30</f>
        <v>496</v>
      </c>
      <c r="I31" s="39">
        <f>'2014'!E30</f>
        <v>428</v>
      </c>
      <c r="J31" s="39">
        <f>'2016'!E30</f>
        <v>541</v>
      </c>
      <c r="K31" s="39">
        <f>'2018'!E30</f>
        <v>426</v>
      </c>
      <c r="L31" s="41">
        <f t="shared" si="2"/>
        <v>-2</v>
      </c>
      <c r="M31" s="46">
        <f t="shared" si="3"/>
        <v>-115</v>
      </c>
      <c r="N31" s="46">
        <f>'2012'!F30</f>
        <v>289</v>
      </c>
      <c r="O31" s="39">
        <f>'2014'!F30</f>
        <v>248</v>
      </c>
      <c r="P31" s="39">
        <f>'2016'!F30</f>
        <v>300</v>
      </c>
      <c r="Q31" s="39">
        <f>'2018'!F30</f>
        <v>400</v>
      </c>
      <c r="R31" s="41">
        <f t="shared" si="4"/>
        <v>152</v>
      </c>
      <c r="S31" s="46">
        <f t="shared" si="5"/>
        <v>100</v>
      </c>
      <c r="T31" s="46">
        <f>'2012'!G30</f>
        <v>48</v>
      </c>
      <c r="U31" s="39">
        <f>'2014'!G30</f>
        <v>32</v>
      </c>
      <c r="V31" s="39">
        <f>'2016'!G30</f>
        <v>50</v>
      </c>
      <c r="W31" s="39">
        <f>'2018'!G30</f>
        <v>18</v>
      </c>
      <c r="X31" s="41">
        <f t="shared" si="6"/>
        <v>-14</v>
      </c>
      <c r="Y31" s="41">
        <f t="shared" si="7"/>
        <v>-32</v>
      </c>
    </row>
    <row r="32" spans="1:25">
      <c r="A32" s="22">
        <v>235</v>
      </c>
      <c r="B32" s="38">
        <f>'2012'!C31</f>
        <v>1364</v>
      </c>
      <c r="C32" s="39">
        <f>'2014'!C31</f>
        <v>1117</v>
      </c>
      <c r="D32" s="39">
        <f>'2016'!C31</f>
        <v>1447</v>
      </c>
      <c r="E32" s="39">
        <f>'2018'!C31</f>
        <v>1344</v>
      </c>
      <c r="F32" s="41">
        <f t="shared" si="0"/>
        <v>227</v>
      </c>
      <c r="G32" s="39">
        <f t="shared" si="1"/>
        <v>-103</v>
      </c>
      <c r="H32" s="46">
        <f>'2012'!E31</f>
        <v>810</v>
      </c>
      <c r="I32" s="39">
        <f>'2014'!E31</f>
        <v>668</v>
      </c>
      <c r="J32" s="39">
        <f>'2016'!E31</f>
        <v>869</v>
      </c>
      <c r="K32" s="39">
        <f>'2018'!E31</f>
        <v>681</v>
      </c>
      <c r="L32" s="41">
        <f t="shared" si="2"/>
        <v>13</v>
      </c>
      <c r="M32" s="46">
        <f t="shared" si="3"/>
        <v>-188</v>
      </c>
      <c r="N32" s="46">
        <f>'2012'!F31</f>
        <v>477</v>
      </c>
      <c r="O32" s="39">
        <f>'2014'!F31</f>
        <v>399</v>
      </c>
      <c r="P32" s="39">
        <f>'2016'!F31</f>
        <v>498</v>
      </c>
      <c r="Q32" s="39">
        <f>'2018'!F31</f>
        <v>621</v>
      </c>
      <c r="R32" s="41">
        <f t="shared" si="4"/>
        <v>222</v>
      </c>
      <c r="S32" s="46">
        <f t="shared" si="5"/>
        <v>123</v>
      </c>
      <c r="T32" s="46">
        <f>'2012'!G31</f>
        <v>77</v>
      </c>
      <c r="U32" s="39">
        <f>'2014'!G31</f>
        <v>50</v>
      </c>
      <c r="V32" s="39">
        <f>'2016'!G31</f>
        <v>80</v>
      </c>
      <c r="W32" s="39">
        <f>'2018'!G31</f>
        <v>42</v>
      </c>
      <c r="X32" s="41">
        <f t="shared" si="6"/>
        <v>-8</v>
      </c>
      <c r="Y32" s="41">
        <f t="shared" si="7"/>
        <v>-38</v>
      </c>
    </row>
    <row r="33" spans="1:25">
      <c r="A33" s="22">
        <v>236</v>
      </c>
      <c r="B33" s="38">
        <f>'2012'!C32</f>
        <v>1532</v>
      </c>
      <c r="C33" s="39">
        <f>'2014'!C32</f>
        <v>1309</v>
      </c>
      <c r="D33" s="39">
        <f>'2016'!C32</f>
        <v>1649</v>
      </c>
      <c r="E33" s="39">
        <f>'2018'!C32</f>
        <v>1585</v>
      </c>
      <c r="F33" s="41">
        <f t="shared" si="0"/>
        <v>276</v>
      </c>
      <c r="G33" s="39">
        <f t="shared" si="1"/>
        <v>-64</v>
      </c>
      <c r="H33" s="46">
        <f>'2012'!E32</f>
        <v>922</v>
      </c>
      <c r="I33" s="39">
        <f>'2014'!E32</f>
        <v>772</v>
      </c>
      <c r="J33" s="39">
        <f>'2016'!E32</f>
        <v>983</v>
      </c>
      <c r="K33" s="39">
        <f>'2018'!E32</f>
        <v>823</v>
      </c>
      <c r="L33" s="41">
        <f t="shared" si="2"/>
        <v>51</v>
      </c>
      <c r="M33" s="46">
        <f t="shared" si="3"/>
        <v>-160</v>
      </c>
      <c r="N33" s="46">
        <f>'2012'!F32</f>
        <v>537</v>
      </c>
      <c r="O33" s="39">
        <f>'2014'!F32</f>
        <v>501</v>
      </c>
      <c r="P33" s="39">
        <f>'2016'!F32</f>
        <v>577</v>
      </c>
      <c r="Q33" s="39">
        <f>'2018'!F32</f>
        <v>723</v>
      </c>
      <c r="R33" s="41">
        <f t="shared" si="4"/>
        <v>222</v>
      </c>
      <c r="S33" s="46">
        <f t="shared" si="5"/>
        <v>146</v>
      </c>
      <c r="T33" s="46">
        <f>'2012'!G32</f>
        <v>73</v>
      </c>
      <c r="U33" s="39">
        <f>'2014'!G32</f>
        <v>36</v>
      </c>
      <c r="V33" s="39">
        <f>'2016'!G32</f>
        <v>89</v>
      </c>
      <c r="W33" s="39">
        <f>'2018'!G32</f>
        <v>39</v>
      </c>
      <c r="X33" s="41">
        <f t="shared" si="6"/>
        <v>3</v>
      </c>
      <c r="Y33" s="41">
        <f t="shared" si="7"/>
        <v>-50</v>
      </c>
    </row>
    <row r="34" spans="1:25">
      <c r="A34" s="22">
        <v>237</v>
      </c>
      <c r="B34" s="38">
        <f>'2012'!C33</f>
        <v>1137</v>
      </c>
      <c r="C34" s="39">
        <f>'2014'!C33</f>
        <v>983</v>
      </c>
      <c r="D34" s="39">
        <f>'2016'!C33</f>
        <v>1179</v>
      </c>
      <c r="E34" s="39">
        <f>'2018'!C33</f>
        <v>1150</v>
      </c>
      <c r="F34" s="41">
        <f t="shared" si="0"/>
        <v>167</v>
      </c>
      <c r="G34" s="39">
        <f t="shared" si="1"/>
        <v>-29</v>
      </c>
      <c r="H34" s="46">
        <f>'2012'!E33</f>
        <v>757</v>
      </c>
      <c r="I34" s="39">
        <f>'2014'!E33</f>
        <v>658</v>
      </c>
      <c r="J34" s="39">
        <f>'2016'!E33</f>
        <v>785</v>
      </c>
      <c r="K34" s="39">
        <f>'2018'!E33</f>
        <v>657</v>
      </c>
      <c r="L34" s="41">
        <f t="shared" si="2"/>
        <v>-1</v>
      </c>
      <c r="M34" s="46">
        <f t="shared" si="3"/>
        <v>-128</v>
      </c>
      <c r="N34" s="46">
        <f>'2012'!F33</f>
        <v>343</v>
      </c>
      <c r="O34" s="39">
        <f>'2014'!F33</f>
        <v>300</v>
      </c>
      <c r="P34" s="39">
        <f>'2016'!F33</f>
        <v>358</v>
      </c>
      <c r="Q34" s="39">
        <f>'2018'!F33</f>
        <v>465</v>
      </c>
      <c r="R34" s="41">
        <f t="shared" si="4"/>
        <v>165</v>
      </c>
      <c r="S34" s="46">
        <f t="shared" si="5"/>
        <v>107</v>
      </c>
      <c r="T34" s="46">
        <f>'2012'!G33</f>
        <v>37</v>
      </c>
      <c r="U34" s="39">
        <f>'2014'!G33</f>
        <v>25</v>
      </c>
      <c r="V34" s="39">
        <f>'2016'!G33</f>
        <v>36</v>
      </c>
      <c r="W34" s="39">
        <f>'2018'!G33</f>
        <v>28</v>
      </c>
      <c r="X34" s="41">
        <f t="shared" si="6"/>
        <v>3</v>
      </c>
      <c r="Y34" s="41">
        <f t="shared" si="7"/>
        <v>-8</v>
      </c>
    </row>
    <row r="35" spans="1:25">
      <c r="A35" s="22">
        <v>238</v>
      </c>
      <c r="B35" s="38">
        <f>'2012'!C34</f>
        <v>1121</v>
      </c>
      <c r="C35" s="39">
        <f>'2014'!C34</f>
        <v>947</v>
      </c>
      <c r="D35" s="39">
        <f>'2016'!C34</f>
        <v>1143</v>
      </c>
      <c r="E35" s="39">
        <f>'2018'!C34</f>
        <v>1073</v>
      </c>
      <c r="F35" s="41">
        <f t="shared" si="0"/>
        <v>126</v>
      </c>
      <c r="G35" s="39">
        <f t="shared" si="1"/>
        <v>-70</v>
      </c>
      <c r="H35" s="46">
        <f>'2012'!E34</f>
        <v>717</v>
      </c>
      <c r="I35" s="39">
        <f>'2014'!E34</f>
        <v>631</v>
      </c>
      <c r="J35" s="39">
        <f>'2016'!E34</f>
        <v>757</v>
      </c>
      <c r="K35" s="39">
        <f>'2018'!E34</f>
        <v>611</v>
      </c>
      <c r="L35" s="41">
        <f t="shared" si="2"/>
        <v>-20</v>
      </c>
      <c r="M35" s="46">
        <f t="shared" si="3"/>
        <v>-146</v>
      </c>
      <c r="N35" s="46">
        <f>'2012'!F34</f>
        <v>378</v>
      </c>
      <c r="O35" s="39">
        <f>'2014'!F34</f>
        <v>291</v>
      </c>
      <c r="P35" s="39">
        <f>'2016'!F34</f>
        <v>335</v>
      </c>
      <c r="Q35" s="39">
        <f>'2018'!F34</f>
        <v>440</v>
      </c>
      <c r="R35" s="41">
        <f t="shared" si="4"/>
        <v>149</v>
      </c>
      <c r="S35" s="46">
        <f t="shared" si="5"/>
        <v>105</v>
      </c>
      <c r="T35" s="46">
        <f>'2012'!G34</f>
        <v>26</v>
      </c>
      <c r="U35" s="39">
        <f>'2014'!G34</f>
        <v>25</v>
      </c>
      <c r="V35" s="39">
        <f>'2016'!G34</f>
        <v>51</v>
      </c>
      <c r="W35" s="39">
        <f>'2018'!G34</f>
        <v>22</v>
      </c>
      <c r="X35" s="41">
        <f t="shared" si="6"/>
        <v>-3</v>
      </c>
      <c r="Y35" s="41">
        <f t="shared" si="7"/>
        <v>-29</v>
      </c>
    </row>
    <row r="36" spans="1:25">
      <c r="A36" s="22">
        <v>239</v>
      </c>
      <c r="B36" s="38">
        <f>'2012'!C35</f>
        <v>1336</v>
      </c>
      <c r="C36" s="39">
        <f>'2014'!C35</f>
        <v>1285</v>
      </c>
      <c r="D36" s="39">
        <f>'2016'!C35</f>
        <v>1588</v>
      </c>
      <c r="E36" s="39">
        <f>'2018'!C35</f>
        <v>1532</v>
      </c>
      <c r="F36" s="41">
        <f t="shared" si="0"/>
        <v>247</v>
      </c>
      <c r="G36" s="39">
        <f t="shared" si="1"/>
        <v>-56</v>
      </c>
      <c r="H36" s="46">
        <f>'2012'!E35</f>
        <v>772</v>
      </c>
      <c r="I36" s="39">
        <f>'2014'!E35</f>
        <v>791</v>
      </c>
      <c r="J36" s="39">
        <f>'2016'!E35</f>
        <v>945</v>
      </c>
      <c r="K36" s="39">
        <f>'2018'!E35</f>
        <v>784</v>
      </c>
      <c r="L36" s="41">
        <f t="shared" si="2"/>
        <v>-7</v>
      </c>
      <c r="M36" s="46">
        <f t="shared" si="3"/>
        <v>-161</v>
      </c>
      <c r="N36" s="46">
        <f>'2012'!F35</f>
        <v>508</v>
      </c>
      <c r="O36" s="39">
        <f>'2014'!F35</f>
        <v>462</v>
      </c>
      <c r="P36" s="39">
        <f>'2016'!F35</f>
        <v>567</v>
      </c>
      <c r="Q36" s="39">
        <f>'2018'!F35</f>
        <v>724</v>
      </c>
      <c r="R36" s="41">
        <f t="shared" si="4"/>
        <v>262</v>
      </c>
      <c r="S36" s="46">
        <f t="shared" si="5"/>
        <v>157</v>
      </c>
      <c r="T36" s="46">
        <f>'2012'!G35</f>
        <v>56</v>
      </c>
      <c r="U36" s="39">
        <f>'2014'!G35</f>
        <v>32</v>
      </c>
      <c r="V36" s="39">
        <f>'2016'!G35</f>
        <v>76</v>
      </c>
      <c r="W36" s="39">
        <f>'2018'!G35</f>
        <v>24</v>
      </c>
      <c r="X36" s="41">
        <f t="shared" si="6"/>
        <v>-8</v>
      </c>
      <c r="Y36" s="41">
        <f t="shared" si="7"/>
        <v>-52</v>
      </c>
    </row>
    <row r="37" spans="1:25">
      <c r="A37" s="22">
        <v>240</v>
      </c>
      <c r="B37" s="38">
        <f>'2012'!C36</f>
        <v>915</v>
      </c>
      <c r="C37" s="39">
        <f>'2014'!C36</f>
        <v>667</v>
      </c>
      <c r="D37" s="39">
        <f>'2016'!C36</f>
        <v>1022</v>
      </c>
      <c r="E37" s="39">
        <f>'2018'!C36</f>
        <v>885</v>
      </c>
      <c r="F37" s="41">
        <f t="shared" si="0"/>
        <v>218</v>
      </c>
      <c r="G37" s="39">
        <f t="shared" si="1"/>
        <v>-137</v>
      </c>
      <c r="H37" s="46">
        <f>'2012'!E36</f>
        <v>514</v>
      </c>
      <c r="I37" s="39">
        <f>'2014'!E36</f>
        <v>394</v>
      </c>
      <c r="J37" s="39">
        <f>'2016'!E36</f>
        <v>584</v>
      </c>
      <c r="K37" s="39">
        <f>'2018'!E36</f>
        <v>386</v>
      </c>
      <c r="L37" s="41">
        <f t="shared" si="2"/>
        <v>-8</v>
      </c>
      <c r="M37" s="46">
        <f t="shared" si="3"/>
        <v>-198</v>
      </c>
      <c r="N37" s="46">
        <f>'2012'!F36</f>
        <v>343</v>
      </c>
      <c r="O37" s="39">
        <f>'2014'!F36</f>
        <v>239</v>
      </c>
      <c r="P37" s="39">
        <f>'2016'!F36</f>
        <v>346</v>
      </c>
      <c r="Q37" s="39">
        <f>'2018'!F36</f>
        <v>445</v>
      </c>
      <c r="R37" s="41">
        <f t="shared" si="4"/>
        <v>206</v>
      </c>
      <c r="S37" s="46">
        <f t="shared" si="5"/>
        <v>99</v>
      </c>
      <c r="T37" s="46">
        <f>'2012'!G36</f>
        <v>58</v>
      </c>
      <c r="U37" s="39">
        <f>'2014'!G36</f>
        <v>34</v>
      </c>
      <c r="V37" s="39">
        <f>'2016'!G36</f>
        <v>92</v>
      </c>
      <c r="W37" s="39">
        <f>'2018'!G36</f>
        <v>54</v>
      </c>
      <c r="X37" s="41">
        <f t="shared" si="6"/>
        <v>20</v>
      </c>
      <c r="Y37" s="41">
        <f t="shared" si="7"/>
        <v>-38</v>
      </c>
    </row>
    <row r="38" spans="1:25">
      <c r="A38" s="22">
        <v>241</v>
      </c>
      <c r="B38" s="38">
        <f>'2012'!C37</f>
        <v>1033</v>
      </c>
      <c r="C38" s="39">
        <f>'2014'!C37</f>
        <v>810</v>
      </c>
      <c r="D38" s="39">
        <f>'2016'!C37</f>
        <v>1109</v>
      </c>
      <c r="E38" s="39">
        <f>'2018'!C37</f>
        <v>1011</v>
      </c>
      <c r="F38" s="41">
        <f t="shared" si="0"/>
        <v>201</v>
      </c>
      <c r="G38" s="39">
        <f t="shared" si="1"/>
        <v>-98</v>
      </c>
      <c r="H38" s="46">
        <f>'2012'!E37</f>
        <v>630</v>
      </c>
      <c r="I38" s="39">
        <f>'2014'!E37</f>
        <v>512</v>
      </c>
      <c r="J38" s="39">
        <f>'2016'!E37</f>
        <v>672</v>
      </c>
      <c r="K38" s="39">
        <f>'2018'!E37</f>
        <v>506</v>
      </c>
      <c r="L38" s="41">
        <f t="shared" si="2"/>
        <v>-6</v>
      </c>
      <c r="M38" s="46">
        <f t="shared" si="3"/>
        <v>-166</v>
      </c>
      <c r="N38" s="46">
        <f>'2012'!F37</f>
        <v>343</v>
      </c>
      <c r="O38" s="39">
        <f>'2014'!F37</f>
        <v>271</v>
      </c>
      <c r="P38" s="39">
        <f>'2016'!F37</f>
        <v>363</v>
      </c>
      <c r="Q38" s="39">
        <f>'2018'!F37</f>
        <v>476</v>
      </c>
      <c r="R38" s="41">
        <f t="shared" si="4"/>
        <v>205</v>
      </c>
      <c r="S38" s="46">
        <f t="shared" si="5"/>
        <v>113</v>
      </c>
      <c r="T38" s="46">
        <f>'2012'!G37</f>
        <v>60</v>
      </c>
      <c r="U38" s="39">
        <f>'2014'!G37</f>
        <v>27</v>
      </c>
      <c r="V38" s="39">
        <f>'2016'!G37</f>
        <v>74</v>
      </c>
      <c r="W38" s="39">
        <f>'2018'!G37</f>
        <v>29</v>
      </c>
      <c r="X38" s="41">
        <f t="shared" si="6"/>
        <v>2</v>
      </c>
      <c r="Y38" s="41">
        <f t="shared" si="7"/>
        <v>-45</v>
      </c>
    </row>
    <row r="39" spans="1:25">
      <c r="A39" s="22">
        <v>242</v>
      </c>
      <c r="B39" s="38">
        <f>'2012'!C38</f>
        <v>845</v>
      </c>
      <c r="C39" s="39">
        <f>'2014'!C38</f>
        <v>644</v>
      </c>
      <c r="D39" s="39">
        <f>'2016'!C38</f>
        <v>905</v>
      </c>
      <c r="E39" s="39">
        <f>'2018'!C38</f>
        <v>795</v>
      </c>
      <c r="F39" s="41">
        <f t="shared" si="0"/>
        <v>151</v>
      </c>
      <c r="G39" s="39">
        <f t="shared" si="1"/>
        <v>-110</v>
      </c>
      <c r="H39" s="46">
        <f>'2012'!E38</f>
        <v>459</v>
      </c>
      <c r="I39" s="39">
        <f>'2014'!E38</f>
        <v>380</v>
      </c>
      <c r="J39" s="39">
        <f>'2016'!E38</f>
        <v>513</v>
      </c>
      <c r="K39" s="39">
        <f>'2018'!E38</f>
        <v>354</v>
      </c>
      <c r="L39" s="41">
        <f t="shared" si="2"/>
        <v>-26</v>
      </c>
      <c r="M39" s="46">
        <f t="shared" si="3"/>
        <v>-159</v>
      </c>
      <c r="N39" s="46">
        <f>'2012'!F38</f>
        <v>316</v>
      </c>
      <c r="O39" s="39">
        <f>'2014'!F38</f>
        <v>236</v>
      </c>
      <c r="P39" s="39">
        <f>'2016'!F38</f>
        <v>338</v>
      </c>
      <c r="Q39" s="39">
        <f>'2018'!F38</f>
        <v>410</v>
      </c>
      <c r="R39" s="41">
        <f t="shared" si="4"/>
        <v>174</v>
      </c>
      <c r="S39" s="46">
        <f t="shared" si="5"/>
        <v>72</v>
      </c>
      <c r="T39" s="46">
        <f>'2012'!G38</f>
        <v>70</v>
      </c>
      <c r="U39" s="39">
        <f>'2014'!G38</f>
        <v>28</v>
      </c>
      <c r="V39" s="39">
        <f>'2016'!G38</f>
        <v>54</v>
      </c>
      <c r="W39" s="39">
        <f>'2018'!G38</f>
        <v>31</v>
      </c>
      <c r="X39" s="41">
        <f t="shared" si="6"/>
        <v>3</v>
      </c>
      <c r="Y39" s="41">
        <f t="shared" si="7"/>
        <v>-23</v>
      </c>
    </row>
    <row r="40" spans="1:25">
      <c r="A40" s="22">
        <v>243</v>
      </c>
      <c r="B40" s="38">
        <f>'2012'!C39</f>
        <v>1392</v>
      </c>
      <c r="C40" s="39">
        <f>'2014'!C39</f>
        <v>1178</v>
      </c>
      <c r="D40" s="39">
        <f>'2016'!C39</f>
        <v>1448</v>
      </c>
      <c r="E40" s="39">
        <f>'2018'!C39</f>
        <v>1399</v>
      </c>
      <c r="F40" s="41">
        <f t="shared" si="0"/>
        <v>221</v>
      </c>
      <c r="G40" s="39">
        <f t="shared" si="1"/>
        <v>-49</v>
      </c>
      <c r="H40" s="46">
        <f>'2012'!E39</f>
        <v>896</v>
      </c>
      <c r="I40" s="39">
        <f>'2014'!E39</f>
        <v>767</v>
      </c>
      <c r="J40" s="39">
        <f>'2016'!E39</f>
        <v>928</v>
      </c>
      <c r="K40" s="39">
        <f>'2018'!E39</f>
        <v>770</v>
      </c>
      <c r="L40" s="41">
        <f t="shared" si="2"/>
        <v>3</v>
      </c>
      <c r="M40" s="46">
        <f t="shared" si="3"/>
        <v>-158</v>
      </c>
      <c r="N40" s="46">
        <f>'2012'!F39</f>
        <v>452</v>
      </c>
      <c r="O40" s="39">
        <f>'2014'!F39</f>
        <v>391</v>
      </c>
      <c r="P40" s="39">
        <f>'2016'!F39</f>
        <v>472</v>
      </c>
      <c r="Q40" s="39">
        <f>'2018'!F39</f>
        <v>596</v>
      </c>
      <c r="R40" s="41">
        <f t="shared" si="4"/>
        <v>205</v>
      </c>
      <c r="S40" s="46">
        <f t="shared" si="5"/>
        <v>124</v>
      </c>
      <c r="T40" s="46">
        <f>'2012'!G39</f>
        <v>44</v>
      </c>
      <c r="U40" s="39">
        <f>'2014'!G39</f>
        <v>20</v>
      </c>
      <c r="V40" s="39">
        <f>'2016'!G39</f>
        <v>48</v>
      </c>
      <c r="W40" s="39">
        <f>'2018'!G39</f>
        <v>33</v>
      </c>
      <c r="X40" s="41">
        <f t="shared" si="6"/>
        <v>13</v>
      </c>
      <c r="Y40" s="41">
        <f t="shared" si="7"/>
        <v>-15</v>
      </c>
    </row>
    <row r="41" spans="1:25">
      <c r="A41" s="22">
        <v>244</v>
      </c>
      <c r="B41" s="38">
        <f>'2012'!C40</f>
        <v>1129</v>
      </c>
      <c r="C41" s="39">
        <f>'2014'!C40</f>
        <v>967</v>
      </c>
      <c r="D41" s="39">
        <f>'2016'!C40</f>
        <v>1226</v>
      </c>
      <c r="E41" s="39">
        <f>'2018'!C40</f>
        <v>1160</v>
      </c>
      <c r="F41" s="41">
        <f t="shared" si="0"/>
        <v>193</v>
      </c>
      <c r="G41" s="39">
        <f t="shared" si="1"/>
        <v>-66</v>
      </c>
      <c r="H41" s="46">
        <f>'2012'!E40</f>
        <v>660</v>
      </c>
      <c r="I41" s="39">
        <f>'2014'!E40</f>
        <v>581</v>
      </c>
      <c r="J41" s="39">
        <f>'2016'!E40</f>
        <v>759</v>
      </c>
      <c r="K41" s="39">
        <f>'2018'!E40</f>
        <v>609</v>
      </c>
      <c r="L41" s="41">
        <f t="shared" si="2"/>
        <v>28</v>
      </c>
      <c r="M41" s="46">
        <f t="shared" si="3"/>
        <v>-150</v>
      </c>
      <c r="N41" s="46">
        <f>'2012'!F40</f>
        <v>422</v>
      </c>
      <c r="O41" s="39">
        <f>'2014'!F40</f>
        <v>348</v>
      </c>
      <c r="P41" s="39">
        <f>'2016'!F40</f>
        <v>410</v>
      </c>
      <c r="Q41" s="39">
        <f>'2018'!F40</f>
        <v>533</v>
      </c>
      <c r="R41" s="41">
        <f t="shared" si="4"/>
        <v>185</v>
      </c>
      <c r="S41" s="46">
        <f t="shared" si="5"/>
        <v>123</v>
      </c>
      <c r="T41" s="46">
        <f>'2012'!G40</f>
        <v>47</v>
      </c>
      <c r="U41" s="39">
        <f>'2014'!G40</f>
        <v>38</v>
      </c>
      <c r="V41" s="39">
        <f>'2016'!G40</f>
        <v>57</v>
      </c>
      <c r="W41" s="39">
        <f>'2018'!G40</f>
        <v>18</v>
      </c>
      <c r="X41" s="41">
        <f t="shared" si="6"/>
        <v>-20</v>
      </c>
      <c r="Y41" s="41">
        <f t="shared" si="7"/>
        <v>-39</v>
      </c>
    </row>
    <row r="42" spans="1:25">
      <c r="A42" s="22">
        <v>246</v>
      </c>
      <c r="B42" s="38">
        <f>'2012'!C41</f>
        <v>1269</v>
      </c>
      <c r="C42" s="39">
        <f>'2014'!C41</f>
        <v>1081</v>
      </c>
      <c r="D42" s="39">
        <f>'2016'!C41</f>
        <v>1360</v>
      </c>
      <c r="E42" s="39">
        <f>'2018'!C41</f>
        <v>1277</v>
      </c>
      <c r="F42" s="41">
        <f t="shared" si="0"/>
        <v>196</v>
      </c>
      <c r="G42" s="39">
        <f t="shared" si="1"/>
        <v>-83</v>
      </c>
      <c r="H42" s="46">
        <f>'2012'!E41</f>
        <v>728</v>
      </c>
      <c r="I42" s="39">
        <f>'2014'!E41</f>
        <v>655</v>
      </c>
      <c r="J42" s="39">
        <f>'2016'!E41</f>
        <v>799</v>
      </c>
      <c r="K42" s="39">
        <f>'2018'!E41</f>
        <v>639</v>
      </c>
      <c r="L42" s="41">
        <f t="shared" si="2"/>
        <v>-16</v>
      </c>
      <c r="M42" s="46">
        <f t="shared" si="3"/>
        <v>-160</v>
      </c>
      <c r="N42" s="46">
        <f>'2012'!F41</f>
        <v>478</v>
      </c>
      <c r="O42" s="39">
        <f>'2014'!F41</f>
        <v>382</v>
      </c>
      <c r="P42" s="39">
        <f>'2016'!F41</f>
        <v>473</v>
      </c>
      <c r="Q42" s="39">
        <f>'2018'!F41</f>
        <v>594</v>
      </c>
      <c r="R42" s="41">
        <f t="shared" si="4"/>
        <v>212</v>
      </c>
      <c r="S42" s="46">
        <f t="shared" si="5"/>
        <v>121</v>
      </c>
      <c r="T42" s="46">
        <f>'2012'!G41</f>
        <v>63</v>
      </c>
      <c r="U42" s="39">
        <f>'2014'!G41</f>
        <v>44</v>
      </c>
      <c r="V42" s="39">
        <f>'2016'!G41</f>
        <v>88</v>
      </c>
      <c r="W42" s="39">
        <f>'2018'!G41</f>
        <v>44</v>
      </c>
      <c r="X42" s="41">
        <f t="shared" si="6"/>
        <v>0</v>
      </c>
      <c r="Y42" s="41">
        <f t="shared" si="7"/>
        <v>-44</v>
      </c>
    </row>
    <row r="43" spans="1:25">
      <c r="A43" s="22">
        <v>247</v>
      </c>
      <c r="B43" s="38">
        <f>'2012'!C42</f>
        <v>1165</v>
      </c>
      <c r="C43" s="39">
        <f>'2014'!C42</f>
        <v>1363</v>
      </c>
      <c r="D43" s="39">
        <f>'2016'!C42</f>
        <v>1238</v>
      </c>
      <c r="E43" s="39">
        <f>'2018'!C42</f>
        <v>1269</v>
      </c>
      <c r="F43" s="41">
        <f t="shared" si="0"/>
        <v>-94</v>
      </c>
      <c r="G43" s="39">
        <f t="shared" si="1"/>
        <v>31</v>
      </c>
      <c r="H43" s="46">
        <f>'2012'!E42</f>
        <v>831</v>
      </c>
      <c r="I43" s="39">
        <f>'2014'!E42</f>
        <v>998</v>
      </c>
      <c r="J43" s="39">
        <f>'2016'!E42</f>
        <v>897</v>
      </c>
      <c r="K43" s="39">
        <f>'2018'!E42</f>
        <v>766</v>
      </c>
      <c r="L43" s="41">
        <f t="shared" si="2"/>
        <v>-232</v>
      </c>
      <c r="M43" s="46">
        <f t="shared" si="3"/>
        <v>-131</v>
      </c>
      <c r="N43" s="46">
        <f>'2012'!F42</f>
        <v>310</v>
      </c>
      <c r="O43" s="39">
        <f>'2014'!F42</f>
        <v>330</v>
      </c>
      <c r="P43" s="39">
        <f>'2016'!F42</f>
        <v>297</v>
      </c>
      <c r="Q43" s="39">
        <f>'2018'!F42</f>
        <v>485</v>
      </c>
      <c r="R43" s="41">
        <f t="shared" si="4"/>
        <v>155</v>
      </c>
      <c r="S43" s="46">
        <f t="shared" si="5"/>
        <v>188</v>
      </c>
      <c r="T43" s="46">
        <f>'2012'!G42</f>
        <v>24</v>
      </c>
      <c r="U43" s="39">
        <f>'2014'!G42</f>
        <v>35</v>
      </c>
      <c r="V43" s="39">
        <f>'2016'!G42</f>
        <v>44</v>
      </c>
      <c r="W43" s="39">
        <f>'2018'!G42</f>
        <v>18</v>
      </c>
      <c r="X43" s="41">
        <f t="shared" si="6"/>
        <v>-17</v>
      </c>
      <c r="Y43" s="41">
        <f t="shared" si="7"/>
        <v>-26</v>
      </c>
    </row>
    <row r="44" spans="1:25">
      <c r="A44" s="22">
        <v>248</v>
      </c>
      <c r="B44" s="38">
        <f>'2012'!C43</f>
        <v>839</v>
      </c>
      <c r="C44" s="39">
        <f>'2014'!C43</f>
        <v>709</v>
      </c>
      <c r="D44" s="39">
        <f>'2016'!C43</f>
        <v>918</v>
      </c>
      <c r="E44" s="39">
        <f>'2018'!C43</f>
        <v>882</v>
      </c>
      <c r="F44" s="41">
        <f t="shared" si="0"/>
        <v>173</v>
      </c>
      <c r="G44" s="39">
        <f t="shared" si="1"/>
        <v>-36</v>
      </c>
      <c r="H44" s="46">
        <f>'2012'!E43</f>
        <v>555</v>
      </c>
      <c r="I44" s="39">
        <f>'2014'!E43</f>
        <v>477</v>
      </c>
      <c r="J44" s="39">
        <f>'2016'!E43</f>
        <v>599</v>
      </c>
      <c r="K44" s="39">
        <f>'2018'!E43</f>
        <v>481</v>
      </c>
      <c r="L44" s="41">
        <f t="shared" si="2"/>
        <v>4</v>
      </c>
      <c r="M44" s="46">
        <f t="shared" si="3"/>
        <v>-118</v>
      </c>
      <c r="N44" s="46">
        <f>'2012'!F43</f>
        <v>255</v>
      </c>
      <c r="O44" s="39">
        <f>'2014'!F43</f>
        <v>206</v>
      </c>
      <c r="P44" s="39">
        <f>'2016'!F43</f>
        <v>283</v>
      </c>
      <c r="Q44" s="39">
        <f>'2018'!F43</f>
        <v>389</v>
      </c>
      <c r="R44" s="41">
        <f t="shared" si="4"/>
        <v>183</v>
      </c>
      <c r="S44" s="46">
        <f t="shared" si="5"/>
        <v>106</v>
      </c>
      <c r="T44" s="46">
        <f>'2012'!G43</f>
        <v>29</v>
      </c>
      <c r="U44" s="39">
        <f>'2014'!G43</f>
        <v>26</v>
      </c>
      <c r="V44" s="39">
        <f>'2016'!G43</f>
        <v>36</v>
      </c>
      <c r="W44" s="39">
        <f>'2018'!G43</f>
        <v>12</v>
      </c>
      <c r="X44" s="41">
        <f t="shared" si="6"/>
        <v>-14</v>
      </c>
      <c r="Y44" s="41">
        <f t="shared" si="7"/>
        <v>-24</v>
      </c>
    </row>
    <row r="45" spans="1:25">
      <c r="A45" s="22">
        <v>249</v>
      </c>
      <c r="B45" s="38">
        <f>'2012'!C44</f>
        <v>1115</v>
      </c>
      <c r="C45" s="39">
        <f>'2014'!C44</f>
        <v>962</v>
      </c>
      <c r="D45" s="39">
        <f>'2016'!C44</f>
        <v>1232</v>
      </c>
      <c r="E45" s="39">
        <f>'2018'!C44</f>
        <v>1184</v>
      </c>
      <c r="F45" s="41">
        <f t="shared" si="0"/>
        <v>222</v>
      </c>
      <c r="G45" s="39">
        <f t="shared" si="1"/>
        <v>-48</v>
      </c>
      <c r="H45" s="46">
        <f>'2012'!E44</f>
        <v>763</v>
      </c>
      <c r="I45" s="39">
        <f>'2014'!E44</f>
        <v>671</v>
      </c>
      <c r="J45" s="39">
        <f>'2016'!E44</f>
        <v>801</v>
      </c>
      <c r="K45" s="39">
        <f>'2018'!E44</f>
        <v>667</v>
      </c>
      <c r="L45" s="41">
        <f t="shared" si="2"/>
        <v>-4</v>
      </c>
      <c r="M45" s="46">
        <f t="shared" si="3"/>
        <v>-134</v>
      </c>
      <c r="N45" s="46">
        <f>'2012'!F44</f>
        <v>324</v>
      </c>
      <c r="O45" s="39">
        <f>'2014'!F44</f>
        <v>269</v>
      </c>
      <c r="P45" s="39">
        <f>'2016'!F44</f>
        <v>391</v>
      </c>
      <c r="Q45" s="39">
        <f>'2018'!F44</f>
        <v>497</v>
      </c>
      <c r="R45" s="41">
        <f t="shared" si="4"/>
        <v>228</v>
      </c>
      <c r="S45" s="46">
        <f t="shared" si="5"/>
        <v>106</v>
      </c>
      <c r="T45" s="46">
        <f>'2012'!G44</f>
        <v>28</v>
      </c>
      <c r="U45" s="39">
        <f>'2014'!G44</f>
        <v>22</v>
      </c>
      <c r="V45" s="39">
        <f>'2016'!G44</f>
        <v>40</v>
      </c>
      <c r="W45" s="39">
        <f>'2018'!G44</f>
        <v>20</v>
      </c>
      <c r="X45" s="41">
        <f t="shared" si="6"/>
        <v>-2</v>
      </c>
      <c r="Y45" s="41">
        <f t="shared" si="7"/>
        <v>-20</v>
      </c>
    </row>
    <row r="46" spans="1:25">
      <c r="A46" s="22">
        <v>250</v>
      </c>
      <c r="B46" s="38">
        <f>'2012'!C45</f>
        <v>948</v>
      </c>
      <c r="C46" s="39">
        <f>'2014'!C45</f>
        <v>738</v>
      </c>
      <c r="D46" s="39">
        <f>'2016'!C45</f>
        <v>965</v>
      </c>
      <c r="E46" s="39">
        <f>'2018'!C45</f>
        <v>931</v>
      </c>
      <c r="F46" s="41">
        <f t="shared" si="0"/>
        <v>193</v>
      </c>
      <c r="G46" s="39">
        <f t="shared" si="1"/>
        <v>-34</v>
      </c>
      <c r="H46" s="46">
        <f>'2012'!E45</f>
        <v>533</v>
      </c>
      <c r="I46" s="39">
        <f>'2014'!E45</f>
        <v>417</v>
      </c>
      <c r="J46" s="39">
        <f>'2016'!E45</f>
        <v>541</v>
      </c>
      <c r="K46" s="39">
        <f>'2018'!E45</f>
        <v>467</v>
      </c>
      <c r="L46" s="41">
        <f t="shared" si="2"/>
        <v>50</v>
      </c>
      <c r="M46" s="46">
        <f t="shared" si="3"/>
        <v>-74</v>
      </c>
      <c r="N46" s="46">
        <f>'2012'!F45</f>
        <v>368</v>
      </c>
      <c r="O46" s="39">
        <f>'2014'!F45</f>
        <v>298</v>
      </c>
      <c r="P46" s="39">
        <f>'2016'!F45</f>
        <v>360</v>
      </c>
      <c r="Q46" s="39">
        <f>'2018'!F45</f>
        <v>447</v>
      </c>
      <c r="R46" s="41">
        <f t="shared" si="4"/>
        <v>149</v>
      </c>
      <c r="S46" s="46">
        <f t="shared" si="5"/>
        <v>87</v>
      </c>
      <c r="T46" s="46">
        <f>'2012'!G45</f>
        <v>47</v>
      </c>
      <c r="U46" s="39">
        <f>'2014'!G45</f>
        <v>23</v>
      </c>
      <c r="V46" s="39">
        <f>'2016'!G45</f>
        <v>64</v>
      </c>
      <c r="W46" s="39">
        <f>'2018'!G45</f>
        <v>17</v>
      </c>
      <c r="X46" s="41">
        <f t="shared" si="6"/>
        <v>-6</v>
      </c>
      <c r="Y46" s="41">
        <f t="shared" si="7"/>
        <v>-47</v>
      </c>
    </row>
    <row r="47" spans="1:25">
      <c r="A47" s="22">
        <v>251</v>
      </c>
      <c r="B47" s="38">
        <f>'2012'!C46</f>
        <v>808</v>
      </c>
      <c r="C47" s="39">
        <f>'2014'!C46</f>
        <v>651</v>
      </c>
      <c r="D47" s="39">
        <f>'2016'!C46</f>
        <v>809</v>
      </c>
      <c r="E47" s="39">
        <f>'2018'!C46</f>
        <v>1265</v>
      </c>
      <c r="F47" s="41">
        <f t="shared" si="0"/>
        <v>614</v>
      </c>
      <c r="G47" s="39">
        <f t="shared" si="1"/>
        <v>456</v>
      </c>
      <c r="H47" s="46">
        <f>'2012'!E46</f>
        <v>448</v>
      </c>
      <c r="I47" s="39">
        <f>'2014'!E46</f>
        <v>363</v>
      </c>
      <c r="J47" s="39">
        <f>'2016'!E46</f>
        <v>475</v>
      </c>
      <c r="K47" s="39">
        <f>'2018'!E46</f>
        <v>640</v>
      </c>
      <c r="L47" s="41">
        <f t="shared" si="2"/>
        <v>277</v>
      </c>
      <c r="M47" s="46">
        <f t="shared" si="3"/>
        <v>165</v>
      </c>
      <c r="N47" s="46">
        <f>'2012'!F46</f>
        <v>322</v>
      </c>
      <c r="O47" s="39">
        <f>'2014'!F46</f>
        <v>264</v>
      </c>
      <c r="P47" s="39">
        <f>'2016'!F46</f>
        <v>298</v>
      </c>
      <c r="Q47" s="39">
        <f>'2018'!F46</f>
        <v>602</v>
      </c>
      <c r="R47" s="41">
        <f t="shared" si="4"/>
        <v>338</v>
      </c>
      <c r="S47" s="46">
        <f t="shared" si="5"/>
        <v>304</v>
      </c>
      <c r="T47" s="46">
        <f>'2012'!G46</f>
        <v>38</v>
      </c>
      <c r="U47" s="39">
        <f>'2014'!G46</f>
        <v>24</v>
      </c>
      <c r="V47" s="39">
        <f>'2016'!G46</f>
        <v>36</v>
      </c>
      <c r="W47" s="39">
        <f>'2018'!G46</f>
        <v>23</v>
      </c>
      <c r="X47" s="41">
        <f t="shared" si="6"/>
        <v>-1</v>
      </c>
      <c r="Y47" s="41">
        <f t="shared" si="7"/>
        <v>-13</v>
      </c>
    </row>
    <row r="48" spans="1:25">
      <c r="A48" s="22">
        <v>252</v>
      </c>
      <c r="B48" s="38">
        <f>'2012'!C47</f>
        <v>1221</v>
      </c>
      <c r="C48" s="39">
        <f>'2014'!C47</f>
        <v>920</v>
      </c>
      <c r="D48" s="39">
        <f>'2016'!C47</f>
        <v>1261</v>
      </c>
      <c r="E48" s="39">
        <f>'2018'!C47</f>
        <v>1160</v>
      </c>
      <c r="F48" s="41">
        <f t="shared" si="0"/>
        <v>240</v>
      </c>
      <c r="G48" s="39">
        <f t="shared" si="1"/>
        <v>-101</v>
      </c>
      <c r="H48" s="46">
        <f>'2012'!E47</f>
        <v>639</v>
      </c>
      <c r="I48" s="39">
        <f>'2014'!E47</f>
        <v>529</v>
      </c>
      <c r="J48" s="39">
        <f>'2016'!E47</f>
        <v>712</v>
      </c>
      <c r="K48" s="39">
        <f>'2018'!E47</f>
        <v>572</v>
      </c>
      <c r="L48" s="41">
        <f t="shared" si="2"/>
        <v>43</v>
      </c>
      <c r="M48" s="46">
        <f t="shared" si="3"/>
        <v>-140</v>
      </c>
      <c r="N48" s="46">
        <f>'2012'!F47</f>
        <v>509</v>
      </c>
      <c r="O48" s="39">
        <f>'2014'!F47</f>
        <v>359</v>
      </c>
      <c r="P48" s="39">
        <f>'2016'!F47</f>
        <v>452</v>
      </c>
      <c r="Q48" s="39">
        <f>'2018'!F47</f>
        <v>554</v>
      </c>
      <c r="R48" s="41">
        <f t="shared" si="4"/>
        <v>195</v>
      </c>
      <c r="S48" s="46">
        <f t="shared" si="5"/>
        <v>102</v>
      </c>
      <c r="T48" s="46">
        <f>'2012'!G47</f>
        <v>73</v>
      </c>
      <c r="U48" s="39">
        <f>'2014'!G47</f>
        <v>32</v>
      </c>
      <c r="V48" s="39">
        <f>'2016'!G47</f>
        <v>97</v>
      </c>
      <c r="W48" s="39">
        <f>'2018'!G47</f>
        <v>34</v>
      </c>
      <c r="X48" s="41">
        <f t="shared" si="6"/>
        <v>2</v>
      </c>
      <c r="Y48" s="41">
        <f t="shared" si="7"/>
        <v>-63</v>
      </c>
    </row>
    <row r="49" spans="1:25">
      <c r="A49" s="22">
        <v>253</v>
      </c>
      <c r="B49" s="38">
        <f>'2012'!C48</f>
        <v>732</v>
      </c>
      <c r="C49" s="39">
        <f>'2014'!C48</f>
        <v>549</v>
      </c>
      <c r="D49" s="39">
        <f>'2016'!C48</f>
        <v>759</v>
      </c>
      <c r="E49" s="39">
        <f>'2018'!C48</f>
        <v>728</v>
      </c>
      <c r="F49" s="41">
        <f t="shared" si="0"/>
        <v>179</v>
      </c>
      <c r="G49" s="39">
        <f t="shared" si="1"/>
        <v>-31</v>
      </c>
      <c r="H49" s="46">
        <f>'2012'!E48</f>
        <v>403</v>
      </c>
      <c r="I49" s="39">
        <f>'2014'!E48</f>
        <v>314</v>
      </c>
      <c r="J49" s="39">
        <f>'2016'!E48</f>
        <v>448</v>
      </c>
      <c r="K49" s="39">
        <f>'2018'!E48</f>
        <v>336</v>
      </c>
      <c r="L49" s="41">
        <f t="shared" si="2"/>
        <v>22</v>
      </c>
      <c r="M49" s="46">
        <f t="shared" si="3"/>
        <v>-112</v>
      </c>
      <c r="N49" s="46">
        <f>'2012'!F48</f>
        <v>294</v>
      </c>
      <c r="O49" s="39">
        <f>'2014'!F48</f>
        <v>211</v>
      </c>
      <c r="P49" s="39">
        <f>'2016'!F48</f>
        <v>271</v>
      </c>
      <c r="Q49" s="39">
        <f>'2018'!F48</f>
        <v>375</v>
      </c>
      <c r="R49" s="41">
        <f t="shared" si="4"/>
        <v>164</v>
      </c>
      <c r="S49" s="46">
        <f t="shared" si="5"/>
        <v>104</v>
      </c>
      <c r="T49" s="46">
        <f>'2012'!G48</f>
        <v>35</v>
      </c>
      <c r="U49" s="39">
        <f>'2014'!G48</f>
        <v>24</v>
      </c>
      <c r="V49" s="39">
        <f>'2016'!G48</f>
        <v>40</v>
      </c>
      <c r="W49" s="39">
        <f>'2018'!G48</f>
        <v>17</v>
      </c>
      <c r="X49" s="41">
        <f t="shared" si="6"/>
        <v>-7</v>
      </c>
      <c r="Y49" s="41">
        <f t="shared" si="7"/>
        <v>-23</v>
      </c>
    </row>
    <row r="50" spans="1:25">
      <c r="A50" s="22">
        <v>254</v>
      </c>
      <c r="B50" s="38">
        <f>'2012'!C49</f>
        <v>1580</v>
      </c>
      <c r="C50" s="39">
        <f>'2014'!C49</f>
        <v>1311</v>
      </c>
      <c r="D50" s="39">
        <f>'2016'!C49</f>
        <v>1719</v>
      </c>
      <c r="E50" s="39">
        <f>'2018'!C49</f>
        <v>1203</v>
      </c>
      <c r="F50" s="41">
        <f t="shared" si="0"/>
        <v>-108</v>
      </c>
      <c r="G50" s="39">
        <f t="shared" si="1"/>
        <v>-516</v>
      </c>
      <c r="H50" s="46">
        <f>'2012'!E49</f>
        <v>975</v>
      </c>
      <c r="I50" s="39">
        <f>'2014'!E49</f>
        <v>868</v>
      </c>
      <c r="J50" s="39">
        <f>'2016'!E49</f>
        <v>1109</v>
      </c>
      <c r="K50" s="39">
        <f>'2018'!E49</f>
        <v>602</v>
      </c>
      <c r="L50" s="41">
        <f t="shared" si="2"/>
        <v>-266</v>
      </c>
      <c r="M50" s="46">
        <f t="shared" si="3"/>
        <v>-507</v>
      </c>
      <c r="N50" s="46">
        <f>'2012'!F49</f>
        <v>556</v>
      </c>
      <c r="O50" s="39">
        <f>'2014'!F49</f>
        <v>418</v>
      </c>
      <c r="P50" s="39">
        <f>'2016'!F49</f>
        <v>537</v>
      </c>
      <c r="Q50" s="39">
        <f>'2018'!F49</f>
        <v>576</v>
      </c>
      <c r="R50" s="41">
        <f t="shared" si="4"/>
        <v>158</v>
      </c>
      <c r="S50" s="46">
        <f t="shared" si="5"/>
        <v>39</v>
      </c>
      <c r="T50" s="46">
        <f>'2012'!G49</f>
        <v>49</v>
      </c>
      <c r="U50" s="39">
        <f>'2014'!G49</f>
        <v>25</v>
      </c>
      <c r="V50" s="39">
        <f>'2016'!G49</f>
        <v>73</v>
      </c>
      <c r="W50" s="39">
        <f>'2018'!G49</f>
        <v>25</v>
      </c>
      <c r="X50" s="41">
        <f t="shared" si="6"/>
        <v>0</v>
      </c>
      <c r="Y50" s="41">
        <f t="shared" si="7"/>
        <v>-48</v>
      </c>
    </row>
    <row r="51" spans="1:25">
      <c r="A51" s="22">
        <v>255</v>
      </c>
      <c r="B51" s="38">
        <f>'2012'!C50</f>
        <v>900</v>
      </c>
      <c r="C51" s="39">
        <f>'2014'!C50</f>
        <v>689</v>
      </c>
      <c r="D51" s="39">
        <f>'2016'!C50</f>
        <v>920</v>
      </c>
      <c r="E51" s="39">
        <f>'2018'!C50</f>
        <v>836</v>
      </c>
      <c r="F51" s="41">
        <f t="shared" si="0"/>
        <v>147</v>
      </c>
      <c r="G51" s="39">
        <f t="shared" si="1"/>
        <v>-84</v>
      </c>
      <c r="H51" s="46">
        <f>'2012'!E50</f>
        <v>552</v>
      </c>
      <c r="I51" s="39">
        <f>'2014'!E50</f>
        <v>434</v>
      </c>
      <c r="J51" s="39">
        <f>'2016'!E50</f>
        <v>579</v>
      </c>
      <c r="K51" s="39">
        <f>'2018'!E50</f>
        <v>449</v>
      </c>
      <c r="L51" s="41">
        <f t="shared" si="2"/>
        <v>15</v>
      </c>
      <c r="M51" s="46">
        <f t="shared" si="3"/>
        <v>-130</v>
      </c>
      <c r="N51" s="46">
        <f>'2012'!F50</f>
        <v>312</v>
      </c>
      <c r="O51" s="39">
        <f>'2014'!F50</f>
        <v>232</v>
      </c>
      <c r="P51" s="39">
        <f>'2016'!F50</f>
        <v>313</v>
      </c>
      <c r="Q51" s="39">
        <f>'2018'!F50</f>
        <v>375</v>
      </c>
      <c r="R51" s="41">
        <f t="shared" si="4"/>
        <v>143</v>
      </c>
      <c r="S51" s="46">
        <f t="shared" si="5"/>
        <v>62</v>
      </c>
      <c r="T51" s="46">
        <f>'2012'!G50</f>
        <v>36</v>
      </c>
      <c r="U51" s="39">
        <f>'2014'!G50</f>
        <v>23</v>
      </c>
      <c r="V51" s="39">
        <f>'2016'!G50</f>
        <v>28</v>
      </c>
      <c r="W51" s="39">
        <f>'2018'!G50</f>
        <v>12</v>
      </c>
      <c r="X51" s="41">
        <f t="shared" si="6"/>
        <v>-11</v>
      </c>
      <c r="Y51" s="41">
        <f t="shared" si="7"/>
        <v>-16</v>
      </c>
    </row>
    <row r="52" spans="1:25">
      <c r="A52" s="22">
        <v>256</v>
      </c>
      <c r="B52" s="38">
        <f>'2012'!C51</f>
        <v>764</v>
      </c>
      <c r="C52" s="39">
        <f>'2014'!C51</f>
        <v>601</v>
      </c>
      <c r="D52" s="39">
        <f>'2016'!C51</f>
        <v>786</v>
      </c>
      <c r="E52" s="39">
        <f>'2018'!C51</f>
        <v>752</v>
      </c>
      <c r="F52" s="41">
        <f t="shared" si="0"/>
        <v>151</v>
      </c>
      <c r="G52" s="39">
        <f t="shared" si="1"/>
        <v>-34</v>
      </c>
      <c r="H52" s="46">
        <f>'2012'!E51</f>
        <v>469</v>
      </c>
      <c r="I52" s="39">
        <f>'2014'!E51</f>
        <v>363</v>
      </c>
      <c r="J52" s="39">
        <f>'2016'!E51</f>
        <v>510</v>
      </c>
      <c r="K52" s="39">
        <f>'2018'!E51</f>
        <v>391</v>
      </c>
      <c r="L52" s="41">
        <f t="shared" si="2"/>
        <v>28</v>
      </c>
      <c r="M52" s="46">
        <f t="shared" si="3"/>
        <v>-119</v>
      </c>
      <c r="N52" s="46">
        <f>'2012'!F51</f>
        <v>252</v>
      </c>
      <c r="O52" s="39">
        <f>'2014'!F51</f>
        <v>222</v>
      </c>
      <c r="P52" s="39">
        <f>'2016'!F51</f>
        <v>244</v>
      </c>
      <c r="Q52" s="39">
        <f>'2018'!F51</f>
        <v>344</v>
      </c>
      <c r="R52" s="41">
        <f t="shared" si="4"/>
        <v>122</v>
      </c>
      <c r="S52" s="46">
        <f t="shared" si="5"/>
        <v>100</v>
      </c>
      <c r="T52" s="46">
        <f>'2012'!G51</f>
        <v>43</v>
      </c>
      <c r="U52" s="39">
        <f>'2014'!G51</f>
        <v>16</v>
      </c>
      <c r="V52" s="39">
        <f>'2016'!G51</f>
        <v>32</v>
      </c>
      <c r="W52" s="39">
        <f>'2018'!G51</f>
        <v>17</v>
      </c>
      <c r="X52" s="41">
        <f t="shared" si="6"/>
        <v>1</v>
      </c>
      <c r="Y52" s="41">
        <f t="shared" si="7"/>
        <v>-15</v>
      </c>
    </row>
    <row r="53" spans="1:25">
      <c r="A53" s="22">
        <v>265</v>
      </c>
      <c r="B53" s="38"/>
      <c r="C53" s="39"/>
      <c r="D53" s="39">
        <f>'2016'!C52</f>
        <v>881</v>
      </c>
      <c r="E53" s="39">
        <f>'2018'!C52</f>
        <v>1109</v>
      </c>
      <c r="F53" s="41"/>
      <c r="G53" s="39">
        <f t="shared" si="1"/>
        <v>228</v>
      </c>
      <c r="H53" s="46"/>
      <c r="I53" s="39"/>
      <c r="J53" s="39">
        <f>'2016'!E52</f>
        <v>639</v>
      </c>
      <c r="K53" s="39">
        <f>'2018'!E52</f>
        <v>675</v>
      </c>
      <c r="L53" s="41"/>
      <c r="M53" s="46">
        <f t="shared" si="3"/>
        <v>36</v>
      </c>
      <c r="N53" s="46"/>
      <c r="O53" s="39"/>
      <c r="P53" s="39">
        <f>'2016'!F52</f>
        <v>221</v>
      </c>
      <c r="Q53" s="39">
        <f>'2018'!F52</f>
        <v>414</v>
      </c>
      <c r="R53" s="41"/>
      <c r="S53" s="46">
        <f t="shared" si="5"/>
        <v>193</v>
      </c>
      <c r="T53" s="46"/>
      <c r="U53" s="39"/>
      <c r="V53" s="39">
        <f>'2016'!G52</f>
        <v>21</v>
      </c>
      <c r="W53" s="39">
        <f>'2018'!G52</f>
        <v>20</v>
      </c>
      <c r="X53" s="41"/>
      <c r="Y53" s="41">
        <f t="shared" si="7"/>
        <v>-1</v>
      </c>
    </row>
    <row r="54" spans="1:25">
      <c r="A54" s="22">
        <v>270</v>
      </c>
      <c r="B54" s="38"/>
      <c r="C54" s="39"/>
      <c r="D54" s="39"/>
      <c r="E54" s="39">
        <f>'2018'!C53</f>
        <v>606</v>
      </c>
      <c r="F54" s="41"/>
      <c r="G54" s="39"/>
      <c r="H54" s="46"/>
      <c r="I54" s="39"/>
      <c r="J54" s="39"/>
      <c r="K54" s="39">
        <f>'2018'!E53</f>
        <v>274</v>
      </c>
      <c r="L54" s="41"/>
      <c r="M54" s="46"/>
      <c r="N54" s="46"/>
      <c r="O54" s="39"/>
      <c r="P54" s="39"/>
      <c r="Q54" s="39">
        <f>'2018'!F53</f>
        <v>311</v>
      </c>
      <c r="R54" s="41"/>
      <c r="S54" s="46"/>
      <c r="T54" s="46"/>
      <c r="U54" s="39"/>
      <c r="V54" s="39"/>
      <c r="W54" s="39">
        <f>'2018'!G53</f>
        <v>21</v>
      </c>
      <c r="X54" s="41"/>
      <c r="Y54" s="41"/>
    </row>
    <row r="55" spans="1:25">
      <c r="A55" s="22">
        <v>305</v>
      </c>
      <c r="B55" s="38">
        <f>'2012'!C54</f>
        <v>601</v>
      </c>
      <c r="C55" s="39">
        <f>'2014'!C54</f>
        <v>651</v>
      </c>
      <c r="D55" s="39">
        <f>'2016'!C54</f>
        <v>961</v>
      </c>
      <c r="E55" s="39">
        <f>'2018'!C54</f>
        <v>1416</v>
      </c>
      <c r="F55" s="41">
        <f t="shared" si="0"/>
        <v>765</v>
      </c>
      <c r="G55" s="39">
        <f t="shared" si="1"/>
        <v>455</v>
      </c>
      <c r="H55" s="46">
        <f>'2012'!E54</f>
        <v>415</v>
      </c>
      <c r="I55" s="39">
        <f>'2014'!E54</f>
        <v>474</v>
      </c>
      <c r="J55" s="39">
        <f>'2016'!E54</f>
        <v>670</v>
      </c>
      <c r="K55" s="39">
        <f>'2018'!E54</f>
        <v>844</v>
      </c>
      <c r="L55" s="41">
        <f t="shared" si="2"/>
        <v>370</v>
      </c>
      <c r="M55" s="46">
        <f t="shared" si="3"/>
        <v>174</v>
      </c>
      <c r="N55" s="46">
        <f>'2012'!F54</f>
        <v>161</v>
      </c>
      <c r="O55" s="39">
        <f>'2014'!F54</f>
        <v>152</v>
      </c>
      <c r="P55" s="39">
        <f>'2016'!F54</f>
        <v>246</v>
      </c>
      <c r="Q55" s="39">
        <f>'2018'!F54</f>
        <v>528</v>
      </c>
      <c r="R55" s="41">
        <f t="shared" si="4"/>
        <v>376</v>
      </c>
      <c r="S55" s="46">
        <f t="shared" si="5"/>
        <v>282</v>
      </c>
      <c r="T55" s="46">
        <f>'2012'!G54</f>
        <v>25</v>
      </c>
      <c r="U55" s="39">
        <f>'2014'!G54</f>
        <v>25</v>
      </c>
      <c r="V55" s="39">
        <f>'2016'!G54</f>
        <v>45</v>
      </c>
      <c r="W55" s="39">
        <f>'2018'!G54</f>
        <v>44</v>
      </c>
      <c r="X55" s="41">
        <f t="shared" si="6"/>
        <v>19</v>
      </c>
      <c r="Y55" s="41">
        <f t="shared" si="7"/>
        <v>-1</v>
      </c>
    </row>
    <row r="56" spans="1:25">
      <c r="A56" s="23">
        <v>310</v>
      </c>
      <c r="B56" s="42">
        <f>'2012'!C55</f>
        <v>608</v>
      </c>
      <c r="C56" s="43">
        <f>'2014'!C55</f>
        <v>604</v>
      </c>
      <c r="D56" s="43">
        <f>'2016'!C55</f>
        <v>663</v>
      </c>
      <c r="E56" s="43">
        <f>'2018'!C55</f>
        <v>639</v>
      </c>
      <c r="F56" s="44">
        <f t="shared" si="0"/>
        <v>35</v>
      </c>
      <c r="G56" s="43">
        <f t="shared" si="1"/>
        <v>-24</v>
      </c>
      <c r="H56" s="47">
        <f>'2012'!E55</f>
        <v>383</v>
      </c>
      <c r="I56" s="43">
        <f>'2014'!E55</f>
        <v>394</v>
      </c>
      <c r="J56" s="43">
        <f>'2016'!E55</f>
        <v>455</v>
      </c>
      <c r="K56" s="43">
        <f>'2018'!E55</f>
        <v>407</v>
      </c>
      <c r="L56" s="44">
        <f t="shared" si="2"/>
        <v>13</v>
      </c>
      <c r="M56" s="47">
        <f t="shared" si="3"/>
        <v>-48</v>
      </c>
      <c r="N56" s="47">
        <f>'2012'!F55</f>
        <v>197</v>
      </c>
      <c r="O56" s="43">
        <f>'2014'!F55</f>
        <v>188</v>
      </c>
      <c r="P56" s="43">
        <f>'2016'!F55</f>
        <v>176</v>
      </c>
      <c r="Q56" s="43">
        <f>'2018'!F55</f>
        <v>221</v>
      </c>
      <c r="R56" s="44">
        <f t="shared" si="4"/>
        <v>33</v>
      </c>
      <c r="S56" s="47">
        <f t="shared" si="5"/>
        <v>45</v>
      </c>
      <c r="T56" s="47">
        <f>'2012'!G55</f>
        <v>28</v>
      </c>
      <c r="U56" s="43">
        <f>'2014'!G55</f>
        <v>22</v>
      </c>
      <c r="V56" s="43">
        <f>'2016'!G55</f>
        <v>32</v>
      </c>
      <c r="W56" s="43">
        <f>'2018'!G55</f>
        <v>11</v>
      </c>
      <c r="X56" s="44">
        <f t="shared" si="6"/>
        <v>-11</v>
      </c>
      <c r="Y56" s="44">
        <f t="shared" si="7"/>
        <v>-21</v>
      </c>
    </row>
    <row r="57" spans="1:25">
      <c r="A57" s="19" t="s">
        <v>21</v>
      </c>
      <c r="B57" s="51">
        <f>'2012'!C56</f>
        <v>54595</v>
      </c>
      <c r="C57" s="52">
        <f>'2014'!C56</f>
        <v>46305</v>
      </c>
      <c r="D57" s="52">
        <f>'2016'!C56</f>
        <v>60646</v>
      </c>
      <c r="E57" s="52">
        <f>'2018'!C56</f>
        <v>58089</v>
      </c>
      <c r="F57" s="53">
        <f t="shared" si="0"/>
        <v>11784</v>
      </c>
      <c r="G57" s="54">
        <f t="shared" si="1"/>
        <v>-2557</v>
      </c>
      <c r="H57" s="55">
        <f>'2012'!E56</f>
        <v>32791</v>
      </c>
      <c r="I57" s="56">
        <f>'2014'!E56</f>
        <v>28673</v>
      </c>
      <c r="J57" s="56">
        <f>'2016'!E56</f>
        <v>37156</v>
      </c>
      <c r="K57" s="56">
        <f>'2018'!E56</f>
        <v>30054</v>
      </c>
      <c r="L57" s="54">
        <f t="shared" si="2"/>
        <v>1381</v>
      </c>
      <c r="M57" s="57">
        <f t="shared" si="3"/>
        <v>-7102</v>
      </c>
      <c r="N57" s="55">
        <f>'2012'!F56</f>
        <v>19228</v>
      </c>
      <c r="O57" s="56">
        <f>'2014'!F56</f>
        <v>16036</v>
      </c>
      <c r="P57" s="56">
        <f>'2016'!F56</f>
        <v>20216</v>
      </c>
      <c r="Q57" s="56">
        <f>'2018'!F56</f>
        <v>26629</v>
      </c>
      <c r="R57" s="54">
        <f t="shared" si="4"/>
        <v>10593</v>
      </c>
      <c r="S57" s="57">
        <f t="shared" si="5"/>
        <v>6413</v>
      </c>
      <c r="T57" s="55">
        <f>'2012'!G56</f>
        <v>2576</v>
      </c>
      <c r="U57" s="56">
        <f>'2014'!G56</f>
        <v>1596</v>
      </c>
      <c r="V57" s="56">
        <f>'2016'!G56</f>
        <v>3274</v>
      </c>
      <c r="W57" s="56">
        <f>'2018'!G56</f>
        <v>1406</v>
      </c>
      <c r="X57" s="54">
        <f t="shared" si="6"/>
        <v>-190</v>
      </c>
      <c r="Y57" s="54">
        <f t="shared" si="7"/>
        <v>-1868</v>
      </c>
    </row>
    <row r="58" spans="1:25">
      <c r="E58" t="s">
        <v>26</v>
      </c>
      <c r="F58" s="18">
        <f>MIN(F3:F56)</f>
        <v>-108</v>
      </c>
      <c r="G58" s="18">
        <f>MIN(G3:G56)</f>
        <v>-516</v>
      </c>
      <c r="K58" t="s">
        <v>26</v>
      </c>
      <c r="L58" s="39">
        <f>MIN(L3:L56)</f>
        <v>-266</v>
      </c>
      <c r="M58" s="49">
        <f>MIN(M3:M56)</f>
        <v>-507</v>
      </c>
      <c r="Q58" t="s">
        <v>26</v>
      </c>
      <c r="R58" s="39">
        <f>MIN(R3:R56)</f>
        <v>33</v>
      </c>
      <c r="S58" s="48">
        <f>MIN(S3:S56)</f>
        <v>-15</v>
      </c>
      <c r="W58" t="s">
        <v>26</v>
      </c>
      <c r="X58" s="18">
        <f>MIN(X3:X56)</f>
        <v>-29</v>
      </c>
      <c r="Y58" s="48">
        <f>MIN(Y3:Y56)</f>
        <v>-82</v>
      </c>
    </row>
    <row r="59" spans="1:25">
      <c r="E59" t="s">
        <v>27</v>
      </c>
      <c r="F59" s="18">
        <f>MAX(F3:F56)</f>
        <v>765</v>
      </c>
      <c r="G59" s="18">
        <f>MAX(G3:G56)</f>
        <v>456</v>
      </c>
      <c r="K59" t="s">
        <v>27</v>
      </c>
      <c r="L59" s="39">
        <f>MAX(L3:L56)</f>
        <v>370</v>
      </c>
      <c r="M59" s="49">
        <f>MAX(M3:M56)</f>
        <v>174</v>
      </c>
      <c r="Q59" t="s">
        <v>27</v>
      </c>
      <c r="R59" s="39">
        <f>MAX(R3:R56)</f>
        <v>410</v>
      </c>
      <c r="S59" s="48">
        <f>MAX(S3:S56)</f>
        <v>304</v>
      </c>
      <c r="W59" t="s">
        <v>27</v>
      </c>
      <c r="X59" s="18">
        <f>MAX(X3:X56)</f>
        <v>20</v>
      </c>
      <c r="Y59" s="48">
        <f>MAX(Y3:Y56)</f>
        <v>-1</v>
      </c>
    </row>
    <row r="61" spans="1:25">
      <c r="F61">
        <f>F57/C57</f>
        <v>0.25448655652737284</v>
      </c>
      <c r="L61">
        <f>L57/I57</f>
        <v>4.8163777770027554E-2</v>
      </c>
      <c r="R61">
        <f>R57/O57</f>
        <v>0.66057620354203039</v>
      </c>
      <c r="X61">
        <f>X57/U57</f>
        <v>-0.11904761904761904</v>
      </c>
    </row>
    <row r="63" spans="1:25">
      <c r="F63">
        <v>314250</v>
      </c>
    </row>
    <row r="64" spans="1:25">
      <c r="F64">
        <v>346000</v>
      </c>
    </row>
    <row r="65" spans="6:6">
      <c r="F65">
        <f>F64-F63</f>
        <v>31750</v>
      </c>
    </row>
    <row r="66" spans="6:6">
      <c r="F66">
        <f>F65/F63</f>
        <v>0.10103420843277645</v>
      </c>
    </row>
  </sheetData>
  <mergeCells count="5">
    <mergeCell ref="A1:A2"/>
    <mergeCell ref="H1:M1"/>
    <mergeCell ref="N1:S1"/>
    <mergeCell ref="T1:Y1"/>
    <mergeCell ref="B1:G1"/>
  </mergeCells>
  <conditionalFormatting sqref="B3:E5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5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K5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3:L5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3:Q5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:R5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W5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3:X5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ignoredErrors>
    <ignoredError sqref="X58:Y59 R58:S59 L58:M5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C57" sqref="C57"/>
    </sheetView>
  </sheetViews>
  <sheetFormatPr baseColWidth="10" defaultRowHeight="15" x14ac:dyDescent="0"/>
  <sheetData>
    <row r="1" spans="1:13">
      <c r="A1" s="108" t="s">
        <v>4</v>
      </c>
      <c r="B1" s="107" t="s">
        <v>36</v>
      </c>
      <c r="C1" s="107"/>
      <c r="D1" s="107"/>
      <c r="E1" s="107" t="s">
        <v>37</v>
      </c>
      <c r="F1" s="107"/>
      <c r="G1" s="107"/>
      <c r="H1" s="107" t="s">
        <v>38</v>
      </c>
      <c r="I1" s="107"/>
      <c r="J1" s="107"/>
      <c r="K1" s="107" t="s">
        <v>39</v>
      </c>
      <c r="L1" s="107"/>
      <c r="M1" s="107"/>
    </row>
    <row r="2" spans="1:13">
      <c r="A2" s="112"/>
      <c r="B2" s="24" t="s">
        <v>2</v>
      </c>
      <c r="C2" s="24" t="s">
        <v>3</v>
      </c>
      <c r="D2" s="24" t="s">
        <v>9</v>
      </c>
      <c r="E2" s="24" t="s">
        <v>2</v>
      </c>
      <c r="F2" s="24" t="s">
        <v>3</v>
      </c>
      <c r="G2" s="24" t="s">
        <v>9</v>
      </c>
      <c r="H2" s="24" t="s">
        <v>2</v>
      </c>
      <c r="I2" s="24" t="s">
        <v>3</v>
      </c>
      <c r="J2" s="24" t="s">
        <v>9</v>
      </c>
      <c r="K2" s="24" t="s">
        <v>2</v>
      </c>
      <c r="L2" s="24" t="s">
        <v>3</v>
      </c>
      <c r="M2" s="24" t="s">
        <v>9</v>
      </c>
    </row>
    <row r="3" spans="1:13">
      <c r="A3" s="91">
        <v>201</v>
      </c>
      <c r="B3" s="26">
        <f>'Down The Ballot #'!B3/SUM('Down The Ballot #'!$B3:$D3)</f>
        <v>0.555895865237366</v>
      </c>
      <c r="C3" s="21">
        <f>'Down The Ballot #'!C3/SUM('Down The Ballot #'!$B3:$D3)</f>
        <v>0.43261868300153139</v>
      </c>
      <c r="D3" s="21">
        <f>'Down The Ballot #'!D3/SUM('Down The Ballot #'!$B3:$D3)</f>
        <v>1.1485451761102604E-2</v>
      </c>
      <c r="E3" s="26">
        <f>'Down The Ballot #'!E3/SUM('Down The Ballot #'!$E3:$G3)</f>
        <v>0.56989247311827962</v>
      </c>
      <c r="F3" s="21">
        <f>'Down The Ballot #'!F3/SUM('Down The Ballot #'!$E3:$G3)</f>
        <v>0.42473118279569894</v>
      </c>
      <c r="G3" s="21">
        <f>'Down The Ballot #'!G3/SUM('Down The Ballot #'!$E3:$G3)</f>
        <v>5.3763440860215058E-3</v>
      </c>
      <c r="H3" s="26">
        <f>'Down The Ballot #'!H3/SUM('Down The Ballot #'!$H3:$J3)</f>
        <v>0.5595330739299611</v>
      </c>
      <c r="I3" s="21">
        <f>'Down The Ballot #'!I3/SUM('Down The Ballot #'!$H3:$J3)</f>
        <v>0.43190661478599224</v>
      </c>
      <c r="J3" s="21">
        <f>'Down The Ballot #'!J3/SUM('Down The Ballot #'!$H3:$J3)</f>
        <v>8.5603112840466934E-3</v>
      </c>
      <c r="K3" s="26">
        <f>'Down The Ballot #'!K3/SUM('Down The Ballot #'!$K3:$M3)</f>
        <v>0.58900928792569662</v>
      </c>
      <c r="L3" s="21">
        <f>'Down The Ballot #'!L3/SUM('Down The Ballot #'!$K3:$M3)</f>
        <v>0.39938080495356038</v>
      </c>
      <c r="M3" s="28">
        <f>'Down The Ballot #'!M3/SUM('Down The Ballot #'!$K3:$M3)</f>
        <v>1.1609907120743035E-2</v>
      </c>
    </row>
    <row r="4" spans="1:13">
      <c r="A4" s="22">
        <v>202</v>
      </c>
      <c r="B4" s="4">
        <f>'Down The Ballot #'!B4/SUM('Down The Ballot #'!$B4:$D4)</f>
        <v>0.57153614457831325</v>
      </c>
      <c r="C4" s="5">
        <f>'Down The Ballot #'!C4/SUM('Down The Ballot #'!$B4:$D4)</f>
        <v>0.40587349397590361</v>
      </c>
      <c r="D4" s="5">
        <f>'Down The Ballot #'!D4/SUM('Down The Ballot #'!$B4:$D4)</f>
        <v>2.2590361445783132E-2</v>
      </c>
      <c r="E4" s="4">
        <f>'Down The Ballot #'!E4/SUM('Down The Ballot #'!$E4:$G4)</f>
        <v>0.58473282442748087</v>
      </c>
      <c r="F4" s="5">
        <f>'Down The Ballot #'!F4/SUM('Down The Ballot #'!$E4:$G4)</f>
        <v>0.40305343511450381</v>
      </c>
      <c r="G4" s="5">
        <f>'Down The Ballot #'!G4/SUM('Down The Ballot #'!$E4:$G4)</f>
        <v>1.2213740458015267E-2</v>
      </c>
      <c r="H4" s="4">
        <f>'Down The Ballot #'!H4/SUM('Down The Ballot #'!$H4:$J4)</f>
        <v>0.60826319816373375</v>
      </c>
      <c r="I4" s="5">
        <f>'Down The Ballot #'!I4/SUM('Down The Ballot #'!$H4:$J4)</f>
        <v>0.38102524866105586</v>
      </c>
      <c r="J4" s="5">
        <f>'Down The Ballot #'!J4/SUM('Down The Ballot #'!$H4:$J4)</f>
        <v>1.0711553175210406E-2</v>
      </c>
      <c r="K4" s="4">
        <f>'Down The Ballot #'!K4/SUM('Down The Ballot #'!$K4:$M4)</f>
        <v>0.61216730038022815</v>
      </c>
      <c r="L4" s="5">
        <f>'Down The Ballot #'!L4/SUM('Down The Ballot #'!$K4:$M4)</f>
        <v>0.3703422053231939</v>
      </c>
      <c r="M4" s="29">
        <f>'Down The Ballot #'!M4/SUM('Down The Ballot #'!$K4:$M4)</f>
        <v>1.7490494296577948E-2</v>
      </c>
    </row>
    <row r="5" spans="1:13">
      <c r="A5" s="22">
        <v>203</v>
      </c>
      <c r="B5" s="4">
        <f>'Down The Ballot #'!B5/SUM('Down The Ballot #'!$B5:$D5)</f>
        <v>0.49815837937384899</v>
      </c>
      <c r="C5" s="5">
        <f>'Down The Ballot #'!C5/SUM('Down The Ballot #'!$B5:$D5)</f>
        <v>0.47053406998158381</v>
      </c>
      <c r="D5" s="5">
        <f>'Down The Ballot #'!D5/SUM('Down The Ballot #'!$B5:$D5)</f>
        <v>3.1307550644567222E-2</v>
      </c>
      <c r="E5" s="4">
        <f>'Down The Ballot #'!E5/SUM('Down The Ballot #'!$E5:$G5)</f>
        <v>0.5267104029990628</v>
      </c>
      <c r="F5" s="5">
        <f>'Down The Ballot #'!F5/SUM('Down The Ballot #'!$E5:$G5)</f>
        <v>0.450796626054358</v>
      </c>
      <c r="G5" s="5">
        <f>'Down The Ballot #'!G5/SUM('Down The Ballot #'!$E5:$G5)</f>
        <v>2.2492970946579195E-2</v>
      </c>
      <c r="H5" s="4">
        <f>'Down The Ballot #'!H5/SUM('Down The Ballot #'!$H5:$J5)</f>
        <v>0.52532833020637903</v>
      </c>
      <c r="I5" s="5">
        <f>'Down The Ballot #'!I5/SUM('Down The Ballot #'!$H5:$J5)</f>
        <v>0.44465290806754221</v>
      </c>
      <c r="J5" s="5">
        <f>'Down The Ballot #'!J5/SUM('Down The Ballot #'!$H5:$J5)</f>
        <v>3.0018761726078799E-2</v>
      </c>
      <c r="K5" s="4">
        <f>'Down The Ballot #'!K5/SUM('Down The Ballot #'!$K5:$M5)</f>
        <v>0.548928238583411</v>
      </c>
      <c r="L5" s="5">
        <f>'Down The Ballot #'!L5/SUM('Down The Ballot #'!$K5:$M5)</f>
        <v>0.41845293569431502</v>
      </c>
      <c r="M5" s="29">
        <f>'Down The Ballot #'!M5/SUM('Down The Ballot #'!$K5:$M5)</f>
        <v>3.2618825722273995E-2</v>
      </c>
    </row>
    <row r="6" spans="1:13">
      <c r="A6" s="22">
        <v>204</v>
      </c>
      <c r="B6" s="4">
        <f>'Down The Ballot #'!B6/SUM('Down The Ballot #'!$B6:$D6)</f>
        <v>0.44635761589403972</v>
      </c>
      <c r="C6" s="5">
        <f>'Down The Ballot #'!C6/SUM('Down The Ballot #'!$B6:$D6)</f>
        <v>0.51523178807947023</v>
      </c>
      <c r="D6" s="5">
        <f>'Down The Ballot #'!D6/SUM('Down The Ballot #'!$B6:$D6)</f>
        <v>3.8410596026490065E-2</v>
      </c>
      <c r="E6" s="4">
        <f>'Down The Ballot #'!E6/SUM('Down The Ballot #'!$E6:$G6)</f>
        <v>0.47106325706594887</v>
      </c>
      <c r="F6" s="5">
        <f>'Down The Ballot #'!F6/SUM('Down The Ballot #'!$E6:$G6)</f>
        <v>0.50874831763122474</v>
      </c>
      <c r="G6" s="5">
        <f>'Down The Ballot #'!G6/SUM('Down The Ballot #'!$E6:$G6)</f>
        <v>2.0188425302826378E-2</v>
      </c>
      <c r="H6" s="4">
        <f>'Down The Ballot #'!H6/SUM('Down The Ballot #'!$H6:$J6)</f>
        <v>0.4654939106901218</v>
      </c>
      <c r="I6" s="5">
        <f>'Down The Ballot #'!I6/SUM('Down The Ballot #'!$H6:$J6)</f>
        <v>0.51285520974289578</v>
      </c>
      <c r="J6" s="5">
        <f>'Down The Ballot #'!J6/SUM('Down The Ballot #'!$H6:$J6)</f>
        <v>2.165087956698241E-2</v>
      </c>
      <c r="K6" s="4">
        <f>'Down The Ballot #'!K6/SUM('Down The Ballot #'!$K6:$M6)</f>
        <v>0.48456375838926175</v>
      </c>
      <c r="L6" s="5">
        <f>'Down The Ballot #'!L6/SUM('Down The Ballot #'!$K6:$M6)</f>
        <v>0.48859060402684562</v>
      </c>
      <c r="M6" s="29">
        <f>'Down The Ballot #'!M6/SUM('Down The Ballot #'!$K6:$M6)</f>
        <v>2.6845637583892617E-2</v>
      </c>
    </row>
    <row r="7" spans="1:13">
      <c r="A7" s="22">
        <v>205</v>
      </c>
      <c r="B7" s="4">
        <f>'Down The Ballot #'!B7/SUM('Down The Ballot #'!$B7:$D7)</f>
        <v>0.49115755627009644</v>
      </c>
      <c r="C7" s="5">
        <f>'Down The Ballot #'!C7/SUM('Down The Ballot #'!$B7:$D7)</f>
        <v>0.48392282958199356</v>
      </c>
      <c r="D7" s="5">
        <f>'Down The Ballot #'!D7/SUM('Down The Ballot #'!$B7:$D7)</f>
        <v>2.4919614147909969E-2</v>
      </c>
      <c r="E7" s="4">
        <f>'Down The Ballot #'!E7/SUM('Down The Ballot #'!$E7:$G7)</f>
        <v>0.50651465798045603</v>
      </c>
      <c r="F7" s="5">
        <f>'Down The Ballot #'!F7/SUM('Down The Ballot #'!$E7:$G7)</f>
        <v>0.48289902280130292</v>
      </c>
      <c r="G7" s="5">
        <f>'Down The Ballot #'!G7/SUM('Down The Ballot #'!$E7:$G7)</f>
        <v>1.0586319218241042E-2</v>
      </c>
      <c r="H7" s="4">
        <f>'Down The Ballot #'!H7/SUM('Down The Ballot #'!$H7:$J7)</f>
        <v>0.51107465135356855</v>
      </c>
      <c r="I7" s="5">
        <f>'Down The Ballot #'!I7/SUM('Down The Ballot #'!$H7:$J7)</f>
        <v>0.46513535684987695</v>
      </c>
      <c r="J7" s="5">
        <f>'Down The Ballot #'!J7/SUM('Down The Ballot #'!$H7:$J7)</f>
        <v>2.3789991796554551E-2</v>
      </c>
      <c r="K7" s="4">
        <f>'Down The Ballot #'!K7/SUM('Down The Ballot #'!$K7:$M7)</f>
        <v>0.51382113821138209</v>
      </c>
      <c r="L7" s="5">
        <f>'Down The Ballot #'!L7/SUM('Down The Ballot #'!$K7:$M7)</f>
        <v>0.47154471544715448</v>
      </c>
      <c r="M7" s="29">
        <f>'Down The Ballot #'!M7/SUM('Down The Ballot #'!$K7:$M7)</f>
        <v>1.4634146341463415E-2</v>
      </c>
    </row>
    <row r="8" spans="1:13">
      <c r="A8" s="22">
        <v>209</v>
      </c>
      <c r="B8" s="4">
        <f>'Down The Ballot #'!B8/SUM('Down The Ballot #'!$B8:$D8)</f>
        <v>0.53179190751445082</v>
      </c>
      <c r="C8" s="5">
        <f>'Down The Ballot #'!C8/SUM('Down The Ballot #'!$B8:$D8)</f>
        <v>0.44178364987613544</v>
      </c>
      <c r="D8" s="5">
        <f>'Down The Ballot #'!D8/SUM('Down The Ballot #'!$B8:$D8)</f>
        <v>2.6424442609413706E-2</v>
      </c>
      <c r="E8" s="4">
        <f>'Down The Ballot #'!E8/SUM('Down The Ballot #'!$E8:$G8)</f>
        <v>0.55732217573221754</v>
      </c>
      <c r="F8" s="5">
        <f>'Down The Ballot #'!F8/SUM('Down The Ballot #'!$E8:$G8)</f>
        <v>0.42092050209205023</v>
      </c>
      <c r="G8" s="5">
        <f>'Down The Ballot #'!G8/SUM('Down The Ballot #'!$E8:$G8)</f>
        <v>2.1757322175732216E-2</v>
      </c>
      <c r="H8" s="4">
        <f>'Down The Ballot #'!H8/SUM('Down The Ballot #'!$H8:$J8)</f>
        <v>0.56459731543624159</v>
      </c>
      <c r="I8" s="5">
        <f>'Down The Ballot #'!I8/SUM('Down The Ballot #'!$H8:$J8)</f>
        <v>0.41610738255033558</v>
      </c>
      <c r="J8" s="5">
        <f>'Down The Ballot #'!J8/SUM('Down The Ballot #'!$H8:$J8)</f>
        <v>1.9295302013422819E-2</v>
      </c>
      <c r="K8" s="4">
        <f>'Down The Ballot #'!K8/SUM('Down The Ballot #'!$K8:$M8)</f>
        <v>0.5914786967418546</v>
      </c>
      <c r="L8" s="5">
        <f>'Down The Ballot #'!L8/SUM('Down The Ballot #'!$K8:$M8)</f>
        <v>0.38512949039264827</v>
      </c>
      <c r="M8" s="29">
        <f>'Down The Ballot #'!M8/SUM('Down The Ballot #'!$K8:$M8)</f>
        <v>2.3391812865497075E-2</v>
      </c>
    </row>
    <row r="9" spans="1:13">
      <c r="A9" s="22">
        <v>210</v>
      </c>
      <c r="B9" s="4">
        <f>'Down The Ballot #'!B9/SUM('Down The Ballot #'!$B9:$D9)</f>
        <v>0.46213895394223264</v>
      </c>
      <c r="C9" s="5">
        <f>'Down The Ballot #'!C9/SUM('Down The Ballot #'!$B9:$D9)</f>
        <v>0.51834504293520689</v>
      </c>
      <c r="D9" s="5">
        <f>'Down The Ballot #'!D9/SUM('Down The Ballot #'!$B9:$D9)</f>
        <v>1.95160031225605E-2</v>
      </c>
      <c r="E9" s="4">
        <f>'Down The Ballot #'!E9/SUM('Down The Ballot #'!$E9:$G9)</f>
        <v>0.46771653543307085</v>
      </c>
      <c r="F9" s="5">
        <f>'Down The Ballot #'!F9/SUM('Down The Ballot #'!$E9:$G9)</f>
        <v>0.51574803149606296</v>
      </c>
      <c r="G9" s="5">
        <f>'Down The Ballot #'!G9/SUM('Down The Ballot #'!$E9:$G9)</f>
        <v>1.6535433070866142E-2</v>
      </c>
      <c r="H9" s="4">
        <f>'Down The Ballot #'!H9/SUM('Down The Ballot #'!$H9:$J9)</f>
        <v>0.48245614035087719</v>
      </c>
      <c r="I9" s="5">
        <f>'Down The Ballot #'!I9/SUM('Down The Ballot #'!$H9:$J9)</f>
        <v>0.50318979266347685</v>
      </c>
      <c r="J9" s="5">
        <f>'Down The Ballot #'!J9/SUM('Down The Ballot #'!$H9:$J9)</f>
        <v>1.4354066985645933E-2</v>
      </c>
      <c r="K9" s="4">
        <f>'Down The Ballot #'!K9/SUM('Down The Ballot #'!$K9:$M9)</f>
        <v>0.48335974643423135</v>
      </c>
      <c r="L9" s="5">
        <f>'Down The Ballot #'!L9/SUM('Down The Ballot #'!$K9:$M9)</f>
        <v>0.49286846275752771</v>
      </c>
      <c r="M9" s="29">
        <f>'Down The Ballot #'!M9/SUM('Down The Ballot #'!$K9:$M9)</f>
        <v>2.3771790808240888E-2</v>
      </c>
    </row>
    <row r="10" spans="1:13">
      <c r="A10" s="22">
        <v>211</v>
      </c>
      <c r="B10" s="4">
        <f>'Down The Ballot #'!B10/SUM('Down The Ballot #'!$B10:$D10)</f>
        <v>0.44065387348969437</v>
      </c>
      <c r="C10" s="5">
        <f>'Down The Ballot #'!C10/SUM('Down The Ballot #'!$B10:$D10)</f>
        <v>0.5302061122956645</v>
      </c>
      <c r="D10" s="5">
        <f>'Down The Ballot #'!D10/SUM('Down The Ballot #'!$B10:$D10)</f>
        <v>2.9140014214641081E-2</v>
      </c>
      <c r="E10" s="4">
        <f>'Down The Ballot #'!E10/SUM('Down The Ballot #'!$E10:$G10)</f>
        <v>0.4574087329992842</v>
      </c>
      <c r="F10" s="5">
        <f>'Down The Ballot #'!F10/SUM('Down The Ballot #'!$E10:$G10)</f>
        <v>0.51968503937007871</v>
      </c>
      <c r="G10" s="5">
        <f>'Down The Ballot #'!G10/SUM('Down The Ballot #'!$E10:$G10)</f>
        <v>2.2906227630637079E-2</v>
      </c>
      <c r="H10" s="4">
        <f>'Down The Ballot #'!H10/SUM('Down The Ballot #'!$H10:$J10)</f>
        <v>0.46376811594202899</v>
      </c>
      <c r="I10" s="5">
        <f>'Down The Ballot #'!I10/SUM('Down The Ballot #'!$H10:$J10)</f>
        <v>0.51231884057971011</v>
      </c>
      <c r="J10" s="5">
        <f>'Down The Ballot #'!J10/SUM('Down The Ballot #'!$H10:$J10)</f>
        <v>2.391304347826087E-2</v>
      </c>
      <c r="K10" s="4">
        <f>'Down The Ballot #'!K10/SUM('Down The Ballot #'!$K10:$M10)</f>
        <v>0.46787003610108302</v>
      </c>
      <c r="L10" s="5">
        <f>'Down The Ballot #'!L10/SUM('Down The Ballot #'!$K10:$M10)</f>
        <v>0.49530685920577616</v>
      </c>
      <c r="M10" s="29">
        <f>'Down The Ballot #'!M10/SUM('Down The Ballot #'!$K10:$M10)</f>
        <v>3.6823104693140797E-2</v>
      </c>
    </row>
    <row r="11" spans="1:13">
      <c r="A11" s="22">
        <v>212</v>
      </c>
      <c r="B11" s="4">
        <f>'Down The Ballot #'!B11/SUM('Down The Ballot #'!$B11:$D11)</f>
        <v>0.50184501845018448</v>
      </c>
      <c r="C11" s="5">
        <f>'Down The Ballot #'!C11/SUM('Down The Ballot #'!$B11:$D11)</f>
        <v>0.45571955719557194</v>
      </c>
      <c r="D11" s="5">
        <f>'Down The Ballot #'!D11/SUM('Down The Ballot #'!$B11:$D11)</f>
        <v>4.2435424354243544E-2</v>
      </c>
      <c r="E11" s="4">
        <f>'Down The Ballot #'!E11/SUM('Down The Ballot #'!$E11:$G11)</f>
        <v>0.5272045028142589</v>
      </c>
      <c r="F11" s="5">
        <f>'Down The Ballot #'!F11/SUM('Down The Ballot #'!$E11:$G11)</f>
        <v>0.44652908067542213</v>
      </c>
      <c r="G11" s="5">
        <f>'Down The Ballot #'!G11/SUM('Down The Ballot #'!$E11:$G11)</f>
        <v>2.6266416510318951E-2</v>
      </c>
      <c r="H11" s="4">
        <f>'Down The Ballot #'!H11/SUM('Down The Ballot #'!$H11:$J11)</f>
        <v>0.52577319587628868</v>
      </c>
      <c r="I11" s="5">
        <f>'Down The Ballot #'!I11/SUM('Down The Ballot #'!$H11:$J11)</f>
        <v>0.43955014058106839</v>
      </c>
      <c r="J11" s="5">
        <f>'Down The Ballot #'!J11/SUM('Down The Ballot #'!$H11:$J11)</f>
        <v>3.4676663542642927E-2</v>
      </c>
      <c r="K11" s="4">
        <f>'Down The Ballot #'!K11/SUM('Down The Ballot #'!$K11:$M11)</f>
        <v>0.55088702147525681</v>
      </c>
      <c r="L11" s="5">
        <f>'Down The Ballot #'!L11/SUM('Down The Ballot #'!$K11:$M11)</f>
        <v>0.41923436041083101</v>
      </c>
      <c r="M11" s="29">
        <f>'Down The Ballot #'!M11/SUM('Down The Ballot #'!$K11:$M11)</f>
        <v>2.9878618113912233E-2</v>
      </c>
    </row>
    <row r="12" spans="1:13">
      <c r="A12" s="22">
        <v>213</v>
      </c>
      <c r="B12" s="4">
        <f>'Down The Ballot #'!B12/SUM('Down The Ballot #'!$B12:$D12)</f>
        <v>0.55209347614410909</v>
      </c>
      <c r="C12" s="5">
        <f>'Down The Ballot #'!C12/SUM('Down The Ballot #'!$B12:$D12)</f>
        <v>0.43427458617332038</v>
      </c>
      <c r="D12" s="5">
        <f>'Down The Ballot #'!D12/SUM('Down The Ballot #'!$B12:$D12)</f>
        <v>1.3631937682570594E-2</v>
      </c>
      <c r="E12" s="4">
        <f>'Down The Ballot #'!E12/SUM('Down The Ballot #'!$E12:$G12)</f>
        <v>0.5663716814159292</v>
      </c>
      <c r="F12" s="5">
        <f>'Down The Ballot #'!F12/SUM('Down The Ballot #'!$E12:$G12)</f>
        <v>0.42182890855457228</v>
      </c>
      <c r="G12" s="5">
        <f>'Down The Ballot #'!G12/SUM('Down The Ballot #'!$E12:$G12)</f>
        <v>1.1799410029498525E-2</v>
      </c>
      <c r="H12" s="4">
        <f>'Down The Ballot #'!H12/SUM('Down The Ballot #'!$H12:$J12)</f>
        <v>0.56616915422885572</v>
      </c>
      <c r="I12" s="5">
        <f>'Down The Ballot #'!I12/SUM('Down The Ballot #'!$H12:$J12)</f>
        <v>0.4228855721393035</v>
      </c>
      <c r="J12" s="5">
        <f>'Down The Ballot #'!J12/SUM('Down The Ballot #'!$H12:$J12)</f>
        <v>1.0945273631840797E-2</v>
      </c>
      <c r="K12" s="4">
        <f>'Down The Ballot #'!K12/SUM('Down The Ballot #'!$K12:$M12)</f>
        <v>0.58440276406712732</v>
      </c>
      <c r="L12" s="5">
        <f>'Down The Ballot #'!L12/SUM('Down The Ballot #'!$K12:$M12)</f>
        <v>0.40276406712734453</v>
      </c>
      <c r="M12" s="29">
        <f>'Down The Ballot #'!M12/SUM('Down The Ballot #'!$K12:$M12)</f>
        <v>1.2833168805528134E-2</v>
      </c>
    </row>
    <row r="13" spans="1:13">
      <c r="A13" s="22">
        <v>214</v>
      </c>
      <c r="B13" s="4">
        <f>'Down The Ballot #'!B13/SUM('Down The Ballot #'!$B13:$D13)</f>
        <v>0.58512396694214874</v>
      </c>
      <c r="C13" s="5">
        <f>'Down The Ballot #'!C13/SUM('Down The Ballot #'!$B13:$D13)</f>
        <v>0.39173553719008264</v>
      </c>
      <c r="D13" s="5">
        <f>'Down The Ballot #'!D13/SUM('Down The Ballot #'!$B13:$D13)</f>
        <v>2.3140495867768594E-2</v>
      </c>
      <c r="E13" s="4">
        <f>'Down The Ballot #'!E13/SUM('Down The Ballot #'!$E13:$G13)</f>
        <v>0.59663865546218486</v>
      </c>
      <c r="F13" s="5">
        <f>'Down The Ballot #'!F13/SUM('Down The Ballot #'!$E13:$G13)</f>
        <v>0.38151260504201678</v>
      </c>
      <c r="G13" s="5">
        <f>'Down The Ballot #'!G13/SUM('Down The Ballot #'!$E13:$G13)</f>
        <v>2.1848739495798318E-2</v>
      </c>
      <c r="H13" s="4">
        <f>'Down The Ballot #'!H13/SUM('Down The Ballot #'!$H13:$J13)</f>
        <v>0.59965928449744466</v>
      </c>
      <c r="I13" s="5">
        <f>'Down The Ballot #'!I13/SUM('Down The Ballot #'!$H13:$J13)</f>
        <v>0.37989778534923341</v>
      </c>
      <c r="J13" s="5">
        <f>'Down The Ballot #'!J13/SUM('Down The Ballot #'!$H13:$J13)</f>
        <v>2.0442930153321975E-2</v>
      </c>
      <c r="K13" s="4">
        <f>'Down The Ballot #'!K13/SUM('Down The Ballot #'!$K13:$M13)</f>
        <v>0.61680672268907566</v>
      </c>
      <c r="L13" s="5">
        <f>'Down The Ballot #'!L13/SUM('Down The Ballot #'!$K13:$M13)</f>
        <v>0.36638655462184871</v>
      </c>
      <c r="M13" s="29">
        <f>'Down The Ballot #'!M13/SUM('Down The Ballot #'!$K13:$M13)</f>
        <v>1.680672268907563E-2</v>
      </c>
    </row>
    <row r="14" spans="1:13">
      <c r="A14" s="22">
        <v>215</v>
      </c>
      <c r="B14" s="4">
        <f>'Down The Ballot #'!B14/SUM('Down The Ballot #'!$B14:$D14)</f>
        <v>0.54646017699115046</v>
      </c>
      <c r="C14" s="5">
        <f>'Down The Ballot #'!C14/SUM('Down The Ballot #'!$B14:$D14)</f>
        <v>0.43473451327433627</v>
      </c>
      <c r="D14" s="5">
        <f>'Down The Ballot #'!D14/SUM('Down The Ballot #'!$B14:$D14)</f>
        <v>1.8805309734513276E-2</v>
      </c>
      <c r="E14" s="4">
        <f>'Down The Ballot #'!E14/SUM('Down The Ballot #'!$E14:$G14)</f>
        <v>0.55321507760532151</v>
      </c>
      <c r="F14" s="5">
        <f>'Down The Ballot #'!F14/SUM('Down The Ballot #'!$E14:$G14)</f>
        <v>0.43348115299334811</v>
      </c>
      <c r="G14" s="5">
        <f>'Down The Ballot #'!G14/SUM('Down The Ballot #'!$E14:$G14)</f>
        <v>1.3303769401330377E-2</v>
      </c>
      <c r="H14" s="4">
        <f>'Down The Ballot #'!H14/SUM('Down The Ballot #'!$H14:$J14)</f>
        <v>0.57463524130190802</v>
      </c>
      <c r="I14" s="5">
        <f>'Down The Ballot #'!I14/SUM('Down The Ballot #'!$H14:$J14)</f>
        <v>0.41414141414141414</v>
      </c>
      <c r="J14" s="5">
        <f>'Down The Ballot #'!J14/SUM('Down The Ballot #'!$H14:$J14)</f>
        <v>1.1223344556677889E-2</v>
      </c>
      <c r="K14" s="4">
        <f>'Down The Ballot #'!K14/SUM('Down The Ballot #'!$K14:$M14)</f>
        <v>0.55345211581291764</v>
      </c>
      <c r="L14" s="5">
        <f>'Down The Ballot #'!L14/SUM('Down The Ballot #'!$K14:$M14)</f>
        <v>0.41648106904231624</v>
      </c>
      <c r="M14" s="29">
        <f>'Down The Ballot #'!M14/SUM('Down The Ballot #'!$K14:$M14)</f>
        <v>3.0066815144766147E-2</v>
      </c>
    </row>
    <row r="15" spans="1:13">
      <c r="A15" s="22">
        <v>216</v>
      </c>
      <c r="B15" s="4">
        <f>'Down The Ballot #'!B15/SUM('Down The Ballot #'!$B15:$D15)</f>
        <v>0.56724367509986684</v>
      </c>
      <c r="C15" s="5">
        <f>'Down The Ballot #'!C15/SUM('Down The Ballot #'!$B15:$D15)</f>
        <v>0.41411451398135818</v>
      </c>
      <c r="D15" s="5">
        <f>'Down The Ballot #'!D15/SUM('Down The Ballot #'!$B15:$D15)</f>
        <v>1.8641810918774968E-2</v>
      </c>
      <c r="E15" s="4">
        <f>'Down The Ballot #'!E15/SUM('Down The Ballot #'!$E15:$G15)</f>
        <v>0.60080645161290325</v>
      </c>
      <c r="F15" s="5">
        <f>'Down The Ballot #'!F15/SUM('Down The Ballot #'!$E15:$G15)</f>
        <v>0.385752688172043</v>
      </c>
      <c r="G15" s="5">
        <f>'Down The Ballot #'!G15/SUM('Down The Ballot #'!$E15:$G15)</f>
        <v>1.3440860215053764E-2</v>
      </c>
      <c r="H15" s="4">
        <f>'Down The Ballot #'!H15/SUM('Down The Ballot #'!$H15:$J15)</f>
        <v>0.59536784741144411</v>
      </c>
      <c r="I15" s="5">
        <f>'Down The Ballot #'!I15/SUM('Down The Ballot #'!$H15:$J15)</f>
        <v>0.38964577656675747</v>
      </c>
      <c r="J15" s="5">
        <f>'Down The Ballot #'!J15/SUM('Down The Ballot #'!$H15:$J15)</f>
        <v>1.4986376021798364E-2</v>
      </c>
      <c r="K15" s="4">
        <f>'Down The Ballot #'!K15/SUM('Down The Ballot #'!$K15:$M15)</f>
        <v>0.62432432432432428</v>
      </c>
      <c r="L15" s="5">
        <f>'Down The Ballot #'!L15/SUM('Down The Ballot #'!$K15:$M15)</f>
        <v>0.35945945945945945</v>
      </c>
      <c r="M15" s="29">
        <f>'Down The Ballot #'!M15/SUM('Down The Ballot #'!$K15:$M15)</f>
        <v>1.6216216216216217E-2</v>
      </c>
    </row>
    <row r="16" spans="1:13">
      <c r="A16" s="22">
        <v>217</v>
      </c>
      <c r="B16" s="4">
        <f>'Down The Ballot #'!B16/SUM('Down The Ballot #'!$B16:$D16)</f>
        <v>0.47480403135498322</v>
      </c>
      <c r="C16" s="5">
        <f>'Down The Ballot #'!C16/SUM('Down The Ballot #'!$B16:$D16)</f>
        <v>0.47816349384098544</v>
      </c>
      <c r="D16" s="5">
        <f>'Down The Ballot #'!D16/SUM('Down The Ballot #'!$B16:$D16)</f>
        <v>4.7032474804031353E-2</v>
      </c>
      <c r="E16" s="4">
        <f>'Down The Ballot #'!E16/SUM('Down The Ballot #'!$E16:$G16)</f>
        <v>0.49774266365688485</v>
      </c>
      <c r="F16" s="5">
        <f>'Down The Ballot #'!F16/SUM('Down The Ballot #'!$E16:$G16)</f>
        <v>0.47178329571106092</v>
      </c>
      <c r="G16" s="5">
        <f>'Down The Ballot #'!G16/SUM('Down The Ballot #'!$E16:$G16)</f>
        <v>3.0474040632054177E-2</v>
      </c>
      <c r="H16" s="4">
        <f>'Down The Ballot #'!H16/SUM('Down The Ballot #'!$H16:$J16)</f>
        <v>0.50170648464163825</v>
      </c>
      <c r="I16" s="5">
        <f>'Down The Ballot #'!I16/SUM('Down The Ballot #'!$H16:$J16)</f>
        <v>0.46757679180887374</v>
      </c>
      <c r="J16" s="5">
        <f>'Down The Ballot #'!J16/SUM('Down The Ballot #'!$H16:$J16)</f>
        <v>3.0716723549488054E-2</v>
      </c>
      <c r="K16" s="4">
        <f>'Down The Ballot #'!K16/SUM('Down The Ballot #'!$K16:$M16)</f>
        <v>0.51634723788049608</v>
      </c>
      <c r="L16" s="5">
        <f>'Down The Ballot #'!L16/SUM('Down The Ballot #'!$K16:$M16)</f>
        <v>0.44644870349492671</v>
      </c>
      <c r="M16" s="29">
        <f>'Down The Ballot #'!M16/SUM('Down The Ballot #'!$K16:$M16)</f>
        <v>3.7204058624577228E-2</v>
      </c>
    </row>
    <row r="17" spans="1:13">
      <c r="A17" s="22">
        <v>218</v>
      </c>
      <c r="B17" s="4">
        <f>'Down The Ballot #'!B17/SUM('Down The Ballot #'!$B17:$D17)</f>
        <v>0.52988505747126435</v>
      </c>
      <c r="C17" s="5">
        <f>'Down The Ballot #'!C17/SUM('Down The Ballot #'!$B17:$D17)</f>
        <v>0.44022988505747124</v>
      </c>
      <c r="D17" s="5">
        <f>'Down The Ballot #'!D17/SUM('Down The Ballot #'!$B17:$D17)</f>
        <v>2.9885057471264367E-2</v>
      </c>
      <c r="E17" s="4">
        <f>'Down The Ballot #'!E17/SUM('Down The Ballot #'!$E17:$G17)</f>
        <v>0.55865272938443666</v>
      </c>
      <c r="F17" s="5">
        <f>'Down The Ballot #'!F17/SUM('Down The Ballot #'!$E17:$G17)</f>
        <v>0.42973286875725902</v>
      </c>
      <c r="G17" s="5">
        <f>'Down The Ballot #'!G17/SUM('Down The Ballot #'!$E17:$G17)</f>
        <v>1.1614401858304297E-2</v>
      </c>
      <c r="H17" s="4">
        <f>'Down The Ballot #'!H17/SUM('Down The Ballot #'!$H17:$J17)</f>
        <v>0.55868544600938963</v>
      </c>
      <c r="I17" s="5">
        <f>'Down The Ballot #'!I17/SUM('Down The Ballot #'!$H17:$J17)</f>
        <v>0.42488262910798125</v>
      </c>
      <c r="J17" s="5">
        <f>'Down The Ballot #'!J17/SUM('Down The Ballot #'!$H17:$J17)</f>
        <v>1.6431924882629109E-2</v>
      </c>
      <c r="K17" s="4">
        <f>'Down The Ballot #'!K17/SUM('Down The Ballot #'!$K17:$M17)</f>
        <v>0.58644859813084116</v>
      </c>
      <c r="L17" s="5">
        <f>'Down The Ballot #'!L17/SUM('Down The Ballot #'!$K17:$M17)</f>
        <v>0.39485981308411217</v>
      </c>
      <c r="M17" s="29">
        <f>'Down The Ballot #'!M17/SUM('Down The Ballot #'!$K17:$M17)</f>
        <v>1.8691588785046728E-2</v>
      </c>
    </row>
    <row r="18" spans="1:13">
      <c r="A18" s="22">
        <v>219</v>
      </c>
      <c r="B18" s="4">
        <f>'Down The Ballot #'!B18/SUM('Down The Ballot #'!$B18:$D18)</f>
        <v>0.5</v>
      </c>
      <c r="C18" s="5">
        <f>'Down The Ballot #'!C18/SUM('Down The Ballot #'!$B18:$D18)</f>
        <v>0.47328244274809161</v>
      </c>
      <c r="D18" s="5">
        <f>'Down The Ballot #'!D18/SUM('Down The Ballot #'!$B18:$D18)</f>
        <v>2.6717557251908396E-2</v>
      </c>
      <c r="E18" s="4">
        <f>'Down The Ballot #'!E18/SUM('Down The Ballot #'!$E18:$G18)</f>
        <v>0.52971576227390182</v>
      </c>
      <c r="F18" s="5">
        <f>'Down The Ballot #'!F18/SUM('Down The Ballot #'!$E18:$G18)</f>
        <v>0.45478036175710596</v>
      </c>
      <c r="G18" s="5">
        <f>'Down The Ballot #'!G18/SUM('Down The Ballot #'!$E18:$G18)</f>
        <v>1.5503875968992248E-2</v>
      </c>
      <c r="H18" s="4">
        <f>'Down The Ballot #'!H18/SUM('Down The Ballot #'!$H18:$J18)</f>
        <v>0.52597402597402598</v>
      </c>
      <c r="I18" s="5">
        <f>'Down The Ballot #'!I18/SUM('Down The Ballot #'!$H18:$J18)</f>
        <v>0.45844155844155843</v>
      </c>
      <c r="J18" s="5">
        <f>'Down The Ballot #'!J18/SUM('Down The Ballot #'!$H18:$J18)</f>
        <v>1.5584415584415584E-2</v>
      </c>
      <c r="K18" s="4">
        <f>'Down The Ballot #'!K18/SUM('Down The Ballot #'!$K18:$M18)</f>
        <v>0.54721862871927551</v>
      </c>
      <c r="L18" s="5">
        <f>'Down The Ballot #'!L18/SUM('Down The Ballot #'!$K18:$M18)</f>
        <v>0.43467011642949549</v>
      </c>
      <c r="M18" s="29">
        <f>'Down The Ballot #'!M18/SUM('Down The Ballot #'!$K18:$M18)</f>
        <v>1.8111254851228976E-2</v>
      </c>
    </row>
    <row r="19" spans="1:13">
      <c r="A19" s="22">
        <v>220</v>
      </c>
      <c r="B19" s="4">
        <f>'Down The Ballot #'!B19/SUM('Down The Ballot #'!$B19:$D19)</f>
        <v>0.44802867383512546</v>
      </c>
      <c r="C19" s="5">
        <f>'Down The Ballot #'!C19/SUM('Down The Ballot #'!$B19:$D19)</f>
        <v>0.5161290322580645</v>
      </c>
      <c r="D19" s="5">
        <f>'Down The Ballot #'!D19/SUM('Down The Ballot #'!$B19:$D19)</f>
        <v>3.5842293906810034E-2</v>
      </c>
      <c r="E19" s="4">
        <f>'Down The Ballot #'!E19/SUM('Down The Ballot #'!$E19:$G19)</f>
        <v>0.46658566221142161</v>
      </c>
      <c r="F19" s="5">
        <f>'Down The Ballot #'!F19/SUM('Down The Ballot #'!$E19:$G19)</f>
        <v>0.5139732685297691</v>
      </c>
      <c r="G19" s="5">
        <f>'Down The Ballot #'!G19/SUM('Down The Ballot #'!$E19:$G19)</f>
        <v>1.9441069258809233E-2</v>
      </c>
      <c r="H19" s="4">
        <f>'Down The Ballot #'!H19/SUM('Down The Ballot #'!$H19:$J19)</f>
        <v>0.48058252427184467</v>
      </c>
      <c r="I19" s="5">
        <f>'Down The Ballot #'!I19/SUM('Down The Ballot #'!$H19:$J19)</f>
        <v>0.49878640776699029</v>
      </c>
      <c r="J19" s="5">
        <f>'Down The Ballot #'!J19/SUM('Down The Ballot #'!$H19:$J19)</f>
        <v>2.063106796116505E-2</v>
      </c>
      <c r="K19" s="4">
        <f>'Down The Ballot #'!K19/SUM('Down The Ballot #'!$K19:$M19)</f>
        <v>0.49636803874092011</v>
      </c>
      <c r="L19" s="5">
        <f>'Down The Ballot #'!L19/SUM('Down The Ballot #'!$K19:$M19)</f>
        <v>0.46852300242130751</v>
      </c>
      <c r="M19" s="29">
        <f>'Down The Ballot #'!M19/SUM('Down The Ballot #'!$K19:$M19)</f>
        <v>3.5108958837772396E-2</v>
      </c>
    </row>
    <row r="20" spans="1:13">
      <c r="A20" s="22">
        <v>221</v>
      </c>
      <c r="B20" s="4">
        <f>'Down The Ballot #'!B20/SUM('Down The Ballot #'!$B20:$D20)</f>
        <v>0.513715710723192</v>
      </c>
      <c r="C20" s="5">
        <f>'Down The Ballot #'!C20/SUM('Down The Ballot #'!$B20:$D20)</f>
        <v>0.46259351620947631</v>
      </c>
      <c r="D20" s="5">
        <f>'Down The Ballot #'!D20/SUM('Down The Ballot #'!$B20:$D20)</f>
        <v>2.369077306733167E-2</v>
      </c>
      <c r="E20" s="4">
        <f>'Down The Ballot #'!E20/SUM('Down The Ballot #'!$E20:$G20)</f>
        <v>0.53503184713375795</v>
      </c>
      <c r="F20" s="5">
        <f>'Down The Ballot #'!F20/SUM('Down The Ballot #'!$E20:$G20)</f>
        <v>0.44968152866242039</v>
      </c>
      <c r="G20" s="5">
        <f>'Down The Ballot #'!G20/SUM('Down The Ballot #'!$E20:$G20)</f>
        <v>1.5286624203821656E-2</v>
      </c>
      <c r="H20" s="4">
        <f>'Down The Ballot #'!H20/SUM('Down The Ballot #'!$H20:$J20)</f>
        <v>0.54789272030651337</v>
      </c>
      <c r="I20" s="5">
        <f>'Down The Ballot #'!I20/SUM('Down The Ballot #'!$H20:$J20)</f>
        <v>0.438058748403576</v>
      </c>
      <c r="J20" s="5">
        <f>'Down The Ballot #'!J20/SUM('Down The Ballot #'!$H20:$J20)</f>
        <v>1.40485312899106E-2</v>
      </c>
      <c r="K20" s="4">
        <f>'Down The Ballot #'!K20/SUM('Down The Ballot #'!$K20:$M20)</f>
        <v>0.56153846153846154</v>
      </c>
      <c r="L20" s="5">
        <f>'Down The Ballot #'!L20/SUM('Down The Ballot #'!$K20:$M20)</f>
        <v>0.41025641025641024</v>
      </c>
      <c r="M20" s="29">
        <f>'Down The Ballot #'!M20/SUM('Down The Ballot #'!$K20:$M20)</f>
        <v>2.8205128205128206E-2</v>
      </c>
    </row>
    <row r="21" spans="1:13">
      <c r="A21" s="22">
        <v>222</v>
      </c>
      <c r="B21" s="4">
        <f>'Down The Ballot #'!B21/SUM('Down The Ballot #'!$B21:$D21)</f>
        <v>0.46341463414634149</v>
      </c>
      <c r="C21" s="5">
        <f>'Down The Ballot #'!C21/SUM('Down The Ballot #'!$B21:$D21)</f>
        <v>0.5</v>
      </c>
      <c r="D21" s="5">
        <f>'Down The Ballot #'!D21/SUM('Down The Ballot #'!$B21:$D21)</f>
        <v>3.6585365853658534E-2</v>
      </c>
      <c r="E21" s="4">
        <f>'Down The Ballot #'!E21/SUM('Down The Ballot #'!$E21:$G21)</f>
        <v>0.47122302158273383</v>
      </c>
      <c r="F21" s="5">
        <f>'Down The Ballot #'!F21/SUM('Down The Ballot #'!$E21:$G21)</f>
        <v>0.50089928057553956</v>
      </c>
      <c r="G21" s="5">
        <f>'Down The Ballot #'!G21/SUM('Down The Ballot #'!$E21:$G21)</f>
        <v>2.7877697841726619E-2</v>
      </c>
      <c r="H21" s="4">
        <f>'Down The Ballot #'!H21/SUM('Down The Ballot #'!$H21:$J21)</f>
        <v>0.47330316742081446</v>
      </c>
      <c r="I21" s="5">
        <f>'Down The Ballot #'!I21/SUM('Down The Ballot #'!$H21:$J21)</f>
        <v>0.49683257918552037</v>
      </c>
      <c r="J21" s="5">
        <f>'Down The Ballot #'!J21/SUM('Down The Ballot #'!$H21:$J21)</f>
        <v>2.986425339366516E-2</v>
      </c>
      <c r="K21" s="4">
        <f>'Down The Ballot #'!K21/SUM('Down The Ballot #'!$K21:$M21)</f>
        <v>0.50268817204301075</v>
      </c>
      <c r="L21" s="5">
        <f>'Down The Ballot #'!L21/SUM('Down The Ballot #'!$K21:$M21)</f>
        <v>0.45698924731182794</v>
      </c>
      <c r="M21" s="29">
        <f>'Down The Ballot #'!M21/SUM('Down The Ballot #'!$K21:$M21)</f>
        <v>4.0322580645161289E-2</v>
      </c>
    </row>
    <row r="22" spans="1:13">
      <c r="A22" s="22">
        <v>223</v>
      </c>
      <c r="B22" s="4">
        <f>'Down The Ballot #'!B22/SUM('Down The Ballot #'!$B22:$D22)</f>
        <v>0.49255846917080087</v>
      </c>
      <c r="C22" s="5">
        <f>'Down The Ballot #'!C22/SUM('Down The Ballot #'!$B22:$D22)</f>
        <v>0.4755492558469171</v>
      </c>
      <c r="D22" s="5">
        <f>'Down The Ballot #'!D22/SUM('Down The Ballot #'!$B22:$D22)</f>
        <v>3.1892274982282066E-2</v>
      </c>
      <c r="E22" s="4">
        <f>'Down The Ballot #'!E22/SUM('Down The Ballot #'!$E22:$G22)</f>
        <v>0.52202166064981947</v>
      </c>
      <c r="F22" s="5">
        <f>'Down The Ballot #'!F22/SUM('Down The Ballot #'!$E22:$G22)</f>
        <v>0.46064981949458483</v>
      </c>
      <c r="G22" s="5">
        <f>'Down The Ballot #'!G22/SUM('Down The Ballot #'!$E22:$G22)</f>
        <v>1.7328519855595668E-2</v>
      </c>
      <c r="H22" s="4">
        <f>'Down The Ballot #'!H22/SUM('Down The Ballot #'!$H22:$J22)</f>
        <v>0.52692867540029109</v>
      </c>
      <c r="I22" s="5">
        <f>'Down The Ballot #'!I22/SUM('Down The Ballot #'!$H22:$J22)</f>
        <v>0.45414847161572053</v>
      </c>
      <c r="J22" s="5">
        <f>'Down The Ballot #'!J22/SUM('Down The Ballot #'!$H22:$J22)</f>
        <v>1.8922852983988356E-2</v>
      </c>
      <c r="K22" s="4">
        <f>'Down The Ballot #'!K22/SUM('Down The Ballot #'!$K22:$M22)</f>
        <v>0.54924514737598851</v>
      </c>
      <c r="L22" s="5">
        <f>'Down The Ballot #'!L22/SUM('Down The Ballot #'!$K22:$M22)</f>
        <v>0.4270309130122214</v>
      </c>
      <c r="M22" s="29">
        <f>'Down The Ballot #'!M22/SUM('Down The Ballot #'!$K22:$M22)</f>
        <v>2.372393961179008E-2</v>
      </c>
    </row>
    <row r="23" spans="1:13">
      <c r="A23" s="22">
        <v>224</v>
      </c>
      <c r="B23" s="4">
        <f>'Down The Ballot #'!B23/SUM('Down The Ballot #'!$B23:$D23)</f>
        <v>0.52588147036759192</v>
      </c>
      <c r="C23" s="5">
        <f>'Down The Ballot #'!C23/SUM('Down The Ballot #'!$B23:$D23)</f>
        <v>0.45011252813203301</v>
      </c>
      <c r="D23" s="5">
        <f>'Down The Ballot #'!D23/SUM('Down The Ballot #'!$B23:$D23)</f>
        <v>2.4006001500375095E-2</v>
      </c>
      <c r="E23" s="4">
        <f>'Down The Ballot #'!E23/SUM('Down The Ballot #'!$E23:$G23)</f>
        <v>0.55351681957186549</v>
      </c>
      <c r="F23" s="5">
        <f>'Down The Ballot #'!F23/SUM('Down The Ballot #'!$E23:$G23)</f>
        <v>0.42889908256880732</v>
      </c>
      <c r="G23" s="5">
        <f>'Down The Ballot #'!G23/SUM('Down The Ballot #'!$E23:$G23)</f>
        <v>1.7584097859327217E-2</v>
      </c>
      <c r="H23" s="4">
        <f>'Down The Ballot #'!H23/SUM('Down The Ballot #'!$H23:$J23)</f>
        <v>0.55993812838360402</v>
      </c>
      <c r="I23" s="5">
        <f>'Down The Ballot #'!I23/SUM('Down The Ballot #'!$H23:$J23)</f>
        <v>0.42227378190255221</v>
      </c>
      <c r="J23" s="5">
        <f>'Down The Ballot #'!J23/SUM('Down The Ballot #'!$H23:$J23)</f>
        <v>1.7788089713843776E-2</v>
      </c>
      <c r="K23" s="4">
        <f>'Down The Ballot #'!K23/SUM('Down The Ballot #'!$K23:$M23)</f>
        <v>0.57636224098234845</v>
      </c>
      <c r="L23" s="5">
        <f>'Down The Ballot #'!L23/SUM('Down The Ballot #'!$K23:$M23)</f>
        <v>0.4044512663085188</v>
      </c>
      <c r="M23" s="29">
        <f>'Down The Ballot #'!M23/SUM('Down The Ballot #'!$K23:$M23)</f>
        <v>1.9186492709132769E-2</v>
      </c>
    </row>
    <row r="24" spans="1:13">
      <c r="A24" s="22">
        <v>225</v>
      </c>
      <c r="B24" s="4">
        <f>'Down The Ballot #'!B24/SUM('Down The Ballot #'!$B24:$D24)</f>
        <v>0.45818935729094679</v>
      </c>
      <c r="C24" s="5">
        <f>'Down The Ballot #'!C24/SUM('Down The Ballot #'!$B24:$D24)</f>
        <v>0.50172771250863857</v>
      </c>
      <c r="D24" s="5">
        <f>'Down The Ballot #'!D24/SUM('Down The Ballot #'!$B24:$D24)</f>
        <v>4.0082930200414653E-2</v>
      </c>
      <c r="E24" s="4">
        <f>'Down The Ballot #'!E24/SUM('Down The Ballot #'!$E24:$G24)</f>
        <v>0.48661971830985917</v>
      </c>
      <c r="F24" s="5">
        <f>'Down The Ballot #'!F24/SUM('Down The Ballot #'!$E24:$G24)</f>
        <v>0.4859154929577465</v>
      </c>
      <c r="G24" s="5">
        <f>'Down The Ballot #'!G24/SUM('Down The Ballot #'!$E24:$G24)</f>
        <v>2.7464788732394368E-2</v>
      </c>
      <c r="H24" s="4">
        <f>'Down The Ballot #'!H24/SUM('Down The Ballot #'!$H24:$J24)</f>
        <v>0.48263642806520196</v>
      </c>
      <c r="I24" s="5">
        <f>'Down The Ballot #'!I24/SUM('Down The Ballot #'!$H24:$J24)</f>
        <v>0.49184975194897235</v>
      </c>
      <c r="J24" s="5">
        <f>'Down The Ballot #'!J24/SUM('Down The Ballot #'!$H24:$J24)</f>
        <v>2.5513819985825654E-2</v>
      </c>
      <c r="K24" s="4">
        <f>'Down The Ballot #'!K24/SUM('Down The Ballot #'!$K24:$M24)</f>
        <v>0.49894588896697117</v>
      </c>
      <c r="L24" s="5">
        <f>'Down The Ballot #'!L24/SUM('Down The Ballot #'!$K24:$M24)</f>
        <v>0.46521433591004918</v>
      </c>
      <c r="M24" s="29">
        <f>'Down The Ballot #'!M24/SUM('Down The Ballot #'!$K24:$M24)</f>
        <v>3.5839775122979624E-2</v>
      </c>
    </row>
    <row r="25" spans="1:13">
      <c r="A25" s="22">
        <v>226</v>
      </c>
      <c r="B25" s="4">
        <f>'Down The Ballot #'!B25/SUM('Down The Ballot #'!$B25:$D25)</f>
        <v>0.52306182531894019</v>
      </c>
      <c r="C25" s="5">
        <f>'Down The Ballot #'!C25/SUM('Down The Ballot #'!$B25:$D25)</f>
        <v>0.45240431795878311</v>
      </c>
      <c r="D25" s="5">
        <f>'Down The Ballot #'!D25/SUM('Down The Ballot #'!$B25:$D25)</f>
        <v>2.4533856722276742E-2</v>
      </c>
      <c r="E25" s="4">
        <f>'Down The Ballot #'!E25/SUM('Down The Ballot #'!$E25:$G25)</f>
        <v>0.55144855144855143</v>
      </c>
      <c r="F25" s="5">
        <f>'Down The Ballot #'!F25/SUM('Down The Ballot #'!$E25:$G25)</f>
        <v>0.43556443556443558</v>
      </c>
      <c r="G25" s="5">
        <f>'Down The Ballot #'!G25/SUM('Down The Ballot #'!$E25:$G25)</f>
        <v>1.2987012987012988E-2</v>
      </c>
      <c r="H25" s="4">
        <f>'Down The Ballot #'!H25/SUM('Down The Ballot #'!$H25:$J25)</f>
        <v>0.56168505516549649</v>
      </c>
      <c r="I25" s="5">
        <f>'Down The Ballot #'!I25/SUM('Down The Ballot #'!$H25:$J25)</f>
        <v>0.42226680040120362</v>
      </c>
      <c r="J25" s="5">
        <f>'Down The Ballot #'!J25/SUM('Down The Ballot #'!$H25:$J25)</f>
        <v>1.60481444332999E-2</v>
      </c>
      <c r="K25" s="4">
        <f>'Down The Ballot #'!K25/SUM('Down The Ballot #'!$K25:$M25)</f>
        <v>0.56487025948103797</v>
      </c>
      <c r="L25" s="5">
        <f>'Down The Ballot #'!L25/SUM('Down The Ballot #'!$K25:$M25)</f>
        <v>0.41516966067864269</v>
      </c>
      <c r="M25" s="29">
        <f>'Down The Ballot #'!M25/SUM('Down The Ballot #'!$K25:$M25)</f>
        <v>1.9960079840319361E-2</v>
      </c>
    </row>
    <row r="26" spans="1:13">
      <c r="A26" s="22">
        <v>227</v>
      </c>
      <c r="B26" s="4">
        <f>'Down The Ballot #'!B26/SUM('Down The Ballot #'!$B26:$D26)</f>
        <v>0.5233936369307548</v>
      </c>
      <c r="C26" s="5">
        <f>'Down The Ballot #'!C26/SUM('Down The Ballot #'!$B26:$D26)</f>
        <v>0.46038677479725515</v>
      </c>
      <c r="D26" s="5">
        <f>'Down The Ballot #'!D26/SUM('Down The Ballot #'!$B26:$D26)</f>
        <v>1.6219588271990017E-2</v>
      </c>
      <c r="E26" s="4">
        <f>'Down The Ballot #'!E26/SUM('Down The Ballot #'!$E26:$G26)</f>
        <v>0.54231974921630099</v>
      </c>
      <c r="F26" s="5">
        <f>'Down The Ballot #'!F26/SUM('Down The Ballot #'!$E26:$G26)</f>
        <v>0.4426332288401254</v>
      </c>
      <c r="G26" s="5">
        <f>'Down The Ballot #'!G26/SUM('Down The Ballot #'!$E26:$G26)</f>
        <v>1.5047021943573668E-2</v>
      </c>
      <c r="H26" s="4">
        <f>'Down The Ballot #'!H26/SUM('Down The Ballot #'!$H26:$J26)</f>
        <v>0.5544303797468354</v>
      </c>
      <c r="I26" s="5">
        <f>'Down The Ballot #'!I26/SUM('Down The Ballot #'!$H26:$J26)</f>
        <v>0.4341772151898734</v>
      </c>
      <c r="J26" s="5">
        <f>'Down The Ballot #'!J26/SUM('Down The Ballot #'!$H26:$J26)</f>
        <v>1.1392405063291139E-2</v>
      </c>
      <c r="K26" s="4">
        <f>'Down The Ballot #'!K26/SUM('Down The Ballot #'!$K26:$M26)</f>
        <v>0.57169811320754715</v>
      </c>
      <c r="L26" s="5">
        <f>'Down The Ballot #'!L26/SUM('Down The Ballot #'!$K26:$M26)</f>
        <v>0.4138364779874214</v>
      </c>
      <c r="M26" s="29">
        <f>'Down The Ballot #'!M26/SUM('Down The Ballot #'!$K26:$M26)</f>
        <v>1.4465408805031447E-2</v>
      </c>
    </row>
    <row r="27" spans="1:13">
      <c r="A27" s="22">
        <v>228</v>
      </c>
      <c r="B27" s="4">
        <f>'Down The Ballot #'!B27/SUM('Down The Ballot #'!$B27:$D27)</f>
        <v>0.54961832061068705</v>
      </c>
      <c r="C27" s="5">
        <f>'Down The Ballot #'!C27/SUM('Down The Ballot #'!$B27:$D27)</f>
        <v>0.43765903307888043</v>
      </c>
      <c r="D27" s="5">
        <f>'Down The Ballot #'!D27/SUM('Down The Ballot #'!$B27:$D27)</f>
        <v>1.2722646310432569E-2</v>
      </c>
      <c r="E27" s="4">
        <f>'Down The Ballot #'!E27/SUM('Down The Ballot #'!$E27:$G27)</f>
        <v>0.57692307692307687</v>
      </c>
      <c r="F27" s="5">
        <f>'Down The Ballot #'!F27/SUM('Down The Ballot #'!$E27:$G27)</f>
        <v>0.41410256410256413</v>
      </c>
      <c r="G27" s="5">
        <f>'Down The Ballot #'!G27/SUM('Down The Ballot #'!$E27:$G27)</f>
        <v>8.9743589743589737E-3</v>
      </c>
      <c r="H27" s="4">
        <f>'Down The Ballot #'!H27/SUM('Down The Ballot #'!$H27:$J27)</f>
        <v>0.574025974025974</v>
      </c>
      <c r="I27" s="5">
        <f>'Down The Ballot #'!I27/SUM('Down The Ballot #'!$H27:$J27)</f>
        <v>0.40909090909090912</v>
      </c>
      <c r="J27" s="5">
        <f>'Down The Ballot #'!J27/SUM('Down The Ballot #'!$H27:$J27)</f>
        <v>1.6883116883116882E-2</v>
      </c>
      <c r="K27" s="4">
        <f>'Down The Ballot #'!K27/SUM('Down The Ballot #'!$K27:$M27)</f>
        <v>0.60695876288659789</v>
      </c>
      <c r="L27" s="5">
        <f>'Down The Ballot #'!L27/SUM('Down The Ballot #'!$K27:$M27)</f>
        <v>0.38015463917525771</v>
      </c>
      <c r="M27" s="29">
        <f>'Down The Ballot #'!M27/SUM('Down The Ballot #'!$K27:$M27)</f>
        <v>1.2886597938144329E-2</v>
      </c>
    </row>
    <row r="28" spans="1:13">
      <c r="A28" s="22">
        <v>229</v>
      </c>
      <c r="B28" s="4">
        <f>'Down The Ballot #'!B28/SUM('Down The Ballot #'!$B28:$D28)</f>
        <v>0.47785787847579814</v>
      </c>
      <c r="C28" s="5">
        <f>'Down The Ballot #'!C28/SUM('Down The Ballot #'!$B28:$D28)</f>
        <v>0.49742533470648814</v>
      </c>
      <c r="D28" s="5">
        <f>'Down The Ballot #'!D28/SUM('Down The Ballot #'!$B28:$D28)</f>
        <v>2.4716786817713696E-2</v>
      </c>
      <c r="E28" s="4">
        <f>'Down The Ballot #'!E28/SUM('Down The Ballot #'!$E28:$G28)</f>
        <v>0.5068205666316894</v>
      </c>
      <c r="F28" s="5">
        <f>'Down The Ballot #'!F28/SUM('Down The Ballot #'!$E28:$G28)</f>
        <v>0.47429171038824763</v>
      </c>
      <c r="G28" s="5">
        <f>'Down The Ballot #'!G28/SUM('Down The Ballot #'!$E28:$G28)</f>
        <v>1.888772298006296E-2</v>
      </c>
      <c r="H28" s="4">
        <f>'Down The Ballot #'!H28/SUM('Down The Ballot #'!$H28:$J28)</f>
        <v>0.5152792413066386</v>
      </c>
      <c r="I28" s="5">
        <f>'Down The Ballot #'!I28/SUM('Down The Ballot #'!$H28:$J28)</f>
        <v>0.46364594309799789</v>
      </c>
      <c r="J28" s="5">
        <f>'Down The Ballot #'!J28/SUM('Down The Ballot #'!$H28:$J28)</f>
        <v>2.107481559536354E-2</v>
      </c>
      <c r="K28" s="4">
        <f>'Down The Ballot #'!K28/SUM('Down The Ballot #'!$K28:$M28)</f>
        <v>0.52713987473903967</v>
      </c>
      <c r="L28" s="5">
        <f>'Down The Ballot #'!L28/SUM('Down The Ballot #'!$K28:$M28)</f>
        <v>0.44572025052192066</v>
      </c>
      <c r="M28" s="29">
        <f>'Down The Ballot #'!M28/SUM('Down The Ballot #'!$K28:$M28)</f>
        <v>2.7139874739039668E-2</v>
      </c>
    </row>
    <row r="29" spans="1:13">
      <c r="A29" s="22">
        <v>230</v>
      </c>
      <c r="B29" s="4">
        <f>'Down The Ballot #'!B29/SUM('Down The Ballot #'!$B29:$D29)</f>
        <v>0.54428904428904434</v>
      </c>
      <c r="C29" s="5">
        <f>'Down The Ballot #'!C29/SUM('Down The Ballot #'!$B29:$D29)</f>
        <v>0.42890442890442892</v>
      </c>
      <c r="D29" s="5">
        <f>'Down The Ballot #'!D29/SUM('Down The Ballot #'!$B29:$D29)</f>
        <v>2.6806526806526808E-2</v>
      </c>
      <c r="E29" s="4">
        <f>'Down The Ballot #'!E29/SUM('Down The Ballot #'!$E29:$G29)</f>
        <v>0.56890459363957602</v>
      </c>
      <c r="F29" s="5">
        <f>'Down The Ballot #'!F29/SUM('Down The Ballot #'!$E29:$G29)</f>
        <v>0.40518256772673733</v>
      </c>
      <c r="G29" s="5">
        <f>'Down The Ballot #'!G29/SUM('Down The Ballot #'!$E29:$G29)</f>
        <v>2.591283863368669E-2</v>
      </c>
      <c r="H29" s="4">
        <f>'Down The Ballot #'!H29/SUM('Down The Ballot #'!$H29:$J29)</f>
        <v>0.57092198581560283</v>
      </c>
      <c r="I29" s="5">
        <f>'Down The Ballot #'!I29/SUM('Down The Ballot #'!$H29:$J29)</f>
        <v>0.40425531914893614</v>
      </c>
      <c r="J29" s="5">
        <f>'Down The Ballot #'!J29/SUM('Down The Ballot #'!$H29:$J29)</f>
        <v>2.4822695035460994E-2</v>
      </c>
      <c r="K29" s="4">
        <f>'Down The Ballot #'!K29/SUM('Down The Ballot #'!$K29:$M29)</f>
        <v>0.57814336075205641</v>
      </c>
      <c r="L29" s="5">
        <f>'Down The Ballot #'!L29/SUM('Down The Ballot #'!$K29:$M29)</f>
        <v>0.38895417156286721</v>
      </c>
      <c r="M29" s="29">
        <f>'Down The Ballot #'!M29/SUM('Down The Ballot #'!$K29:$M29)</f>
        <v>3.2902467685076382E-2</v>
      </c>
    </row>
    <row r="30" spans="1:13">
      <c r="A30" s="22">
        <v>231</v>
      </c>
      <c r="B30" s="4">
        <f>'Down The Ballot #'!B30/SUM('Down The Ballot #'!$B30:$D30)</f>
        <v>0.46797608881298036</v>
      </c>
      <c r="C30" s="5">
        <f>'Down The Ballot #'!C30/SUM('Down The Ballot #'!$B30:$D30)</f>
        <v>0.5029888983774552</v>
      </c>
      <c r="D30" s="5">
        <f>'Down The Ballot #'!D30/SUM('Down The Ballot #'!$B30:$D30)</f>
        <v>2.9035012809564473E-2</v>
      </c>
      <c r="E30" s="4">
        <f>'Down The Ballot #'!E30/SUM('Down The Ballot #'!$E30:$G30)</f>
        <v>0.48531951640759929</v>
      </c>
      <c r="F30" s="5">
        <f>'Down The Ballot #'!F30/SUM('Down The Ballot #'!$E30:$G30)</f>
        <v>0.49222797927461137</v>
      </c>
      <c r="G30" s="5">
        <f>'Down The Ballot #'!G30/SUM('Down The Ballot #'!$E30:$G30)</f>
        <v>2.2452504317789293E-2</v>
      </c>
      <c r="H30" s="4">
        <f>'Down The Ballot #'!H30/SUM('Down The Ballot #'!$H30:$J30)</f>
        <v>0.49346120313862252</v>
      </c>
      <c r="I30" s="5">
        <f>'Down The Ballot #'!I30/SUM('Down The Ballot #'!$H30:$J30)</f>
        <v>0.48299912816041846</v>
      </c>
      <c r="J30" s="5">
        <f>'Down The Ballot #'!J30/SUM('Down The Ballot #'!$H30:$J30)</f>
        <v>2.3539668700959023E-2</v>
      </c>
      <c r="K30" s="4">
        <f>'Down The Ballot #'!K30/SUM('Down The Ballot #'!$K30:$M30)</f>
        <v>0.50946643717728057</v>
      </c>
      <c r="L30" s="5">
        <f>'Down The Ballot #'!L30/SUM('Down The Ballot #'!$K30:$M30)</f>
        <v>0.46643717728055079</v>
      </c>
      <c r="M30" s="29">
        <f>'Down The Ballot #'!M30/SUM('Down The Ballot #'!$K30:$M30)</f>
        <v>2.4096385542168676E-2</v>
      </c>
    </row>
    <row r="31" spans="1:13">
      <c r="A31" s="22">
        <v>234</v>
      </c>
      <c r="B31" s="4">
        <f>'Down The Ballot #'!B31/SUM('Down The Ballot #'!$B31:$D31)</f>
        <v>0.50780312124849936</v>
      </c>
      <c r="C31" s="5">
        <f>'Down The Ballot #'!C31/SUM('Down The Ballot #'!$B31:$D31)</f>
        <v>0.46338535414165666</v>
      </c>
      <c r="D31" s="5">
        <f>'Down The Ballot #'!D31/SUM('Down The Ballot #'!$B31:$D31)</f>
        <v>2.8811524609843937E-2</v>
      </c>
      <c r="E31" s="4">
        <f>'Down The Ballot #'!E31/SUM('Down The Ballot #'!$E31:$G31)</f>
        <v>0.53349573690621188</v>
      </c>
      <c r="F31" s="5">
        <f>'Down The Ballot #'!F31/SUM('Down The Ballot #'!$E31:$G31)</f>
        <v>0.44945188794153473</v>
      </c>
      <c r="G31" s="5">
        <f>'Down The Ballot #'!G31/SUM('Down The Ballot #'!$E31:$G31)</f>
        <v>1.705237515225335E-2</v>
      </c>
      <c r="H31" s="4">
        <f>'Down The Ballot #'!H31/SUM('Down The Ballot #'!$H31:$J31)</f>
        <v>0.52363184079601988</v>
      </c>
      <c r="I31" s="5">
        <f>'Down The Ballot #'!I31/SUM('Down The Ballot #'!$H31:$J31)</f>
        <v>0.46393034825870649</v>
      </c>
      <c r="J31" s="5">
        <f>'Down The Ballot #'!J31/SUM('Down The Ballot #'!$H31:$J31)</f>
        <v>1.2437810945273632E-2</v>
      </c>
      <c r="K31" s="4">
        <f>'Down The Ballot #'!K31/SUM('Down The Ballot #'!$K31:$M31)</f>
        <v>0.55256723716381417</v>
      </c>
      <c r="L31" s="5">
        <f>'Down The Ballot #'!L31/SUM('Down The Ballot #'!$K31:$M31)</f>
        <v>0.42053789731051344</v>
      </c>
      <c r="M31" s="29">
        <f>'Down The Ballot #'!M31/SUM('Down The Ballot #'!$K31:$M31)</f>
        <v>2.6894865525672371E-2</v>
      </c>
    </row>
    <row r="32" spans="1:13">
      <c r="A32" s="22">
        <v>235</v>
      </c>
      <c r="B32" s="4">
        <f>'Down The Ballot #'!B32/SUM('Down The Ballot #'!$B32:$D32)</f>
        <v>0.51494768310911809</v>
      </c>
      <c r="C32" s="5">
        <f>'Down The Ballot #'!C32/SUM('Down The Ballot #'!$B32:$D32)</f>
        <v>0.45440956651718983</v>
      </c>
      <c r="D32" s="5">
        <f>'Down The Ballot #'!D32/SUM('Down The Ballot #'!$B32:$D32)</f>
        <v>3.0642750373692077E-2</v>
      </c>
      <c r="E32" s="4">
        <f>'Down The Ballot #'!E32/SUM('Down The Ballot #'!$E32:$G32)</f>
        <v>0.51933282789992419</v>
      </c>
      <c r="F32" s="5">
        <f>'Down The Ballot #'!F32/SUM('Down The Ballot #'!$E32:$G32)</f>
        <v>0.4495830174374526</v>
      </c>
      <c r="G32" s="5">
        <f>'Down The Ballot #'!G32/SUM('Down The Ballot #'!$E32:$G32)</f>
        <v>3.1084154662623199E-2</v>
      </c>
      <c r="H32" s="4">
        <f>'Down The Ballot #'!H32/SUM('Down The Ballot #'!$H32:$J32)</f>
        <v>0.52752293577981646</v>
      </c>
      <c r="I32" s="5">
        <f>'Down The Ballot #'!I32/SUM('Down The Ballot #'!$H32:$J32)</f>
        <v>0.44189602446483178</v>
      </c>
      <c r="J32" s="5">
        <f>'Down The Ballot #'!J32/SUM('Down The Ballot #'!$H32:$J32)</f>
        <v>3.0581039755351681E-2</v>
      </c>
      <c r="K32" s="4">
        <f>'Down The Ballot #'!K32/SUM('Down The Ballot #'!$K32:$M32)</f>
        <v>0.5487528344671202</v>
      </c>
      <c r="L32" s="5">
        <f>'Down The Ballot #'!L32/SUM('Down The Ballot #'!$K32:$M32)</f>
        <v>0.42025699168556313</v>
      </c>
      <c r="M32" s="29">
        <f>'Down The Ballot #'!M32/SUM('Down The Ballot #'!$K32:$M32)</f>
        <v>3.0990173847316706E-2</v>
      </c>
    </row>
    <row r="33" spans="1:13">
      <c r="A33" s="22">
        <v>236</v>
      </c>
      <c r="B33" s="4">
        <f>'Down The Ballot #'!B33/SUM('Down The Ballot #'!$B33:$D33)</f>
        <v>0.51296647691334596</v>
      </c>
      <c r="C33" s="5">
        <f>'Down The Ballot #'!C33/SUM('Down The Ballot #'!$B33:$D33)</f>
        <v>0.45540796963946867</v>
      </c>
      <c r="D33" s="5">
        <f>'Down The Ballot #'!D33/SUM('Down The Ballot #'!$B33:$D33)</f>
        <v>3.1625553447185324E-2</v>
      </c>
      <c r="E33" s="4">
        <f>'Down The Ballot #'!E33/SUM('Down The Ballot #'!$E33:$G33)</f>
        <v>0.54019292604501612</v>
      </c>
      <c r="F33" s="5">
        <f>'Down The Ballot #'!F33/SUM('Down The Ballot #'!$E33:$G33)</f>
        <v>0.45016077170418006</v>
      </c>
      <c r="G33" s="5">
        <f>'Down The Ballot #'!G33/SUM('Down The Ballot #'!$E33:$G33)</f>
        <v>9.6463022508038593E-3</v>
      </c>
      <c r="H33" s="4">
        <f>'Down The Ballot #'!H33/SUM('Down The Ballot #'!$H33:$J33)</f>
        <v>0.54166666666666663</v>
      </c>
      <c r="I33" s="5">
        <f>'Down The Ballot #'!I33/SUM('Down The Ballot #'!$H33:$J33)</f>
        <v>0.44401041666666669</v>
      </c>
      <c r="J33" s="5">
        <f>'Down The Ballot #'!J33/SUM('Down The Ballot #'!$H33:$J33)</f>
        <v>1.4322916666666666E-2</v>
      </c>
      <c r="K33" s="4">
        <f>'Down The Ballot #'!K33/SUM('Down The Ballot #'!$K33:$M33)</f>
        <v>0.55850032320620557</v>
      </c>
      <c r="L33" s="5">
        <f>'Down The Ballot #'!L33/SUM('Down The Ballot #'!$K33:$M33)</f>
        <v>0.4175824175824176</v>
      </c>
      <c r="M33" s="29">
        <f>'Down The Ballot #'!M33/SUM('Down The Ballot #'!$K33:$M33)</f>
        <v>2.3917259211376857E-2</v>
      </c>
    </row>
    <row r="34" spans="1:13">
      <c r="A34" s="22">
        <v>237</v>
      </c>
      <c r="B34" s="4">
        <f>'Down The Ballot #'!B34/SUM('Down The Ballot #'!$B34:$D34)</f>
        <v>0.5735551663747811</v>
      </c>
      <c r="C34" s="5">
        <f>'Down The Ballot #'!C34/SUM('Down The Ballot #'!$B34:$D34)</f>
        <v>0.39842381786339753</v>
      </c>
      <c r="D34" s="5">
        <f>'Down The Ballot #'!D34/SUM('Down The Ballot #'!$B34:$D34)</f>
        <v>2.8021015761821366E-2</v>
      </c>
      <c r="E34" s="4">
        <f>'Down The Ballot #'!E34/SUM('Down The Ballot #'!$E34:$G34)</f>
        <v>0.58274647887323938</v>
      </c>
      <c r="F34" s="5">
        <f>'Down The Ballot #'!F34/SUM('Down The Ballot #'!$E34:$G34)</f>
        <v>0.40228873239436619</v>
      </c>
      <c r="G34" s="5">
        <f>'Down The Ballot #'!G34/SUM('Down The Ballot #'!$E34:$G34)</f>
        <v>1.4964788732394365E-2</v>
      </c>
      <c r="H34" s="4">
        <f>'Down The Ballot #'!H34/SUM('Down The Ballot #'!$H34:$J34)</f>
        <v>0.60742705570291777</v>
      </c>
      <c r="I34" s="5">
        <f>'Down The Ballot #'!I34/SUM('Down The Ballot #'!$H34:$J34)</f>
        <v>0.38107869142351902</v>
      </c>
      <c r="J34" s="5">
        <f>'Down The Ballot #'!J34/SUM('Down The Ballot #'!$H34:$J34)</f>
        <v>1.1494252873563218E-2</v>
      </c>
      <c r="K34" s="4">
        <f>'Down The Ballot #'!K34/SUM('Down The Ballot #'!$K34:$M34)</f>
        <v>0.59773123909249559</v>
      </c>
      <c r="L34" s="5">
        <f>'Down The Ballot #'!L34/SUM('Down The Ballot #'!$K34:$M34)</f>
        <v>0.37783595113438045</v>
      </c>
      <c r="M34" s="29">
        <f>'Down The Ballot #'!M34/SUM('Down The Ballot #'!$K34:$M34)</f>
        <v>2.4432809773123908E-2</v>
      </c>
    </row>
    <row r="35" spans="1:13">
      <c r="A35" s="22">
        <v>238</v>
      </c>
      <c r="B35" s="4">
        <f>'Down The Ballot #'!B35/SUM('Down The Ballot #'!$B35:$D35)</f>
        <v>0.55295220243673848</v>
      </c>
      <c r="C35" s="5">
        <f>'Down The Ballot #'!C35/SUM('Down The Ballot #'!$B35:$D35)</f>
        <v>0.42455482661668231</v>
      </c>
      <c r="D35" s="5">
        <f>'Down The Ballot #'!D35/SUM('Down The Ballot #'!$B35:$D35)</f>
        <v>2.2492970946579195E-2</v>
      </c>
      <c r="E35" s="4">
        <f>'Down The Ballot #'!E35/SUM('Down The Ballot #'!$E35:$G35)</f>
        <v>0.5887404580152672</v>
      </c>
      <c r="F35" s="5">
        <f>'Down The Ballot #'!F35/SUM('Down The Ballot #'!$E35:$G35)</f>
        <v>0.39217557251908397</v>
      </c>
      <c r="G35" s="5">
        <f>'Down The Ballot #'!G35/SUM('Down The Ballot #'!$E35:$G35)</f>
        <v>1.9083969465648856E-2</v>
      </c>
      <c r="H35" s="4">
        <f>'Down The Ballot #'!H35/SUM('Down The Ballot #'!$H35:$J35)</f>
        <v>0.60115606936416188</v>
      </c>
      <c r="I35" s="5">
        <f>'Down The Ballot #'!I35/SUM('Down The Ballot #'!$H35:$J35)</f>
        <v>0.38053949903660889</v>
      </c>
      <c r="J35" s="5">
        <f>'Down The Ballot #'!J35/SUM('Down The Ballot #'!$H35:$J35)</f>
        <v>1.8304431599229287E-2</v>
      </c>
      <c r="K35" s="4">
        <f>'Down The Ballot #'!K35/SUM('Down The Ballot #'!$K35:$M35)</f>
        <v>0.59635666347075744</v>
      </c>
      <c r="L35" s="5">
        <f>'Down The Ballot #'!L35/SUM('Down The Ballot #'!$K35:$M35)</f>
        <v>0.3825503355704698</v>
      </c>
      <c r="M35" s="29">
        <f>'Down The Ballot #'!M35/SUM('Down The Ballot #'!$K35:$M35)</f>
        <v>2.109300095877277E-2</v>
      </c>
    </row>
    <row r="36" spans="1:13">
      <c r="A36" s="22">
        <v>239</v>
      </c>
      <c r="B36" s="4">
        <f>'Down The Ballot #'!B36/SUM('Down The Ballot #'!$B36:$D36)</f>
        <v>0.50426229508196718</v>
      </c>
      <c r="C36" s="5">
        <f>'Down The Ballot #'!C36/SUM('Down The Ballot #'!$B36:$D36)</f>
        <v>0.4701639344262295</v>
      </c>
      <c r="D36" s="5">
        <f>'Down The Ballot #'!D36/SUM('Down The Ballot #'!$B36:$D36)</f>
        <v>2.5573770491803278E-2</v>
      </c>
      <c r="E36" s="4">
        <f>'Down The Ballot #'!E36/SUM('Down The Ballot #'!$E36:$G36)</f>
        <v>0.52425249169435217</v>
      </c>
      <c r="F36" s="5">
        <f>'Down The Ballot #'!F36/SUM('Down The Ballot #'!$E36:$G36)</f>
        <v>0.46378737541528237</v>
      </c>
      <c r="G36" s="5">
        <f>'Down The Ballot #'!G36/SUM('Down The Ballot #'!$E36:$G36)</f>
        <v>1.1960132890365448E-2</v>
      </c>
      <c r="H36" s="4">
        <f>'Down The Ballot #'!H36/SUM('Down The Ballot #'!$H36:$J36)</f>
        <v>0.53877005347593587</v>
      </c>
      <c r="I36" s="5">
        <f>'Down The Ballot #'!I36/SUM('Down The Ballot #'!$H36:$J36)</f>
        <v>0.44786096256684493</v>
      </c>
      <c r="J36" s="5">
        <f>'Down The Ballot #'!J36/SUM('Down The Ballot #'!$H36:$J36)</f>
        <v>1.3368983957219251E-2</v>
      </c>
      <c r="K36" s="4">
        <f>'Down The Ballot #'!K36/SUM('Down The Ballot #'!$K36:$M36)</f>
        <v>0.54800000000000004</v>
      </c>
      <c r="L36" s="5">
        <f>'Down The Ballot #'!L36/SUM('Down The Ballot #'!$K36:$M36)</f>
        <v>0.43133333333333335</v>
      </c>
      <c r="M36" s="29">
        <f>'Down The Ballot #'!M36/SUM('Down The Ballot #'!$K36:$M36)</f>
        <v>2.0666666666666667E-2</v>
      </c>
    </row>
    <row r="37" spans="1:13">
      <c r="A37" s="22">
        <v>240</v>
      </c>
      <c r="B37" s="4">
        <f>'Down The Ballot #'!B37/SUM('Down The Ballot #'!$B37:$D37)</f>
        <v>0.45039908779931587</v>
      </c>
      <c r="C37" s="5">
        <f>'Down The Ballot #'!C37/SUM('Down The Ballot #'!$B37:$D37)</f>
        <v>0.4982896237172178</v>
      </c>
      <c r="D37" s="5">
        <f>'Down The Ballot #'!D37/SUM('Down The Ballot #'!$B37:$D37)</f>
        <v>5.1311288483466361E-2</v>
      </c>
      <c r="E37" s="4">
        <f>'Down The Ballot #'!E37/SUM('Down The Ballot #'!$E37:$G37)</f>
        <v>0.45967741935483869</v>
      </c>
      <c r="F37" s="5">
        <f>'Down The Ballot #'!F37/SUM('Down The Ballot #'!$E37:$G37)</f>
        <v>0.50460829493087556</v>
      </c>
      <c r="G37" s="5">
        <f>'Down The Ballot #'!G37/SUM('Down The Ballot #'!$E37:$G37)</f>
        <v>3.5714285714285712E-2</v>
      </c>
      <c r="H37" s="4">
        <f>'Down The Ballot #'!H37/SUM('Down The Ballot #'!$H37:$J37)</f>
        <v>0.4912689173457509</v>
      </c>
      <c r="I37" s="5">
        <f>'Down The Ballot #'!I37/SUM('Down The Ballot #'!$H37:$J37)</f>
        <v>0.47031431897555298</v>
      </c>
      <c r="J37" s="5">
        <f>'Down The Ballot #'!J37/SUM('Down The Ballot #'!$H37:$J37)</f>
        <v>3.8416763678696161E-2</v>
      </c>
      <c r="K37" s="4">
        <f>'Down The Ballot #'!K37/SUM('Down The Ballot #'!$K37:$M37)</f>
        <v>0.47428571428571431</v>
      </c>
      <c r="L37" s="5">
        <f>'Down The Ballot #'!L37/SUM('Down The Ballot #'!$K37:$M37)</f>
        <v>0.4697142857142857</v>
      </c>
      <c r="M37" s="29">
        <f>'Down The Ballot #'!M37/SUM('Down The Ballot #'!$K37:$M37)</f>
        <v>5.6000000000000001E-2</v>
      </c>
    </row>
    <row r="38" spans="1:13">
      <c r="A38" s="22">
        <v>241</v>
      </c>
      <c r="B38" s="4">
        <f>'Down The Ballot #'!B38/SUM('Down The Ballot #'!$B38:$D38)</f>
        <v>0.49349349349349347</v>
      </c>
      <c r="C38" s="5">
        <f>'Down The Ballot #'!C38/SUM('Down The Ballot #'!$B38:$D38)</f>
        <v>0.47547547547547547</v>
      </c>
      <c r="D38" s="5">
        <f>'Down The Ballot #'!D38/SUM('Down The Ballot #'!$B38:$D38)</f>
        <v>3.1031031031031032E-2</v>
      </c>
      <c r="E38" s="4">
        <f>'Down The Ballot #'!E38/SUM('Down The Ballot #'!$E38:$G38)</f>
        <v>0.53838383838383841</v>
      </c>
      <c r="F38" s="5">
        <f>'Down The Ballot #'!F38/SUM('Down The Ballot #'!$E38:$G38)</f>
        <v>0.43838383838383838</v>
      </c>
      <c r="G38" s="5">
        <f>'Down The Ballot #'!G38/SUM('Down The Ballot #'!$E38:$G38)</f>
        <v>2.3232323232323233E-2</v>
      </c>
      <c r="H38" s="4">
        <f>'Down The Ballot #'!H38/SUM('Down The Ballot #'!$H38:$J38)</f>
        <v>0.53908629441624367</v>
      </c>
      <c r="I38" s="5">
        <f>'Down The Ballot #'!I38/SUM('Down The Ballot #'!$H38:$J38)</f>
        <v>0.44263959390862945</v>
      </c>
      <c r="J38" s="5">
        <f>'Down The Ballot #'!J38/SUM('Down The Ballot #'!$H38:$J38)</f>
        <v>1.8274111675126905E-2</v>
      </c>
      <c r="K38" s="4">
        <f>'Down The Ballot #'!K38/SUM('Down The Ballot #'!$K38:$M38)</f>
        <v>0.55409504550050559</v>
      </c>
      <c r="L38" s="5">
        <f>'Down The Ballot #'!L38/SUM('Down The Ballot #'!$K38:$M38)</f>
        <v>0.42366026289180991</v>
      </c>
      <c r="M38" s="29">
        <f>'Down The Ballot #'!M38/SUM('Down The Ballot #'!$K38:$M38)</f>
        <v>2.2244691607684528E-2</v>
      </c>
    </row>
    <row r="39" spans="1:13">
      <c r="A39" s="22">
        <v>242</v>
      </c>
      <c r="B39" s="4">
        <f>'Down The Ballot #'!B39/SUM('Down The Ballot #'!$B39:$D39)</f>
        <v>0.43939393939393939</v>
      </c>
      <c r="C39" s="5">
        <f>'Down The Ballot #'!C39/SUM('Down The Ballot #'!$B39:$D39)</f>
        <v>0.52146464646464652</v>
      </c>
      <c r="D39" s="5">
        <f>'Down The Ballot #'!D39/SUM('Down The Ballot #'!$B39:$D39)</f>
        <v>3.9141414141414144E-2</v>
      </c>
      <c r="E39" s="4">
        <f>'Down The Ballot #'!E39/SUM('Down The Ballot #'!$E39:$G39)</f>
        <v>0.45616264294790343</v>
      </c>
      <c r="F39" s="5">
        <f>'Down The Ballot #'!F39/SUM('Down The Ballot #'!$E39:$G39)</f>
        <v>0.51207115628970779</v>
      </c>
      <c r="G39" s="5">
        <f>'Down The Ballot #'!G39/SUM('Down The Ballot #'!$E39:$G39)</f>
        <v>3.176620076238882E-2</v>
      </c>
      <c r="H39" s="4">
        <f>'Down The Ballot #'!H39/SUM('Down The Ballot #'!$H39:$J39)</f>
        <v>0.47422680412371132</v>
      </c>
      <c r="I39" s="5">
        <f>'Down The Ballot #'!I39/SUM('Down The Ballot #'!$H39:$J39)</f>
        <v>0.49613402061855671</v>
      </c>
      <c r="J39" s="5">
        <f>'Down The Ballot #'!J39/SUM('Down The Ballot #'!$H39:$J39)</f>
        <v>2.9639175257731958E-2</v>
      </c>
      <c r="K39" s="4">
        <f>'Down The Ballot #'!K39/SUM('Down The Ballot #'!$K39:$M39)</f>
        <v>0.46683673469387754</v>
      </c>
      <c r="L39" s="5">
        <f>'Down The Ballot #'!L39/SUM('Down The Ballot #'!$K39:$M39)</f>
        <v>0.48852040816326531</v>
      </c>
      <c r="M39" s="29">
        <f>'Down The Ballot #'!M39/SUM('Down The Ballot #'!$K39:$M39)</f>
        <v>4.4642857142857144E-2</v>
      </c>
    </row>
    <row r="40" spans="1:13">
      <c r="A40" s="22">
        <v>243</v>
      </c>
      <c r="B40" s="4">
        <f>'Down The Ballot #'!B40/SUM('Down The Ballot #'!$B40:$D40)</f>
        <v>0.54193548387096779</v>
      </c>
      <c r="C40" s="5">
        <f>'Down The Ballot #'!C40/SUM('Down The Ballot #'!$B40:$D40)</f>
        <v>0.43297491039426522</v>
      </c>
      <c r="D40" s="5">
        <f>'Down The Ballot #'!D40/SUM('Down The Ballot #'!$B40:$D40)</f>
        <v>2.5089605734767026E-2</v>
      </c>
      <c r="E40" s="4">
        <f>'Down The Ballot #'!E40/SUM('Down The Ballot #'!$E40:$G40)</f>
        <v>0.56534508076358292</v>
      </c>
      <c r="F40" s="5">
        <f>'Down The Ballot #'!F40/SUM('Down The Ballot #'!$E40:$G40)</f>
        <v>0.42511013215859028</v>
      </c>
      <c r="G40" s="5">
        <f>'Down The Ballot #'!G40/SUM('Down The Ballot #'!$E40:$G40)</f>
        <v>9.544787077826725E-3</v>
      </c>
      <c r="H40" s="4">
        <f>'Down The Ballot #'!H40/SUM('Down The Ballot #'!$H40:$J40)</f>
        <v>0.57111111111111112</v>
      </c>
      <c r="I40" s="5">
        <f>'Down The Ballot #'!I40/SUM('Down The Ballot #'!$H40:$J40)</f>
        <v>0.41111111111111109</v>
      </c>
      <c r="J40" s="5">
        <f>'Down The Ballot #'!J40/SUM('Down The Ballot #'!$H40:$J40)</f>
        <v>1.7777777777777778E-2</v>
      </c>
      <c r="K40" s="4">
        <f>'Down The Ballot #'!K40/SUM('Down The Ballot #'!$K40:$M40)</f>
        <v>0.58491947291361635</v>
      </c>
      <c r="L40" s="5">
        <f>'Down The Ballot #'!L40/SUM('Down The Ballot #'!$K40:$M40)</f>
        <v>0.39019033674963399</v>
      </c>
      <c r="M40" s="29">
        <f>'Down The Ballot #'!M40/SUM('Down The Ballot #'!$K40:$M40)</f>
        <v>2.4890190336749635E-2</v>
      </c>
    </row>
    <row r="41" spans="1:13">
      <c r="A41" s="22">
        <v>244</v>
      </c>
      <c r="B41" s="4">
        <f>'Down The Ballot #'!B41/SUM('Down The Ballot #'!$B41:$D41)</f>
        <v>0.52595155709342556</v>
      </c>
      <c r="C41" s="5">
        <f>'Down The Ballot #'!C41/SUM('Down The Ballot #'!$B41:$D41)</f>
        <v>0.45674740484429066</v>
      </c>
      <c r="D41" s="5">
        <f>'Down The Ballot #'!D41/SUM('Down The Ballot #'!$B41:$D41)</f>
        <v>1.7301038062283738E-2</v>
      </c>
      <c r="E41" s="4">
        <f>'Down The Ballot #'!E41/SUM('Down The Ballot #'!$E41:$G41)</f>
        <v>0.52941176470588236</v>
      </c>
      <c r="F41" s="5">
        <f>'Down The Ballot #'!F41/SUM('Down The Ballot #'!$E41:$G41)</f>
        <v>0.45654082528533801</v>
      </c>
      <c r="G41" s="5">
        <f>'Down The Ballot #'!G41/SUM('Down The Ballot #'!$E41:$G41)</f>
        <v>1.4047410008779631E-2</v>
      </c>
      <c r="H41" s="4">
        <f>'Down The Ballot #'!H41/SUM('Down The Ballot #'!$H41:$J41)</f>
        <v>0.54170324846356455</v>
      </c>
      <c r="I41" s="5">
        <f>'Down The Ballot #'!I41/SUM('Down The Ballot #'!$H41:$J41)</f>
        <v>0.44776119402985076</v>
      </c>
      <c r="J41" s="5">
        <f>'Down The Ballot #'!J41/SUM('Down The Ballot #'!$H41:$J41)</f>
        <v>1.0535557506584723E-2</v>
      </c>
      <c r="K41" s="4">
        <f>'Down The Ballot #'!K41/SUM('Down The Ballot #'!$K41:$M41)</f>
        <v>0.5325131810193322</v>
      </c>
      <c r="L41" s="5">
        <f>'Down The Ballot #'!L41/SUM('Down The Ballot #'!$K41:$M41)</f>
        <v>0.44815465729349735</v>
      </c>
      <c r="M41" s="29">
        <f>'Down The Ballot #'!M41/SUM('Down The Ballot #'!$K41:$M41)</f>
        <v>1.9332161687170474E-2</v>
      </c>
    </row>
    <row r="42" spans="1:13">
      <c r="A42" s="22">
        <v>246</v>
      </c>
      <c r="B42" s="4">
        <f>'Down The Ballot #'!B42/SUM('Down The Ballot #'!$B42:$D42)</f>
        <v>0.48620961386918832</v>
      </c>
      <c r="C42" s="5">
        <f>'Down The Ballot #'!C42/SUM('Down The Ballot #'!$B42:$D42)</f>
        <v>0.47517730496453903</v>
      </c>
      <c r="D42" s="5">
        <f>'Down The Ballot #'!D42/SUM('Down The Ballot #'!$B42:$D42)</f>
        <v>3.8613081166272656E-2</v>
      </c>
      <c r="E42" s="4">
        <f>'Down The Ballot #'!E42/SUM('Down The Ballot #'!$E42:$G42)</f>
        <v>0.5235811350919265</v>
      </c>
      <c r="F42" s="5">
        <f>'Down The Ballot #'!F42/SUM('Down The Ballot #'!$E42:$G42)</f>
        <v>0.44844124700239807</v>
      </c>
      <c r="G42" s="5">
        <f>'Down The Ballot #'!G42/SUM('Down The Ballot #'!$E42:$G42)</f>
        <v>2.7977617905675458E-2</v>
      </c>
      <c r="H42" s="4">
        <f>'Down The Ballot #'!H42/SUM('Down The Ballot #'!$H42:$J42)</f>
        <v>0.51495553759094581</v>
      </c>
      <c r="I42" s="5">
        <f>'Down The Ballot #'!I42/SUM('Down The Ballot #'!$H42:$J42)</f>
        <v>0.45998383185125302</v>
      </c>
      <c r="J42" s="5">
        <f>'Down The Ballot #'!J42/SUM('Down The Ballot #'!$H42:$J42)</f>
        <v>2.5060630557801132E-2</v>
      </c>
      <c r="K42" s="4">
        <f>'Down The Ballot #'!K42/SUM('Down The Ballot #'!$K42:$M42)</f>
        <v>0.52441953562850285</v>
      </c>
      <c r="L42" s="5">
        <f>'Down The Ballot #'!L42/SUM('Down The Ballot #'!$K42:$M42)</f>
        <v>0.43154523618895119</v>
      </c>
      <c r="M42" s="29">
        <f>'Down The Ballot #'!M42/SUM('Down The Ballot #'!$K42:$M42)</f>
        <v>4.4035228182546036E-2</v>
      </c>
    </row>
    <row r="43" spans="1:13">
      <c r="A43" s="22">
        <v>247</v>
      </c>
      <c r="B43" s="4">
        <f>'Down The Ballot #'!B43/SUM('Down The Ballot #'!$B43:$D43)</f>
        <v>0.61014263074484942</v>
      </c>
      <c r="C43" s="5">
        <f>'Down The Ballot #'!C43/SUM('Down The Ballot #'!$B43:$D43)</f>
        <v>0.37717908082408874</v>
      </c>
      <c r="D43" s="5">
        <f>'Down The Ballot #'!D43/SUM('Down The Ballot #'!$B43:$D43)</f>
        <v>1.2678288431061807E-2</v>
      </c>
      <c r="E43" s="4">
        <f>'Down The Ballot #'!E43/SUM('Down The Ballot #'!$E43:$G43)</f>
        <v>0.63716814159292035</v>
      </c>
      <c r="F43" s="5">
        <f>'Down The Ballot #'!F43/SUM('Down The Ballot #'!$E43:$G43)</f>
        <v>0.35398230088495575</v>
      </c>
      <c r="G43" s="5">
        <f>'Down The Ballot #'!G43/SUM('Down The Ballot #'!$E43:$G43)</f>
        <v>8.8495575221238937E-3</v>
      </c>
      <c r="H43" s="4">
        <f>'Down The Ballot #'!H43/SUM('Down The Ballot #'!$H43:$J43)</f>
        <v>0.6517857142857143</v>
      </c>
      <c r="I43" s="5">
        <f>'Down The Ballot #'!I43/SUM('Down The Ballot #'!$H43:$J43)</f>
        <v>0.3392857142857143</v>
      </c>
      <c r="J43" s="5">
        <f>'Down The Ballot #'!J43/SUM('Down The Ballot #'!$H43:$J43)</f>
        <v>8.9285714285714281E-3</v>
      </c>
      <c r="K43" s="4">
        <f>'Down The Ballot #'!K43/SUM('Down The Ballot #'!$K43:$M43)</f>
        <v>0.65032154340836013</v>
      </c>
      <c r="L43" s="5">
        <f>'Down The Ballot #'!L43/SUM('Down The Ballot #'!$K43:$M43)</f>
        <v>0.33440514469453375</v>
      </c>
      <c r="M43" s="29">
        <f>'Down The Ballot #'!M43/SUM('Down The Ballot #'!$K43:$M43)</f>
        <v>1.5273311897106109E-2</v>
      </c>
    </row>
    <row r="44" spans="1:13">
      <c r="A44" s="22">
        <v>248</v>
      </c>
      <c r="B44" s="4">
        <f>'Down The Ballot #'!B44/SUM('Down The Ballot #'!$B44:$D44)</f>
        <v>0.52727272727272723</v>
      </c>
      <c r="C44" s="5">
        <f>'Down The Ballot #'!C44/SUM('Down The Ballot #'!$B44:$D44)</f>
        <v>0.45681818181818185</v>
      </c>
      <c r="D44" s="5">
        <f>'Down The Ballot #'!D44/SUM('Down The Ballot #'!$B44:$D44)</f>
        <v>1.5909090909090907E-2</v>
      </c>
      <c r="E44" s="4">
        <f>'Down The Ballot #'!E44/SUM('Down The Ballot #'!$E44:$G44)</f>
        <v>0.55361305361305357</v>
      </c>
      <c r="F44" s="5">
        <f>'Down The Ballot #'!F44/SUM('Down The Ballot #'!$E44:$G44)</f>
        <v>0.43939393939393939</v>
      </c>
      <c r="G44" s="5">
        <f>'Down The Ballot #'!G44/SUM('Down The Ballot #'!$E44:$G44)</f>
        <v>6.993006993006993E-3</v>
      </c>
      <c r="H44" s="4">
        <f>'Down The Ballot #'!H44/SUM('Down The Ballot #'!$H44:$J44)</f>
        <v>0.56140350877192979</v>
      </c>
      <c r="I44" s="5">
        <f>'Down The Ballot #'!I44/SUM('Down The Ballot #'!$H44:$J44)</f>
        <v>0.43157894736842106</v>
      </c>
      <c r="J44" s="5">
        <f>'Down The Ballot #'!J44/SUM('Down The Ballot #'!$H44:$J44)</f>
        <v>7.0175438596491229E-3</v>
      </c>
      <c r="K44" s="4">
        <f>'Down The Ballot #'!K44/SUM('Down The Ballot #'!$K44:$M44)</f>
        <v>0.56860465116279069</v>
      </c>
      <c r="L44" s="5">
        <f>'Down The Ballot #'!L44/SUM('Down The Ballot #'!$K44:$M44)</f>
        <v>0.41511627906976745</v>
      </c>
      <c r="M44" s="29">
        <f>'Down The Ballot #'!M44/SUM('Down The Ballot #'!$K44:$M44)</f>
        <v>1.627906976744186E-2</v>
      </c>
    </row>
    <row r="45" spans="1:13">
      <c r="A45" s="22">
        <v>249</v>
      </c>
      <c r="B45" s="4">
        <f>'Down The Ballot #'!B45/SUM('Down The Ballot #'!$B45:$D45)</f>
        <v>0.56851063829787229</v>
      </c>
      <c r="C45" s="5">
        <f>'Down The Ballot #'!C45/SUM('Down The Ballot #'!$B45:$D45)</f>
        <v>0.4093617021276596</v>
      </c>
      <c r="D45" s="5">
        <f>'Down The Ballot #'!D45/SUM('Down The Ballot #'!$B45:$D45)</f>
        <v>2.2127659574468085E-2</v>
      </c>
      <c r="E45" s="4">
        <f>'Down The Ballot #'!E45/SUM('Down The Ballot #'!$E45:$G45)</f>
        <v>0.59304347826086956</v>
      </c>
      <c r="F45" s="5">
        <f>'Down The Ballot #'!F45/SUM('Down The Ballot #'!$E45:$G45)</f>
        <v>0.39913043478260868</v>
      </c>
      <c r="G45" s="5">
        <f>'Down The Ballot #'!G45/SUM('Down The Ballot #'!$E45:$G45)</f>
        <v>7.8260869565217397E-3</v>
      </c>
      <c r="H45" s="4">
        <f>'Down The Ballot #'!H45/SUM('Down The Ballot #'!$H45:$J45)</f>
        <v>0.60801393728222997</v>
      </c>
      <c r="I45" s="5">
        <f>'Down The Ballot #'!I45/SUM('Down The Ballot #'!$H45:$J45)</f>
        <v>0.38675958188153309</v>
      </c>
      <c r="J45" s="5">
        <f>'Down The Ballot #'!J45/SUM('Down The Ballot #'!$H45:$J45)</f>
        <v>5.2264808362369342E-3</v>
      </c>
      <c r="K45" s="4">
        <f>'Down The Ballot #'!K45/SUM('Down The Ballot #'!$K45:$M45)</f>
        <v>0.59808195292066257</v>
      </c>
      <c r="L45" s="5">
        <f>'Down The Ballot #'!L45/SUM('Down The Ballot #'!$K45:$M45)</f>
        <v>0.38448125544899736</v>
      </c>
      <c r="M45" s="29">
        <f>'Down The Ballot #'!M45/SUM('Down The Ballot #'!$K45:$M45)</f>
        <v>1.7436791630340016E-2</v>
      </c>
    </row>
    <row r="46" spans="1:13">
      <c r="A46" s="22">
        <v>250</v>
      </c>
      <c r="B46" s="4">
        <f>'Down The Ballot #'!B46/SUM('Down The Ballot #'!$B46:$D46)</f>
        <v>0.4885245901639344</v>
      </c>
      <c r="C46" s="5">
        <f>'Down The Ballot #'!C46/SUM('Down The Ballot #'!$B46:$D46)</f>
        <v>0.47650273224043715</v>
      </c>
      <c r="D46" s="5">
        <f>'Down The Ballot #'!D46/SUM('Down The Ballot #'!$B46:$D46)</f>
        <v>3.4972677595628415E-2</v>
      </c>
      <c r="E46" s="4">
        <f>'Down The Ballot #'!E46/SUM('Down The Ballot #'!$E46:$G46)</f>
        <v>0.51113585746102452</v>
      </c>
      <c r="F46" s="5">
        <f>'Down The Ballot #'!F46/SUM('Down The Ballot #'!$E46:$G46)</f>
        <v>0.47550111358574609</v>
      </c>
      <c r="G46" s="5">
        <f>'Down The Ballot #'!G46/SUM('Down The Ballot #'!$E46:$G46)</f>
        <v>1.3363028953229399E-2</v>
      </c>
      <c r="H46" s="4">
        <f>'Down The Ballot #'!H46/SUM('Down The Ballot #'!$H46:$J46)</f>
        <v>0.52359550561797752</v>
      </c>
      <c r="I46" s="5">
        <f>'Down The Ballot #'!I46/SUM('Down The Ballot #'!$H46:$J46)</f>
        <v>0.45730337078651684</v>
      </c>
      <c r="J46" s="5">
        <f>'Down The Ballot #'!J46/SUM('Down The Ballot #'!$H46:$J46)</f>
        <v>1.9101123595505618E-2</v>
      </c>
      <c r="K46" s="4">
        <f>'Down The Ballot #'!K46/SUM('Down The Ballot #'!$K46:$M46)</f>
        <v>0.5254988913525499</v>
      </c>
      <c r="L46" s="5">
        <f>'Down The Ballot #'!L46/SUM('Down The Ballot #'!$K46:$M46)</f>
        <v>0.45343680709534367</v>
      </c>
      <c r="M46" s="29">
        <f>'Down The Ballot #'!M46/SUM('Down The Ballot #'!$K46:$M46)</f>
        <v>2.1064301552106431E-2</v>
      </c>
    </row>
    <row r="47" spans="1:13">
      <c r="A47" s="22">
        <v>251</v>
      </c>
      <c r="B47" s="4">
        <f>'Down The Ballot #'!B47/SUM('Down The Ballot #'!$B47:$D47)</f>
        <v>0.51144435674822419</v>
      </c>
      <c r="C47" s="5">
        <f>'Down The Ballot #'!C47/SUM('Down The Ballot #'!$B47:$D47)</f>
        <v>0.46566692975532753</v>
      </c>
      <c r="D47" s="5">
        <f>'Down The Ballot #'!D47/SUM('Down The Ballot #'!$B47:$D47)</f>
        <v>2.2888713496448304E-2</v>
      </c>
      <c r="E47" s="4">
        <f>'Down The Ballot #'!E47/SUM('Down The Ballot #'!$E47:$G47)</f>
        <v>0.51010509296685524</v>
      </c>
      <c r="F47" s="5">
        <f>'Down The Ballot #'!F47/SUM('Down The Ballot #'!$E47:$G47)</f>
        <v>0.47372675828617622</v>
      </c>
      <c r="G47" s="5">
        <f>'Down The Ballot #'!G47/SUM('Down The Ballot #'!$E47:$G47)</f>
        <v>1.6168148746968473E-2</v>
      </c>
      <c r="H47" s="4">
        <f>'Down The Ballot #'!H47/SUM('Down The Ballot #'!$H47:$J47)</f>
        <v>0.52064777327935219</v>
      </c>
      <c r="I47" s="5">
        <f>'Down The Ballot #'!I47/SUM('Down The Ballot #'!$H47:$J47)</f>
        <v>0.46072874493927124</v>
      </c>
      <c r="J47" s="5">
        <f>'Down The Ballot #'!J47/SUM('Down The Ballot #'!$H47:$J47)</f>
        <v>1.862348178137652E-2</v>
      </c>
      <c r="K47" s="4">
        <f>'Down The Ballot #'!K47/SUM('Down The Ballot #'!$K47:$M47)</f>
        <v>0.54773462783171523</v>
      </c>
      <c r="L47" s="5">
        <f>'Down The Ballot #'!L47/SUM('Down The Ballot #'!$K47:$M47)</f>
        <v>0.43042071197411003</v>
      </c>
      <c r="M47" s="29">
        <f>'Down The Ballot #'!M47/SUM('Down The Ballot #'!$K47:$M47)</f>
        <v>2.1844660194174758E-2</v>
      </c>
    </row>
    <row r="48" spans="1:13">
      <c r="A48" s="22">
        <v>252</v>
      </c>
      <c r="B48" s="4">
        <f>'Down The Ballot #'!B48/SUM('Down The Ballot #'!$B48:$D48)</f>
        <v>0.47368421052631576</v>
      </c>
      <c r="C48" s="5">
        <f>'Down The Ballot #'!C48/SUM('Down The Ballot #'!$B48:$D48)</f>
        <v>0.48662640207075064</v>
      </c>
      <c r="D48" s="5">
        <f>'Down The Ballot #'!D48/SUM('Down The Ballot #'!$B48:$D48)</f>
        <v>3.9689387402933561E-2</v>
      </c>
      <c r="E48" s="4">
        <f>'Down The Ballot #'!E48/SUM('Down The Ballot #'!$E48:$G48)</f>
        <v>0.49429323968393329</v>
      </c>
      <c r="F48" s="5">
        <f>'Down The Ballot #'!F48/SUM('Down The Ballot #'!$E48:$G48)</f>
        <v>0.47234416154521508</v>
      </c>
      <c r="G48" s="5">
        <f>'Down The Ballot #'!G48/SUM('Down The Ballot #'!$E48:$G48)</f>
        <v>3.3362598770851626E-2</v>
      </c>
      <c r="H48" s="4">
        <f>'Down The Ballot #'!H48/SUM('Down The Ballot #'!$H48:$J48)</f>
        <v>0.50310008857395927</v>
      </c>
      <c r="I48" s="5">
        <f>'Down The Ballot #'!I48/SUM('Down The Ballot #'!$H48:$J48)</f>
        <v>0.4658990256864482</v>
      </c>
      <c r="J48" s="5">
        <f>'Down The Ballot #'!J48/SUM('Down The Ballot #'!$H48:$J48)</f>
        <v>3.100088573959256E-2</v>
      </c>
      <c r="K48" s="4">
        <f>'Down The Ballot #'!K48/SUM('Down The Ballot #'!$K48:$M48)</f>
        <v>0.51796669588080635</v>
      </c>
      <c r="L48" s="5">
        <f>'Down The Ballot #'!L48/SUM('Down The Ballot #'!$K48:$M48)</f>
        <v>0.44609991235758106</v>
      </c>
      <c r="M48" s="29">
        <f>'Down The Ballot #'!M48/SUM('Down The Ballot #'!$K48:$M48)</f>
        <v>3.5933391761612622E-2</v>
      </c>
    </row>
    <row r="49" spans="1:13">
      <c r="A49" s="22">
        <v>253</v>
      </c>
      <c r="B49" s="4">
        <f>'Down The Ballot #'!B49/SUM('Down The Ballot #'!$B49:$D49)</f>
        <v>0.48347107438016529</v>
      </c>
      <c r="C49" s="5">
        <f>'Down The Ballot #'!C49/SUM('Down The Ballot #'!$B49:$D49)</f>
        <v>0.48898071625344353</v>
      </c>
      <c r="D49" s="5">
        <f>'Down The Ballot #'!D49/SUM('Down The Ballot #'!$B49:$D49)</f>
        <v>2.7548209366391185E-2</v>
      </c>
      <c r="E49" s="4">
        <f>'Down The Ballot #'!E49/SUM('Down The Ballot #'!$E49:$G49)</f>
        <v>0.48514851485148514</v>
      </c>
      <c r="F49" s="5">
        <f>'Down The Ballot #'!F49/SUM('Down The Ballot #'!$E49:$G49)</f>
        <v>0.49222065063649223</v>
      </c>
      <c r="G49" s="5">
        <f>'Down The Ballot #'!G49/SUM('Down The Ballot #'!$E49:$G49)</f>
        <v>2.2630834512022632E-2</v>
      </c>
      <c r="H49" s="4">
        <f>'Down The Ballot #'!H49/SUM('Down The Ballot #'!$H49:$J49)</f>
        <v>0.49858356940509913</v>
      </c>
      <c r="I49" s="5">
        <f>'Down The Ballot #'!I49/SUM('Down The Ballot #'!$H49:$J49)</f>
        <v>0.48441926345609065</v>
      </c>
      <c r="J49" s="5">
        <f>'Down The Ballot #'!J49/SUM('Down The Ballot #'!$H49:$J49)</f>
        <v>1.69971671388102E-2</v>
      </c>
      <c r="K49" s="4">
        <f>'Down The Ballot #'!K49/SUM('Down The Ballot #'!$K49:$M49)</f>
        <v>0.50209790209790206</v>
      </c>
      <c r="L49" s="5">
        <f>'Down The Ballot #'!L49/SUM('Down The Ballot #'!$K49:$M49)</f>
        <v>0.47132867132867134</v>
      </c>
      <c r="M49" s="29">
        <f>'Down The Ballot #'!M49/SUM('Down The Ballot #'!$K49:$M49)</f>
        <v>2.6573426573426574E-2</v>
      </c>
    </row>
    <row r="50" spans="1:13">
      <c r="A50" s="22">
        <v>254</v>
      </c>
      <c r="B50" s="4">
        <f>'Down The Ballot #'!B50/SUM('Down The Ballot #'!$B50:$D50)</f>
        <v>0.49500831946755408</v>
      </c>
      <c r="C50" s="5">
        <f>'Down The Ballot #'!C50/SUM('Down The Ballot #'!$B50:$D50)</f>
        <v>0.48502495840266224</v>
      </c>
      <c r="D50" s="5">
        <f>'Down The Ballot #'!D50/SUM('Down The Ballot #'!$B50:$D50)</f>
        <v>1.9966722129783693E-2</v>
      </c>
      <c r="E50" s="4">
        <f>'Down The Ballot #'!E50/SUM('Down The Ballot #'!$E50:$G50)</f>
        <v>0.51474304970513896</v>
      </c>
      <c r="F50" s="5">
        <f>'Down The Ballot #'!F50/SUM('Down The Ballot #'!$E50:$G50)</f>
        <v>0.47262005054759898</v>
      </c>
      <c r="G50" s="5">
        <f>'Down The Ballot #'!G50/SUM('Down The Ballot #'!$E50:$G50)</f>
        <v>1.2636899747262006E-2</v>
      </c>
      <c r="H50" s="4">
        <f>'Down The Ballot #'!H50/SUM('Down The Ballot #'!$H50:$J50)</f>
        <v>0.52770673486786024</v>
      </c>
      <c r="I50" s="5">
        <f>'Down The Ballot #'!I50/SUM('Down The Ballot #'!$H50:$J50)</f>
        <v>0.45950554134697358</v>
      </c>
      <c r="J50" s="5">
        <f>'Down The Ballot #'!J50/SUM('Down The Ballot #'!$H50:$J50)</f>
        <v>1.278772378516624E-2</v>
      </c>
      <c r="K50" s="4">
        <f>'Down The Ballot #'!K50/SUM('Down The Ballot #'!$K50:$M50)</f>
        <v>0.52649285113540789</v>
      </c>
      <c r="L50" s="5">
        <f>'Down The Ballot #'!L50/SUM('Down The Ballot #'!$K50:$M50)</f>
        <v>0.45164003364171573</v>
      </c>
      <c r="M50" s="29">
        <f>'Down The Ballot #'!M50/SUM('Down The Ballot #'!$K50:$M50)</f>
        <v>2.1867115222876366E-2</v>
      </c>
    </row>
    <row r="51" spans="1:13">
      <c r="A51" s="22">
        <v>255</v>
      </c>
      <c r="B51" s="4">
        <f>'Down The Ballot #'!B51/SUM('Down The Ballot #'!$B51:$D51)</f>
        <v>0.53956834532374098</v>
      </c>
      <c r="C51" s="5">
        <f>'Down The Ballot #'!C51/SUM('Down The Ballot #'!$B51:$D51)</f>
        <v>0.44244604316546765</v>
      </c>
      <c r="D51" s="5">
        <f>'Down The Ballot #'!D51/SUM('Down The Ballot #'!$B51:$D51)</f>
        <v>1.7985611510791366E-2</v>
      </c>
      <c r="E51" s="4">
        <f>'Down The Ballot #'!E51/SUM('Down The Ballot #'!$E51:$G51)</f>
        <v>0.55582524271844658</v>
      </c>
      <c r="F51" s="5">
        <f>'Down The Ballot #'!F51/SUM('Down The Ballot #'!$E51:$G51)</f>
        <v>0.43082524271844658</v>
      </c>
      <c r="G51" s="5">
        <f>'Down The Ballot #'!G51/SUM('Down The Ballot #'!$E51:$G51)</f>
        <v>1.3349514563106795E-2</v>
      </c>
      <c r="H51" s="4">
        <f>'Down The Ballot #'!H51/SUM('Down The Ballot #'!$H51:$J51)</f>
        <v>0.55024509803921573</v>
      </c>
      <c r="I51" s="5">
        <f>'Down The Ballot #'!I51/SUM('Down The Ballot #'!$H51:$J51)</f>
        <v>0.43382352941176472</v>
      </c>
      <c r="J51" s="5">
        <f>'Down The Ballot #'!J51/SUM('Down The Ballot #'!$H51:$J51)</f>
        <v>1.5931372549019607E-2</v>
      </c>
      <c r="K51" s="4">
        <f>'Down The Ballot #'!K51/SUM('Down The Ballot #'!$K51:$M51)</f>
        <v>0.57734470158343487</v>
      </c>
      <c r="L51" s="5">
        <f>'Down The Ballot #'!L51/SUM('Down The Ballot #'!$K51:$M51)</f>
        <v>0.4056029232643118</v>
      </c>
      <c r="M51" s="29">
        <f>'Down The Ballot #'!M51/SUM('Down The Ballot #'!$K51:$M51)</f>
        <v>1.705237515225335E-2</v>
      </c>
    </row>
    <row r="52" spans="1:13">
      <c r="A52" s="22">
        <v>256</v>
      </c>
      <c r="B52" s="4">
        <f>'Down The Ballot #'!B52/SUM('Down The Ballot #'!$B52:$D52)</f>
        <v>0.53174603174603174</v>
      </c>
      <c r="C52" s="5">
        <f>'Down The Ballot #'!C52/SUM('Down The Ballot #'!$B52:$D52)</f>
        <v>0.44444444444444442</v>
      </c>
      <c r="D52" s="5">
        <f>'Down The Ballot #'!D52/SUM('Down The Ballot #'!$B52:$D52)</f>
        <v>2.3809523809523808E-2</v>
      </c>
      <c r="E52" s="4">
        <f>'Down The Ballot #'!E52/SUM('Down The Ballot #'!$E52:$G52)</f>
        <v>0.55376344086021501</v>
      </c>
      <c r="F52" s="5">
        <f>'Down The Ballot #'!F52/SUM('Down The Ballot #'!$E52:$G52)</f>
        <v>0.42876344086021506</v>
      </c>
      <c r="G52" s="5">
        <f>'Down The Ballot #'!G52/SUM('Down The Ballot #'!$E52:$G52)</f>
        <v>1.7473118279569891E-2</v>
      </c>
      <c r="H52" s="4">
        <f>'Down The Ballot #'!H52/SUM('Down The Ballot #'!$H52:$J52)</f>
        <v>0.55540540540540539</v>
      </c>
      <c r="I52" s="5">
        <f>'Down The Ballot #'!I52/SUM('Down The Ballot #'!$H52:$J52)</f>
        <v>0.42297297297297298</v>
      </c>
      <c r="J52" s="5">
        <f>'Down The Ballot #'!J52/SUM('Down The Ballot #'!$H52:$J52)</f>
        <v>2.1621621621621623E-2</v>
      </c>
      <c r="K52" s="4">
        <f>'Down The Ballot #'!K52/SUM('Down The Ballot #'!$K52:$M52)</f>
        <v>0.58422459893048129</v>
      </c>
      <c r="L52" s="5">
        <f>'Down The Ballot #'!L52/SUM('Down The Ballot #'!$K52:$M52)</f>
        <v>0.39304812834224601</v>
      </c>
      <c r="M52" s="29">
        <f>'Down The Ballot #'!M52/SUM('Down The Ballot #'!$K52:$M52)</f>
        <v>2.2727272727272728E-2</v>
      </c>
    </row>
    <row r="53" spans="1:13">
      <c r="A53" s="22">
        <v>265</v>
      </c>
      <c r="B53" s="4">
        <f>'Down The Ballot #'!B53/SUM('Down The Ballot #'!$B53:$D53)</f>
        <v>0.61281588447653434</v>
      </c>
      <c r="C53" s="5">
        <f>'Down The Ballot #'!C53/SUM('Down The Ballot #'!$B53:$D53)</f>
        <v>0.36823104693140796</v>
      </c>
      <c r="D53" s="5">
        <f>'Down The Ballot #'!D53/SUM('Down The Ballot #'!$B53:$D53)</f>
        <v>1.895306859205776E-2</v>
      </c>
      <c r="E53" s="4">
        <f>'Down The Ballot #'!E53/SUM('Down The Ballot #'!$E53:$G53)</f>
        <v>0.63119266055045875</v>
      </c>
      <c r="F53" s="5">
        <f>'Down The Ballot #'!F53/SUM('Down The Ballot #'!$E53:$G53)</f>
        <v>0.35688073394495412</v>
      </c>
      <c r="G53" s="5">
        <f>'Down The Ballot #'!G53/SUM('Down The Ballot #'!$E53:$G53)</f>
        <v>1.1926605504587157E-2</v>
      </c>
      <c r="H53" s="4">
        <f>'Down The Ballot #'!H53/SUM('Down The Ballot #'!$H53:$J53)</f>
        <v>0.63958916900093365</v>
      </c>
      <c r="I53" s="5">
        <f>'Down The Ballot #'!I53/SUM('Down The Ballot #'!$H53:$J53)</f>
        <v>0.35014005602240894</v>
      </c>
      <c r="J53" s="5">
        <f>'Down The Ballot #'!J53/SUM('Down The Ballot #'!$H53:$J53)</f>
        <v>1.027077497665733E-2</v>
      </c>
      <c r="K53" s="4">
        <f>'Down The Ballot #'!K53/SUM('Down The Ballot #'!$K53:$M53)</f>
        <v>0.65564738292011016</v>
      </c>
      <c r="L53" s="5">
        <f>'Down The Ballot #'!L53/SUM('Down The Ballot #'!$K53:$M53)</f>
        <v>0.32690541781450871</v>
      </c>
      <c r="M53" s="29">
        <f>'Down The Ballot #'!M53/SUM('Down The Ballot #'!$K53:$M53)</f>
        <v>1.7447199265381085E-2</v>
      </c>
    </row>
    <row r="54" spans="1:13">
      <c r="A54" s="22">
        <v>270</v>
      </c>
      <c r="B54" s="4">
        <f>'Down The Ballot #'!B54/SUM('Down The Ballot #'!$B54:$D54)</f>
        <v>0.4462809917355372</v>
      </c>
      <c r="C54" s="5">
        <f>'Down The Ballot #'!C54/SUM('Down The Ballot #'!$B54:$D54)</f>
        <v>0.52727272727272723</v>
      </c>
      <c r="D54" s="5">
        <f>'Down The Ballot #'!D54/SUM('Down The Ballot #'!$B54:$D54)</f>
        <v>2.6446280991735537E-2</v>
      </c>
      <c r="E54" s="4">
        <f>'Down The Ballot #'!E54/SUM('Down The Ballot #'!$E54:$G54)</f>
        <v>0.46744574290484142</v>
      </c>
      <c r="F54" s="5">
        <f>'Down The Ballot #'!F54/SUM('Down The Ballot #'!$E54:$G54)</f>
        <v>0.51085141903171949</v>
      </c>
      <c r="G54" s="5">
        <f>'Down The Ballot #'!G54/SUM('Down The Ballot #'!$E54:$G54)</f>
        <v>2.1702838063439065E-2</v>
      </c>
      <c r="H54" s="4">
        <f>'Down The Ballot #'!H54/SUM('Down The Ballot #'!$H54:$J54)</f>
        <v>0.47571189279731996</v>
      </c>
      <c r="I54" s="5">
        <f>'Down The Ballot #'!I54/SUM('Down The Ballot #'!$H54:$J54)</f>
        <v>0.50083752093802347</v>
      </c>
      <c r="J54" s="5">
        <f>'Down The Ballot #'!J54/SUM('Down The Ballot #'!$H54:$J54)</f>
        <v>2.3450586264656615E-2</v>
      </c>
      <c r="K54" s="4">
        <f>'Down The Ballot #'!K54/SUM('Down The Ballot #'!$K54:$M54)</f>
        <v>0.47147651006711411</v>
      </c>
      <c r="L54" s="5">
        <f>'Down The Ballot #'!L54/SUM('Down The Ballot #'!$K54:$M54)</f>
        <v>0.49496644295302011</v>
      </c>
      <c r="M54" s="29">
        <f>'Down The Ballot #'!M54/SUM('Down The Ballot #'!$K54:$M54)</f>
        <v>3.3557046979865772E-2</v>
      </c>
    </row>
    <row r="55" spans="1:13">
      <c r="A55" s="22">
        <v>305</v>
      </c>
      <c r="B55" s="4">
        <f>'Down The Ballot #'!B55/SUM('Down The Ballot #'!$B55:$D55)</f>
        <v>0.59193776520509189</v>
      </c>
      <c r="C55" s="5">
        <f>'Down The Ballot #'!C55/SUM('Down The Ballot #'!$B55:$D55)</f>
        <v>0.37835926449787838</v>
      </c>
      <c r="D55" s="5">
        <f>'Down The Ballot #'!D55/SUM('Down The Ballot #'!$B55:$D55)</f>
        <v>2.9702970297029702E-2</v>
      </c>
      <c r="E55" s="4">
        <f>'Down The Ballot #'!E55/SUM('Down The Ballot #'!$E55:$G55)</f>
        <v>0.59597411933860533</v>
      </c>
      <c r="F55" s="5">
        <f>'Down The Ballot #'!F55/SUM('Down The Ballot #'!$E55:$G55)</f>
        <v>0.38389647735442128</v>
      </c>
      <c r="G55" s="5">
        <f>'Down The Ballot #'!G55/SUM('Down The Ballot #'!$E55:$G55)</f>
        <v>2.0129403306973402E-2</v>
      </c>
      <c r="H55" s="4">
        <f>'Down The Ballot #'!H55/SUM('Down The Ballot #'!$H55:$J55)</f>
        <v>0.60606060606060608</v>
      </c>
      <c r="I55" s="5">
        <f>'Down The Ballot #'!I55/SUM('Down The Ballot #'!$H55:$J55)</f>
        <v>0.36940836940836941</v>
      </c>
      <c r="J55" s="5">
        <f>'Down The Ballot #'!J55/SUM('Down The Ballot #'!$H55:$J55)</f>
        <v>2.4531024531024532E-2</v>
      </c>
      <c r="K55" s="4">
        <f>'Down The Ballot #'!K55/SUM('Down The Ballot #'!$K55:$M55)</f>
        <v>0.62669521770164172</v>
      </c>
      <c r="L55" s="5">
        <f>'Down The Ballot #'!L55/SUM('Down The Ballot #'!$K55:$M55)</f>
        <v>0.34689507494646682</v>
      </c>
      <c r="M55" s="29">
        <f>'Down The Ballot #'!M55/SUM('Down The Ballot #'!$K55:$M55)</f>
        <v>2.6409707351891507E-2</v>
      </c>
    </row>
    <row r="56" spans="1:13">
      <c r="A56" s="23">
        <v>310</v>
      </c>
      <c r="B56" s="6">
        <f>'Down The Ballot #'!B56/SUM('Down The Ballot #'!$B56:$D56)</f>
        <v>0.62656250000000002</v>
      </c>
      <c r="C56" s="7">
        <f>'Down The Ballot #'!C56/SUM('Down The Ballot #'!$B56:$D56)</f>
        <v>0.3515625</v>
      </c>
      <c r="D56" s="7">
        <f>'Down The Ballot #'!D56/SUM('Down The Ballot #'!$B56:$D56)</f>
        <v>2.1874999999999999E-2</v>
      </c>
      <c r="E56" s="6">
        <f>'Down The Ballot #'!E56/SUM('Down The Ballot #'!$E56:$G56)</f>
        <v>0.65777080062794346</v>
      </c>
      <c r="F56" s="7">
        <f>'Down The Ballot #'!F56/SUM('Down The Ballot #'!$E56:$G56)</f>
        <v>0.3328100470957614</v>
      </c>
      <c r="G56" s="7">
        <f>'Down The Ballot #'!G56/SUM('Down The Ballot #'!$E56:$G56)</f>
        <v>9.4191522762951327E-3</v>
      </c>
      <c r="H56" s="6">
        <f>'Down The Ballot #'!H56/SUM('Down The Ballot #'!$H56:$J56)</f>
        <v>0.65506329113924056</v>
      </c>
      <c r="I56" s="7">
        <f>'Down The Ballot #'!I56/SUM('Down The Ballot #'!$H56:$J56)</f>
        <v>0.33069620253164556</v>
      </c>
      <c r="J56" s="7">
        <f>'Down The Ballot #'!J56/SUM('Down The Ballot #'!$H56:$J56)</f>
        <v>1.4240506329113924E-2</v>
      </c>
      <c r="K56" s="6">
        <f>'Down The Ballot #'!K56/SUM('Down The Ballot #'!$K56:$M56)</f>
        <v>0.65615141955835965</v>
      </c>
      <c r="L56" s="7">
        <f>'Down The Ballot #'!L56/SUM('Down The Ballot #'!$K56:$M56)</f>
        <v>0.32649842271293378</v>
      </c>
      <c r="M56" s="30">
        <f>'Down The Ballot #'!M56/SUM('Down The Ballot #'!$K56:$M56)</f>
        <v>1.7350157728706624E-2</v>
      </c>
    </row>
    <row r="57" spans="1:13">
      <c r="A57" s="87" t="s">
        <v>21</v>
      </c>
      <c r="B57" s="6">
        <f>'Down The Ballot #'!B57/SUM('Down The Ballot #'!$B57:$D57)</f>
        <v>0.51587973928528208</v>
      </c>
      <c r="C57" s="7">
        <f>'Down The Ballot #'!C57/SUM('Down The Ballot #'!$B57:$D57)</f>
        <v>0.45727079407340815</v>
      </c>
      <c r="D57" s="30">
        <f>'Down The Ballot #'!D57/SUM('Down The Ballot #'!$B57:$D57)</f>
        <v>2.6849466641309796E-2</v>
      </c>
      <c r="E57" s="34">
        <f>'Down The Ballot #'!E57/SUM('Down The Ballot #'!$E57:$G57)</f>
        <v>0.53612460753187985</v>
      </c>
      <c r="F57" s="35">
        <f>'Down The Ballot #'!F57/SUM('Down The Ballot #'!$E57:$G57)</f>
        <v>0.44612443212713337</v>
      </c>
      <c r="G57" s="64">
        <f>'Down The Ballot #'!G57/SUM('Down The Ballot #'!$E57:$G57)</f>
        <v>1.7750960340986829E-2</v>
      </c>
      <c r="H57" s="34">
        <f>'Down The Ballot #'!H57/SUM('Down The Ballot #'!$H57:$J57)</f>
        <v>0.54304904993371628</v>
      </c>
      <c r="I57" s="35">
        <f>'Down The Ballot #'!I57/SUM('Down The Ballot #'!$H57:$J57)</f>
        <v>0.4382501104728237</v>
      </c>
      <c r="J57" s="64">
        <f>'Down The Ballot #'!J57/SUM('Down The Ballot #'!$H57:$J57)</f>
        <v>1.8700839593460007E-2</v>
      </c>
      <c r="K57" s="34">
        <f>'Down The Ballot #'!K57/SUM('Down The Ballot #'!$K57:$M57)</f>
        <v>0.55506832014874319</v>
      </c>
      <c r="L57" s="35">
        <f>'Down The Ballot #'!L57/SUM('Down The Ballot #'!$K57:$M57)</f>
        <v>0.42005928680430094</v>
      </c>
      <c r="M57" s="64">
        <f>'Down The Ballot #'!M57/SUM('Down The Ballot #'!$K57:$M57)</f>
        <v>2.4872393046955852E-2</v>
      </c>
    </row>
    <row r="58" spans="1:13">
      <c r="A58" s="58" t="s">
        <v>41</v>
      </c>
      <c r="B58" s="34">
        <f>'Trajectory %'!I57</f>
        <v>0.51737850539689101</v>
      </c>
      <c r="C58" s="35">
        <f>'Trajectory %'!O57</f>
        <v>0.45841725627915786</v>
      </c>
      <c r="D58" s="64">
        <f>'Trajectory %'!U57</f>
        <v>2.4204238323951178E-2</v>
      </c>
    </row>
    <row r="59" spans="1:13">
      <c r="A59" s="58" t="s">
        <v>40</v>
      </c>
      <c r="B59" s="100">
        <f>B58-B57</f>
        <v>1.498766111608929E-3</v>
      </c>
      <c r="C59" s="101">
        <f t="shared" ref="C59:D59" si="0">C58-C57</f>
        <v>1.1464622057497098E-3</v>
      </c>
      <c r="D59" s="102">
        <f t="shared" si="0"/>
        <v>-2.645228317358618E-3</v>
      </c>
      <c r="E59" s="100">
        <f>B58-E57</f>
        <v>-1.874610213498884E-2</v>
      </c>
      <c r="F59" s="101">
        <f t="shared" ref="F59:G59" si="1">C58-F57</f>
        <v>1.2292824152024484E-2</v>
      </c>
      <c r="G59" s="102">
        <f t="shared" si="1"/>
        <v>6.4532779829643491E-3</v>
      </c>
      <c r="H59" s="100">
        <f>B58-H57</f>
        <v>-2.5670544536825268E-2</v>
      </c>
      <c r="I59" s="101">
        <f t="shared" ref="I59:J59" si="2">C58-I57</f>
        <v>2.0167145806334164E-2</v>
      </c>
      <c r="J59" s="102">
        <f t="shared" si="2"/>
        <v>5.5033987304911706E-3</v>
      </c>
      <c r="K59" s="100">
        <f>B58-K57</f>
        <v>-3.768981475185218E-2</v>
      </c>
      <c r="L59" s="101">
        <f t="shared" ref="L59:M59" si="3">C58-L57</f>
        <v>3.8357969474856923E-2</v>
      </c>
      <c r="M59" s="102">
        <f t="shared" si="3"/>
        <v>-6.6815472300467416E-4</v>
      </c>
    </row>
    <row r="60" spans="1:13">
      <c r="A60" s="107" t="s">
        <v>45</v>
      </c>
      <c r="B60" s="107"/>
      <c r="C60" s="107"/>
      <c r="D60" s="107"/>
      <c r="E60" s="107"/>
    </row>
    <row r="61" spans="1:13">
      <c r="A61" s="103" t="s">
        <v>41</v>
      </c>
      <c r="B61" s="58" t="s">
        <v>36</v>
      </c>
      <c r="C61" s="58" t="s">
        <v>42</v>
      </c>
      <c r="D61" s="58" t="s">
        <v>43</v>
      </c>
      <c r="E61" s="58" t="s">
        <v>44</v>
      </c>
    </row>
    <row r="62" spans="1:13">
      <c r="A62" s="104">
        <f>C58-B58</f>
        <v>-5.896124911773315E-2</v>
      </c>
      <c r="B62" s="104">
        <f>C57-B57</f>
        <v>-5.8608945211873931E-2</v>
      </c>
      <c r="C62" s="104">
        <f>F57-E57</f>
        <v>-9.0000175404746474E-2</v>
      </c>
      <c r="D62" s="104">
        <f>I57-H57</f>
        <v>-0.10479893946089258</v>
      </c>
      <c r="E62" s="104">
        <f>L57-K57</f>
        <v>-0.13500903334444225</v>
      </c>
    </row>
  </sheetData>
  <mergeCells count="6">
    <mergeCell ref="K1:M1"/>
    <mergeCell ref="A60:E60"/>
    <mergeCell ref="A1:A2"/>
    <mergeCell ref="B1:D1"/>
    <mergeCell ref="E1:G1"/>
    <mergeCell ref="H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2012</vt:lpstr>
      <vt:lpstr>2014</vt:lpstr>
      <vt:lpstr>2016</vt:lpstr>
      <vt:lpstr>Flags</vt:lpstr>
      <vt:lpstr>Avg</vt:lpstr>
      <vt:lpstr>2018</vt:lpstr>
      <vt:lpstr>Trajectory %</vt:lpstr>
      <vt:lpstr>Trajectory #</vt:lpstr>
      <vt:lpstr>Down The Ballot %</vt:lpstr>
      <vt:lpstr>Down The Ballot #</vt:lpstr>
      <vt:lpstr>District 6</vt:lpstr>
    </vt:vector>
  </TitlesOfParts>
  <Company>University of Denver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Firman</dc:creator>
  <cp:lastModifiedBy>Taylor Firman</cp:lastModifiedBy>
  <dcterms:created xsi:type="dcterms:W3CDTF">2018-10-26T03:37:01Z</dcterms:created>
  <dcterms:modified xsi:type="dcterms:W3CDTF">2018-11-25T18:55:30Z</dcterms:modified>
</cp:coreProperties>
</file>