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Tegora/Documents/excel/"/>
    </mc:Choice>
  </mc:AlternateContent>
  <bookViews>
    <workbookView xWindow="0" yWindow="460" windowWidth="27320" windowHeight="13800" tabRatio="500" firstSheet="1" activeTab="10"/>
  </bookViews>
  <sheets>
    <sheet name="vlookup&amp;hlookup" sheetId="1" r:id="rId1"/>
    <sheet name="vlookup&amp;hlookupINDEX" sheetId="2" r:id="rId2"/>
    <sheet name="sum and average if" sheetId="4" r:id="rId3"/>
    <sheet name="if Statment" sheetId="5" r:id="rId4"/>
    <sheet name="The If function" sheetId="6" r:id="rId5"/>
    <sheet name="Vlookup If statement" sheetId="7" r:id="rId6"/>
    <sheet name="Personal Finance" sheetId="8" r:id="rId7"/>
    <sheet name="home tab" sheetId="3" r:id="rId8"/>
    <sheet name="currence feature" sheetId="9" r:id="rId9"/>
    <sheet name="Conditional formating" sheetId="10" r:id="rId10"/>
    <sheet name="pivot table" sheetId="11" r:id="rId11"/>
  </sheets>
  <calcPr calcId="150001" concurrentCalc="0"/>
  <pivotCaches>
    <pivotCache cacheId="62" r:id="rId12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11" l="1"/>
  <c r="O2" i="11"/>
  <c r="N2" i="11"/>
  <c r="M2" i="11"/>
  <c r="L2" i="11"/>
  <c r="K2" i="11"/>
  <c r="J2" i="11"/>
  <c r="H2" i="11"/>
  <c r="I2" i="11"/>
  <c r="G2" i="11"/>
  <c r="F2" i="11"/>
  <c r="E2" i="11"/>
  <c r="D2" i="11"/>
  <c r="C2" i="11"/>
  <c r="P3" i="11"/>
  <c r="O3" i="11"/>
  <c r="N3" i="11"/>
  <c r="M3" i="11"/>
  <c r="L3" i="11"/>
  <c r="K3" i="11"/>
  <c r="J3" i="11"/>
  <c r="H3" i="11"/>
  <c r="P4" i="11"/>
  <c r="O4" i="11"/>
  <c r="N4" i="11"/>
  <c r="M4" i="11"/>
  <c r="L4" i="11"/>
  <c r="K4" i="11"/>
  <c r="J4" i="11"/>
  <c r="H4" i="11"/>
  <c r="P5" i="11"/>
  <c r="O5" i="11"/>
  <c r="N5" i="11"/>
  <c r="M5" i="11"/>
  <c r="L5" i="11"/>
  <c r="K5" i="11"/>
  <c r="J5" i="11"/>
  <c r="H5" i="11"/>
  <c r="P6" i="11"/>
  <c r="O6" i="11"/>
  <c r="N6" i="11"/>
  <c r="M6" i="11"/>
  <c r="L6" i="11"/>
  <c r="K6" i="11"/>
  <c r="J6" i="11"/>
  <c r="H6" i="11"/>
  <c r="P7" i="11"/>
  <c r="O7" i="11"/>
  <c r="N7" i="11"/>
  <c r="M7" i="11"/>
  <c r="L7" i="11"/>
  <c r="K7" i="11"/>
  <c r="J7" i="11"/>
  <c r="H7" i="11"/>
  <c r="P8" i="11"/>
  <c r="O8" i="11"/>
  <c r="N8" i="11"/>
  <c r="M8" i="11"/>
  <c r="L8" i="11"/>
  <c r="K8" i="11"/>
  <c r="J8" i="11"/>
  <c r="H8" i="11"/>
  <c r="P9" i="11"/>
  <c r="O9" i="11"/>
  <c r="N9" i="11"/>
  <c r="M9" i="11"/>
  <c r="L9" i="11"/>
  <c r="K9" i="11"/>
  <c r="J9" i="11"/>
  <c r="H9" i="11"/>
  <c r="P10" i="11"/>
  <c r="O10" i="11"/>
  <c r="N10" i="11"/>
  <c r="M10" i="11"/>
  <c r="L10" i="11"/>
  <c r="K10" i="11"/>
  <c r="J10" i="11"/>
  <c r="H10" i="11"/>
  <c r="P11" i="11"/>
  <c r="O11" i="11"/>
  <c r="N11" i="11"/>
  <c r="M11" i="11"/>
  <c r="L11" i="11"/>
  <c r="K11" i="11"/>
  <c r="J11" i="11"/>
  <c r="H11" i="11"/>
  <c r="P12" i="11"/>
  <c r="O12" i="11"/>
  <c r="N12" i="11"/>
  <c r="M12" i="11"/>
  <c r="L12" i="11"/>
  <c r="K12" i="11"/>
  <c r="J12" i="11"/>
  <c r="H12" i="11"/>
  <c r="P13" i="11"/>
  <c r="O13" i="11"/>
  <c r="N13" i="11"/>
  <c r="M13" i="11"/>
  <c r="L13" i="11"/>
  <c r="K13" i="11"/>
  <c r="J13" i="11"/>
  <c r="H13" i="11"/>
  <c r="P14" i="11"/>
  <c r="O14" i="11"/>
  <c r="N14" i="11"/>
  <c r="M14" i="11"/>
  <c r="L14" i="11"/>
  <c r="K14" i="11"/>
  <c r="J14" i="11"/>
  <c r="H14" i="11"/>
  <c r="P15" i="11"/>
  <c r="O15" i="11"/>
  <c r="N15" i="11"/>
  <c r="M15" i="11"/>
  <c r="L15" i="11"/>
  <c r="K15" i="11"/>
  <c r="J15" i="11"/>
  <c r="H15" i="11"/>
  <c r="P16" i="11"/>
  <c r="O16" i="11"/>
  <c r="N16" i="11"/>
  <c r="M16" i="11"/>
  <c r="L16" i="11"/>
  <c r="K16" i="11"/>
  <c r="J16" i="11"/>
  <c r="H16" i="11"/>
  <c r="P17" i="11"/>
  <c r="O17" i="11"/>
  <c r="N17" i="11"/>
  <c r="M17" i="11"/>
  <c r="L17" i="11"/>
  <c r="K17" i="11"/>
  <c r="J17" i="11"/>
  <c r="H17" i="11"/>
  <c r="P18" i="11"/>
  <c r="O18" i="11"/>
  <c r="N18" i="11"/>
  <c r="M18" i="11"/>
  <c r="L18" i="11"/>
  <c r="K18" i="11"/>
  <c r="J18" i="11"/>
  <c r="H18" i="11"/>
  <c r="P19" i="11"/>
  <c r="O19" i="11"/>
  <c r="N19" i="11"/>
  <c r="M19" i="11"/>
  <c r="L19" i="11"/>
  <c r="K19" i="11"/>
  <c r="J19" i="11"/>
  <c r="H19" i="11"/>
  <c r="P20" i="11"/>
  <c r="O20" i="11"/>
  <c r="N20" i="11"/>
  <c r="M20" i="11"/>
  <c r="L20" i="11"/>
  <c r="K20" i="11"/>
  <c r="J20" i="11"/>
  <c r="H20" i="11"/>
  <c r="P21" i="11"/>
  <c r="O21" i="11"/>
  <c r="N21" i="11"/>
  <c r="M21" i="11"/>
  <c r="L21" i="11"/>
  <c r="K21" i="11"/>
  <c r="J21" i="11"/>
  <c r="H21" i="11"/>
  <c r="P22" i="11"/>
  <c r="O22" i="11"/>
  <c r="N22" i="11"/>
  <c r="M22" i="11"/>
  <c r="L22" i="11"/>
  <c r="K22" i="11"/>
  <c r="J22" i="11"/>
  <c r="H22" i="11"/>
  <c r="P23" i="11"/>
  <c r="O23" i="11"/>
  <c r="N23" i="11"/>
  <c r="M23" i="11"/>
  <c r="L23" i="11"/>
  <c r="K23" i="11"/>
  <c r="J23" i="11"/>
  <c r="H23" i="11"/>
  <c r="P24" i="11"/>
  <c r="O24" i="11"/>
  <c r="N24" i="11"/>
  <c r="M24" i="11"/>
  <c r="L24" i="11"/>
  <c r="K24" i="11"/>
  <c r="J24" i="11"/>
  <c r="H24" i="11"/>
  <c r="P25" i="11"/>
  <c r="O25" i="11"/>
  <c r="N25" i="11"/>
  <c r="M25" i="11"/>
  <c r="L25" i="11"/>
  <c r="K25" i="11"/>
  <c r="J25" i="11"/>
  <c r="H25" i="11"/>
  <c r="P26" i="11"/>
  <c r="O26" i="11"/>
  <c r="N26" i="11"/>
  <c r="M26" i="11"/>
  <c r="L26" i="11"/>
  <c r="K26" i="11"/>
  <c r="J26" i="11"/>
  <c r="H26" i="11"/>
  <c r="P27" i="11"/>
  <c r="O27" i="11"/>
  <c r="N27" i="11"/>
  <c r="M27" i="11"/>
  <c r="L27" i="11"/>
  <c r="K27" i="11"/>
  <c r="J27" i="11"/>
  <c r="H27" i="11"/>
  <c r="P28" i="11"/>
  <c r="O28" i="11"/>
  <c r="N28" i="11"/>
  <c r="M28" i="11"/>
  <c r="L28" i="11"/>
  <c r="K28" i="11"/>
  <c r="J28" i="11"/>
  <c r="H28" i="11"/>
  <c r="P29" i="11"/>
  <c r="O29" i="11"/>
  <c r="N29" i="11"/>
  <c r="M29" i="11"/>
  <c r="L29" i="11"/>
  <c r="K29" i="11"/>
  <c r="J29" i="11"/>
  <c r="H29" i="11"/>
  <c r="P30" i="11"/>
  <c r="O30" i="11"/>
  <c r="N30" i="11"/>
  <c r="M30" i="11"/>
  <c r="L30" i="11"/>
  <c r="K30" i="11"/>
  <c r="J30" i="11"/>
  <c r="H30" i="11"/>
  <c r="P31" i="11"/>
  <c r="O31" i="11"/>
  <c r="N31" i="11"/>
  <c r="M31" i="11"/>
  <c r="L31" i="11"/>
  <c r="K31" i="11"/>
  <c r="J31" i="11"/>
  <c r="H31" i="11"/>
  <c r="P32" i="11"/>
  <c r="O32" i="11"/>
  <c r="N32" i="11"/>
  <c r="M32" i="11"/>
  <c r="L32" i="11"/>
  <c r="K32" i="11"/>
  <c r="J32" i="11"/>
  <c r="H32" i="11"/>
  <c r="P33" i="11"/>
  <c r="O33" i="11"/>
  <c r="N33" i="11"/>
  <c r="M33" i="11"/>
  <c r="L33" i="11"/>
  <c r="K33" i="11"/>
  <c r="J33" i="11"/>
  <c r="H33" i="11"/>
  <c r="P34" i="11"/>
  <c r="O34" i="11"/>
  <c r="N34" i="11"/>
  <c r="M34" i="11"/>
  <c r="L34" i="11"/>
  <c r="K34" i="11"/>
  <c r="J34" i="11"/>
  <c r="H34" i="11"/>
  <c r="P35" i="11"/>
  <c r="O35" i="11"/>
  <c r="N35" i="11"/>
  <c r="M35" i="11"/>
  <c r="L35" i="11"/>
  <c r="K35" i="11"/>
  <c r="J35" i="11"/>
  <c r="H35" i="11"/>
  <c r="P36" i="11"/>
  <c r="O36" i="11"/>
  <c r="N36" i="11"/>
  <c r="M36" i="11"/>
  <c r="L36" i="11"/>
  <c r="K36" i="11"/>
  <c r="J36" i="11"/>
  <c r="H36" i="11"/>
  <c r="P37" i="11"/>
  <c r="O37" i="11"/>
  <c r="N37" i="11"/>
  <c r="M37" i="11"/>
  <c r="L37" i="11"/>
  <c r="K37" i="11"/>
  <c r="J37" i="11"/>
  <c r="H37" i="11"/>
  <c r="P38" i="11"/>
  <c r="O38" i="11"/>
  <c r="N38" i="11"/>
  <c r="M38" i="11"/>
  <c r="L38" i="11"/>
  <c r="K38" i="11"/>
  <c r="J38" i="11"/>
  <c r="H38" i="11"/>
  <c r="P39" i="11"/>
  <c r="O39" i="11"/>
  <c r="N39" i="11"/>
  <c r="M39" i="11"/>
  <c r="L39" i="11"/>
  <c r="K39" i="11"/>
  <c r="J39" i="11"/>
  <c r="H39" i="11"/>
  <c r="P40" i="11"/>
  <c r="O40" i="11"/>
  <c r="N40" i="11"/>
  <c r="M40" i="11"/>
  <c r="L40" i="11"/>
  <c r="K40" i="11"/>
  <c r="J40" i="11"/>
  <c r="H40" i="11"/>
  <c r="P41" i="11"/>
  <c r="O41" i="11"/>
  <c r="N41" i="11"/>
  <c r="M41" i="11"/>
  <c r="L41" i="11"/>
  <c r="K41" i="11"/>
  <c r="J41" i="11"/>
  <c r="H41" i="11"/>
  <c r="P42" i="11"/>
  <c r="O42" i="11"/>
  <c r="N42" i="11"/>
  <c r="M42" i="11"/>
  <c r="L42" i="11"/>
  <c r="K42" i="11"/>
  <c r="J42" i="11"/>
  <c r="H42" i="11"/>
  <c r="P43" i="11"/>
  <c r="O43" i="11"/>
  <c r="N43" i="11"/>
  <c r="M43" i="11"/>
  <c r="L43" i="11"/>
  <c r="K43" i="11"/>
  <c r="J43" i="11"/>
  <c r="H43" i="11"/>
  <c r="P44" i="11"/>
  <c r="O44" i="11"/>
  <c r="N44" i="11"/>
  <c r="M44" i="11"/>
  <c r="L44" i="11"/>
  <c r="K44" i="11"/>
  <c r="J44" i="11"/>
  <c r="H44" i="11"/>
  <c r="P45" i="11"/>
  <c r="O45" i="11"/>
  <c r="N45" i="11"/>
  <c r="M45" i="11"/>
  <c r="L45" i="11"/>
  <c r="K45" i="11"/>
  <c r="J45" i="11"/>
  <c r="H45" i="11"/>
  <c r="P46" i="11"/>
  <c r="O46" i="11"/>
  <c r="N46" i="11"/>
  <c r="M46" i="11"/>
  <c r="L46" i="11"/>
  <c r="K46" i="11"/>
  <c r="J46" i="11"/>
  <c r="H46" i="11"/>
  <c r="P47" i="11"/>
  <c r="O47" i="11"/>
  <c r="N47" i="11"/>
  <c r="M47" i="11"/>
  <c r="L47" i="11"/>
  <c r="K47" i="11"/>
  <c r="J47" i="11"/>
  <c r="H47" i="11"/>
  <c r="P48" i="11"/>
  <c r="O48" i="11"/>
  <c r="N48" i="11"/>
  <c r="M48" i="11"/>
  <c r="L48" i="11"/>
  <c r="K48" i="11"/>
  <c r="J48" i="11"/>
  <c r="H48" i="11"/>
  <c r="P49" i="11"/>
  <c r="O49" i="11"/>
  <c r="N49" i="11"/>
  <c r="M49" i="11"/>
  <c r="L49" i="11"/>
  <c r="K49" i="11"/>
  <c r="J49" i="11"/>
  <c r="H49" i="11"/>
  <c r="P50" i="11"/>
  <c r="O50" i="11"/>
  <c r="N50" i="11"/>
  <c r="M50" i="11"/>
  <c r="L50" i="11"/>
  <c r="K50" i="11"/>
  <c r="J50" i="11"/>
  <c r="H50" i="11"/>
  <c r="P51" i="11"/>
  <c r="O51" i="11"/>
  <c r="N51" i="11"/>
  <c r="M51" i="11"/>
  <c r="L51" i="11"/>
  <c r="K51" i="11"/>
  <c r="J51" i="11"/>
  <c r="H51" i="11"/>
  <c r="P52" i="11"/>
  <c r="O52" i="11"/>
  <c r="N52" i="11"/>
  <c r="M52" i="11"/>
  <c r="L52" i="11"/>
  <c r="K52" i="11"/>
  <c r="J52" i="11"/>
  <c r="H52" i="11"/>
  <c r="P53" i="11"/>
  <c r="O53" i="11"/>
  <c r="N53" i="11"/>
  <c r="M53" i="11"/>
  <c r="L53" i="11"/>
  <c r="K53" i="11"/>
  <c r="J53" i="11"/>
  <c r="H53" i="11"/>
  <c r="P54" i="11"/>
  <c r="O54" i="11"/>
  <c r="N54" i="11"/>
  <c r="M54" i="11"/>
  <c r="L54" i="11"/>
  <c r="K54" i="11"/>
  <c r="J54" i="11"/>
  <c r="H54" i="11"/>
  <c r="P55" i="11"/>
  <c r="O55" i="11"/>
  <c r="N55" i="11"/>
  <c r="M55" i="11"/>
  <c r="L55" i="11"/>
  <c r="K55" i="11"/>
  <c r="J55" i="11"/>
  <c r="H55" i="11"/>
  <c r="P56" i="11"/>
  <c r="O56" i="11"/>
  <c r="N56" i="11"/>
  <c r="M56" i="11"/>
  <c r="L56" i="11"/>
  <c r="K56" i="11"/>
  <c r="J56" i="11"/>
  <c r="H56" i="11"/>
  <c r="P57" i="11"/>
  <c r="O57" i="11"/>
  <c r="N57" i="11"/>
  <c r="M57" i="11"/>
  <c r="L57" i="11"/>
  <c r="K57" i="11"/>
  <c r="J57" i="11"/>
  <c r="H57" i="11"/>
  <c r="P58" i="11"/>
  <c r="O58" i="11"/>
  <c r="N58" i="11"/>
  <c r="M58" i="11"/>
  <c r="L58" i="11"/>
  <c r="K58" i="11"/>
  <c r="J58" i="11"/>
  <c r="H58" i="11"/>
  <c r="P59" i="11"/>
  <c r="O59" i="11"/>
  <c r="N59" i="11"/>
  <c r="M59" i="11"/>
  <c r="L59" i="11"/>
  <c r="K59" i="11"/>
  <c r="J59" i="11"/>
  <c r="H59" i="11"/>
  <c r="P60" i="11"/>
  <c r="O60" i="11"/>
  <c r="N60" i="11"/>
  <c r="M60" i="11"/>
  <c r="L60" i="11"/>
  <c r="K60" i="11"/>
  <c r="J60" i="11"/>
  <c r="H60" i="11"/>
  <c r="P61" i="11"/>
  <c r="O61" i="11"/>
  <c r="N61" i="11"/>
  <c r="M61" i="11"/>
  <c r="L61" i="11"/>
  <c r="K61" i="11"/>
  <c r="J61" i="11"/>
  <c r="H61" i="11"/>
  <c r="P62" i="11"/>
  <c r="O62" i="11"/>
  <c r="N62" i="11"/>
  <c r="M62" i="11"/>
  <c r="L62" i="11"/>
  <c r="K62" i="11"/>
  <c r="J62" i="11"/>
  <c r="H62" i="11"/>
  <c r="P63" i="11"/>
  <c r="O63" i="11"/>
  <c r="N63" i="11"/>
  <c r="M63" i="11"/>
  <c r="L63" i="11"/>
  <c r="K63" i="11"/>
  <c r="J63" i="11"/>
  <c r="H63" i="11"/>
  <c r="P64" i="11"/>
  <c r="O64" i="11"/>
  <c r="N64" i="11"/>
  <c r="M64" i="11"/>
  <c r="L64" i="11"/>
  <c r="K64" i="11"/>
  <c r="J64" i="11"/>
  <c r="H64" i="11"/>
  <c r="P65" i="11"/>
  <c r="O65" i="11"/>
  <c r="N65" i="11"/>
  <c r="M65" i="11"/>
  <c r="L65" i="11"/>
  <c r="K65" i="11"/>
  <c r="J65" i="11"/>
  <c r="H65" i="11"/>
  <c r="P66" i="11"/>
  <c r="O66" i="11"/>
  <c r="N66" i="11"/>
  <c r="M66" i="11"/>
  <c r="L66" i="11"/>
  <c r="K66" i="11"/>
  <c r="J66" i="11"/>
  <c r="H66" i="11"/>
  <c r="P67" i="11"/>
  <c r="O67" i="11"/>
  <c r="N67" i="11"/>
  <c r="M67" i="11"/>
  <c r="L67" i="11"/>
  <c r="K67" i="11"/>
  <c r="J67" i="11"/>
  <c r="H67" i="11"/>
  <c r="P68" i="11"/>
  <c r="O68" i="11"/>
  <c r="N68" i="11"/>
  <c r="M68" i="11"/>
  <c r="L68" i="11"/>
  <c r="K68" i="11"/>
  <c r="J68" i="11"/>
  <c r="H68" i="11"/>
  <c r="P69" i="11"/>
  <c r="O69" i="11"/>
  <c r="N69" i="11"/>
  <c r="M69" i="11"/>
  <c r="L69" i="11"/>
  <c r="K69" i="11"/>
  <c r="J69" i="11"/>
  <c r="H69" i="11"/>
  <c r="P70" i="11"/>
  <c r="O70" i="11"/>
  <c r="N70" i="11"/>
  <c r="M70" i="11"/>
  <c r="L70" i="11"/>
  <c r="K70" i="11"/>
  <c r="J70" i="11"/>
  <c r="H70" i="11"/>
  <c r="P71" i="11"/>
  <c r="O71" i="11"/>
  <c r="N71" i="11"/>
  <c r="M71" i="11"/>
  <c r="L71" i="11"/>
  <c r="K71" i="11"/>
  <c r="J71" i="11"/>
  <c r="H71" i="11"/>
  <c r="P72" i="11"/>
  <c r="O72" i="11"/>
  <c r="N72" i="11"/>
  <c r="M72" i="11"/>
  <c r="L72" i="11"/>
  <c r="K72" i="11"/>
  <c r="J72" i="11"/>
  <c r="H72" i="11"/>
  <c r="P73" i="11"/>
  <c r="O73" i="11"/>
  <c r="N73" i="11"/>
  <c r="M73" i="11"/>
  <c r="L73" i="11"/>
  <c r="K73" i="11"/>
  <c r="J73" i="11"/>
  <c r="H73" i="11"/>
  <c r="P74" i="11"/>
  <c r="O74" i="11"/>
  <c r="N74" i="11"/>
  <c r="M74" i="11"/>
  <c r="L74" i="11"/>
  <c r="K74" i="11"/>
  <c r="J74" i="11"/>
  <c r="H74" i="11"/>
  <c r="P75" i="11"/>
  <c r="O75" i="11"/>
  <c r="N75" i="11"/>
  <c r="M75" i="11"/>
  <c r="L75" i="11"/>
  <c r="K75" i="11"/>
  <c r="J75" i="11"/>
  <c r="H75" i="11"/>
  <c r="P76" i="11"/>
  <c r="O76" i="11"/>
  <c r="N76" i="11"/>
  <c r="M76" i="11"/>
  <c r="L76" i="11"/>
  <c r="K76" i="11"/>
  <c r="J76" i="11"/>
  <c r="H76" i="11"/>
  <c r="P77" i="11"/>
  <c r="O77" i="11"/>
  <c r="N77" i="11"/>
  <c r="M77" i="11"/>
  <c r="L77" i="11"/>
  <c r="K77" i="11"/>
  <c r="J77" i="11"/>
  <c r="H77" i="11"/>
  <c r="P78" i="11"/>
  <c r="O78" i="11"/>
  <c r="N78" i="11"/>
  <c r="M78" i="11"/>
  <c r="L78" i="11"/>
  <c r="K78" i="11"/>
  <c r="J78" i="11"/>
  <c r="H78" i="11"/>
  <c r="P79" i="11"/>
  <c r="O79" i="11"/>
  <c r="N79" i="11"/>
  <c r="M79" i="11"/>
  <c r="L79" i="11"/>
  <c r="K79" i="11"/>
  <c r="J79" i="11"/>
  <c r="H79" i="11"/>
  <c r="P80" i="11"/>
  <c r="O80" i="11"/>
  <c r="N80" i="11"/>
  <c r="M80" i="11"/>
  <c r="L80" i="11"/>
  <c r="K80" i="11"/>
  <c r="J80" i="11"/>
  <c r="H80" i="11"/>
  <c r="P81" i="11"/>
  <c r="O81" i="11"/>
  <c r="N81" i="11"/>
  <c r="M81" i="11"/>
  <c r="L81" i="11"/>
  <c r="K81" i="11"/>
  <c r="J81" i="11"/>
  <c r="H81" i="11"/>
  <c r="P82" i="11"/>
  <c r="O82" i="11"/>
  <c r="N82" i="11"/>
  <c r="M82" i="11"/>
  <c r="L82" i="11"/>
  <c r="K82" i="11"/>
  <c r="J82" i="11"/>
  <c r="H82" i="11"/>
  <c r="P83" i="11"/>
  <c r="O83" i="11"/>
  <c r="N83" i="11"/>
  <c r="M83" i="11"/>
  <c r="L83" i="11"/>
  <c r="K83" i="11"/>
  <c r="J83" i="11"/>
  <c r="H83" i="11"/>
  <c r="P84" i="11"/>
  <c r="O84" i="11"/>
  <c r="N84" i="11"/>
  <c r="M84" i="11"/>
  <c r="L84" i="11"/>
  <c r="K84" i="11"/>
  <c r="J84" i="11"/>
  <c r="H84" i="11"/>
  <c r="P85" i="11"/>
  <c r="O85" i="11"/>
  <c r="N85" i="11"/>
  <c r="M85" i="11"/>
  <c r="L85" i="11"/>
  <c r="K85" i="11"/>
  <c r="J85" i="11"/>
  <c r="H85" i="11"/>
  <c r="P86" i="11"/>
  <c r="O86" i="11"/>
  <c r="N86" i="11"/>
  <c r="M86" i="11"/>
  <c r="L86" i="11"/>
  <c r="K86" i="11"/>
  <c r="J86" i="11"/>
  <c r="H86" i="11"/>
  <c r="P87" i="11"/>
  <c r="O87" i="11"/>
  <c r="N87" i="11"/>
  <c r="M87" i="11"/>
  <c r="L87" i="11"/>
  <c r="K87" i="11"/>
  <c r="J87" i="11"/>
  <c r="H87" i="11"/>
  <c r="P88" i="11"/>
  <c r="O88" i="11"/>
  <c r="N88" i="11"/>
  <c r="M88" i="11"/>
  <c r="L88" i="11"/>
  <c r="K88" i="11"/>
  <c r="J88" i="11"/>
  <c r="H88" i="11"/>
  <c r="P89" i="11"/>
  <c r="O89" i="11"/>
  <c r="N89" i="11"/>
  <c r="M89" i="11"/>
  <c r="L89" i="11"/>
  <c r="K89" i="11"/>
  <c r="J89" i="11"/>
  <c r="H89" i="11"/>
  <c r="P90" i="11"/>
  <c r="O90" i="11"/>
  <c r="N90" i="11"/>
  <c r="M90" i="11"/>
  <c r="L90" i="11"/>
  <c r="K90" i="11"/>
  <c r="J90" i="11"/>
  <c r="H90" i="11"/>
  <c r="P91" i="11"/>
  <c r="O91" i="11"/>
  <c r="N91" i="11"/>
  <c r="M91" i="11"/>
  <c r="L91" i="11"/>
  <c r="K91" i="11"/>
  <c r="J91" i="11"/>
  <c r="H91" i="11"/>
  <c r="P92" i="11"/>
  <c r="O92" i="11"/>
  <c r="N92" i="11"/>
  <c r="M92" i="11"/>
  <c r="L92" i="11"/>
  <c r="K92" i="11"/>
  <c r="J92" i="11"/>
  <c r="H92" i="11"/>
  <c r="P93" i="11"/>
  <c r="O93" i="11"/>
  <c r="N93" i="11"/>
  <c r="M93" i="11"/>
  <c r="L93" i="11"/>
  <c r="K93" i="11"/>
  <c r="J93" i="11"/>
  <c r="H93" i="11"/>
  <c r="P94" i="11"/>
  <c r="O94" i="11"/>
  <c r="N94" i="11"/>
  <c r="M94" i="11"/>
  <c r="L94" i="11"/>
  <c r="K94" i="11"/>
  <c r="J94" i="11"/>
  <c r="H94" i="11"/>
  <c r="P95" i="11"/>
  <c r="O95" i="11"/>
  <c r="N95" i="11"/>
  <c r="M95" i="11"/>
  <c r="L95" i="11"/>
  <c r="K95" i="11"/>
  <c r="J95" i="11"/>
  <c r="H95" i="11"/>
  <c r="P96" i="11"/>
  <c r="O96" i="11"/>
  <c r="N96" i="11"/>
  <c r="M96" i="11"/>
  <c r="L96" i="11"/>
  <c r="K96" i="11"/>
  <c r="J96" i="11"/>
  <c r="H96" i="11"/>
  <c r="P97" i="11"/>
  <c r="O97" i="11"/>
  <c r="N97" i="11"/>
  <c r="M97" i="11"/>
  <c r="L97" i="11"/>
  <c r="K97" i="11"/>
  <c r="J97" i="11"/>
  <c r="H97" i="11"/>
  <c r="P98" i="11"/>
  <c r="O98" i="11"/>
  <c r="N98" i="11"/>
  <c r="M98" i="11"/>
  <c r="L98" i="11"/>
  <c r="K98" i="11"/>
  <c r="J98" i="11"/>
  <c r="H98" i="11"/>
  <c r="P99" i="11"/>
  <c r="O99" i="11"/>
  <c r="N99" i="11"/>
  <c r="M99" i="11"/>
  <c r="L99" i="11"/>
  <c r="K99" i="11"/>
  <c r="J99" i="11"/>
  <c r="H99" i="11"/>
  <c r="P100" i="11"/>
  <c r="O100" i="11"/>
  <c r="N100" i="11"/>
  <c r="M100" i="11"/>
  <c r="L100" i="11"/>
  <c r="K100" i="11"/>
  <c r="J100" i="11"/>
  <c r="H100" i="11"/>
  <c r="P101" i="11"/>
  <c r="O101" i="11"/>
  <c r="N101" i="11"/>
  <c r="M101" i="11"/>
  <c r="L101" i="11"/>
  <c r="K101" i="11"/>
  <c r="J101" i="11"/>
  <c r="H101" i="11"/>
  <c r="P102" i="11"/>
  <c r="O102" i="11"/>
  <c r="N102" i="11"/>
  <c r="M102" i="11"/>
  <c r="L102" i="11"/>
  <c r="K102" i="11"/>
  <c r="J102" i="11"/>
  <c r="H102" i="11"/>
  <c r="P103" i="11"/>
  <c r="O103" i="11"/>
  <c r="N103" i="11"/>
  <c r="M103" i="11"/>
  <c r="L103" i="11"/>
  <c r="K103" i="11"/>
  <c r="J103" i="11"/>
  <c r="H103" i="11"/>
  <c r="P104" i="11"/>
  <c r="O104" i="11"/>
  <c r="N104" i="11"/>
  <c r="M104" i="11"/>
  <c r="L104" i="11"/>
  <c r="K104" i="11"/>
  <c r="J104" i="11"/>
  <c r="H104" i="11"/>
  <c r="P105" i="11"/>
  <c r="O105" i="11"/>
  <c r="N105" i="11"/>
  <c r="M105" i="11"/>
  <c r="L105" i="11"/>
  <c r="K105" i="11"/>
  <c r="J105" i="11"/>
  <c r="H105" i="11"/>
  <c r="P106" i="11"/>
  <c r="O106" i="11"/>
  <c r="N106" i="11"/>
  <c r="M106" i="11"/>
  <c r="L106" i="11"/>
  <c r="K106" i="11"/>
  <c r="J106" i="11"/>
  <c r="H106" i="11"/>
  <c r="P107" i="11"/>
  <c r="O107" i="11"/>
  <c r="N107" i="11"/>
  <c r="M107" i="11"/>
  <c r="L107" i="11"/>
  <c r="K107" i="11"/>
  <c r="J107" i="11"/>
  <c r="H107" i="11"/>
  <c r="P108" i="11"/>
  <c r="O108" i="11"/>
  <c r="N108" i="11"/>
  <c r="M108" i="11"/>
  <c r="L108" i="11"/>
  <c r="K108" i="11"/>
  <c r="J108" i="11"/>
  <c r="H108" i="11"/>
  <c r="P109" i="11"/>
  <c r="O109" i="11"/>
  <c r="N109" i="11"/>
  <c r="M109" i="11"/>
  <c r="L109" i="11"/>
  <c r="K109" i="11"/>
  <c r="J109" i="11"/>
  <c r="H109" i="11"/>
  <c r="P110" i="11"/>
  <c r="O110" i="11"/>
  <c r="N110" i="11"/>
  <c r="M110" i="11"/>
  <c r="L110" i="11"/>
  <c r="K110" i="11"/>
  <c r="J110" i="11"/>
  <c r="H110" i="11"/>
  <c r="P111" i="11"/>
  <c r="O111" i="11"/>
  <c r="N111" i="11"/>
  <c r="M111" i="11"/>
  <c r="L111" i="11"/>
  <c r="K111" i="11"/>
  <c r="J111" i="11"/>
  <c r="H111" i="11"/>
  <c r="P112" i="11"/>
  <c r="O112" i="11"/>
  <c r="N112" i="11"/>
  <c r="M112" i="11"/>
  <c r="L112" i="11"/>
  <c r="K112" i="11"/>
  <c r="J112" i="11"/>
  <c r="H112" i="11"/>
  <c r="P113" i="11"/>
  <c r="O113" i="11"/>
  <c r="N113" i="11"/>
  <c r="M113" i="11"/>
  <c r="L113" i="11"/>
  <c r="K113" i="11"/>
  <c r="J113" i="11"/>
  <c r="H113" i="11"/>
  <c r="P114" i="11"/>
  <c r="O114" i="11"/>
  <c r="N114" i="11"/>
  <c r="M114" i="11"/>
  <c r="L114" i="11"/>
  <c r="K114" i="11"/>
  <c r="J114" i="11"/>
  <c r="H114" i="11"/>
  <c r="P115" i="11"/>
  <c r="O115" i="11"/>
  <c r="N115" i="11"/>
  <c r="M115" i="11"/>
  <c r="L115" i="11"/>
  <c r="K115" i="11"/>
  <c r="J115" i="11"/>
  <c r="H115" i="11"/>
  <c r="P116" i="11"/>
  <c r="O116" i="11"/>
  <c r="N116" i="11"/>
  <c r="M116" i="11"/>
  <c r="L116" i="11"/>
  <c r="K116" i="11"/>
  <c r="J116" i="11"/>
  <c r="H116" i="11"/>
  <c r="P117" i="11"/>
  <c r="O117" i="11"/>
  <c r="N117" i="11"/>
  <c r="M117" i="11"/>
  <c r="L117" i="11"/>
  <c r="K117" i="11"/>
  <c r="J117" i="11"/>
  <c r="H117" i="11"/>
  <c r="P118" i="11"/>
  <c r="O118" i="11"/>
  <c r="N118" i="11"/>
  <c r="M118" i="11"/>
  <c r="L118" i="11"/>
  <c r="K118" i="11"/>
  <c r="J118" i="11"/>
  <c r="H118" i="11"/>
  <c r="P119" i="11"/>
  <c r="O119" i="11"/>
  <c r="N119" i="11"/>
  <c r="M119" i="11"/>
  <c r="L119" i="11"/>
  <c r="K119" i="11"/>
  <c r="J119" i="11"/>
  <c r="H119" i="11"/>
  <c r="P120" i="11"/>
  <c r="O120" i="11"/>
  <c r="N120" i="11"/>
  <c r="M120" i="11"/>
  <c r="L120" i="11"/>
  <c r="K120" i="11"/>
  <c r="J120" i="11"/>
  <c r="H120" i="11"/>
  <c r="P121" i="11"/>
  <c r="O121" i="11"/>
  <c r="N121" i="11"/>
  <c r="M121" i="11"/>
  <c r="L121" i="11"/>
  <c r="K121" i="11"/>
  <c r="J121" i="11"/>
  <c r="H121" i="11"/>
  <c r="P122" i="11"/>
  <c r="O122" i="11"/>
  <c r="N122" i="11"/>
  <c r="M122" i="11"/>
  <c r="L122" i="11"/>
  <c r="K122" i="11"/>
  <c r="J122" i="11"/>
  <c r="H122" i="11"/>
  <c r="P123" i="11"/>
  <c r="O123" i="11"/>
  <c r="N123" i="11"/>
  <c r="M123" i="11"/>
  <c r="L123" i="11"/>
  <c r="K123" i="11"/>
  <c r="J123" i="11"/>
  <c r="H123" i="11"/>
  <c r="P124" i="11"/>
  <c r="O124" i="11"/>
  <c r="N124" i="11"/>
  <c r="M124" i="11"/>
  <c r="L124" i="11"/>
  <c r="K124" i="11"/>
  <c r="J124" i="11"/>
  <c r="H124" i="11"/>
  <c r="P125" i="11"/>
  <c r="O125" i="11"/>
  <c r="N125" i="11"/>
  <c r="M125" i="11"/>
  <c r="L125" i="11"/>
  <c r="K125" i="11"/>
  <c r="J125" i="11"/>
  <c r="H125" i="11"/>
  <c r="P126" i="11"/>
  <c r="O126" i="11"/>
  <c r="N126" i="11"/>
  <c r="M126" i="11"/>
  <c r="L126" i="11"/>
  <c r="K126" i="11"/>
  <c r="J126" i="11"/>
  <c r="H126" i="11"/>
  <c r="P127" i="11"/>
  <c r="O127" i="11"/>
  <c r="N127" i="11"/>
  <c r="M127" i="11"/>
  <c r="L127" i="11"/>
  <c r="K127" i="11"/>
  <c r="J127" i="11"/>
  <c r="H127" i="11"/>
  <c r="P128" i="11"/>
  <c r="O128" i="11"/>
  <c r="N128" i="11"/>
  <c r="M128" i="11"/>
  <c r="L128" i="11"/>
  <c r="K128" i="11"/>
  <c r="J128" i="11"/>
  <c r="H128" i="11"/>
  <c r="P129" i="11"/>
  <c r="O129" i="11"/>
  <c r="N129" i="11"/>
  <c r="M129" i="11"/>
  <c r="L129" i="11"/>
  <c r="K129" i="11"/>
  <c r="J129" i="11"/>
  <c r="H129" i="11"/>
  <c r="P130" i="11"/>
  <c r="O130" i="11"/>
  <c r="N130" i="11"/>
  <c r="M130" i="11"/>
  <c r="L130" i="11"/>
  <c r="K130" i="11"/>
  <c r="J130" i="11"/>
  <c r="H130" i="11"/>
  <c r="P131" i="11"/>
  <c r="O131" i="11"/>
  <c r="N131" i="11"/>
  <c r="M131" i="11"/>
  <c r="L131" i="11"/>
  <c r="K131" i="11"/>
  <c r="J131" i="11"/>
  <c r="H131" i="11"/>
  <c r="P132" i="11"/>
  <c r="O132" i="11"/>
  <c r="N132" i="11"/>
  <c r="M132" i="11"/>
  <c r="L132" i="11"/>
  <c r="K132" i="11"/>
  <c r="J132" i="11"/>
  <c r="H132" i="11"/>
  <c r="P133" i="11"/>
  <c r="O133" i="11"/>
  <c r="N133" i="11"/>
  <c r="M133" i="11"/>
  <c r="L133" i="11"/>
  <c r="K133" i="11"/>
  <c r="J133" i="11"/>
  <c r="H133" i="11"/>
  <c r="P134" i="11"/>
  <c r="O134" i="11"/>
  <c r="N134" i="11"/>
  <c r="M134" i="11"/>
  <c r="L134" i="11"/>
  <c r="K134" i="11"/>
  <c r="J134" i="11"/>
  <c r="H134" i="11"/>
  <c r="P135" i="11"/>
  <c r="O135" i="11"/>
  <c r="N135" i="11"/>
  <c r="M135" i="11"/>
  <c r="L135" i="11"/>
  <c r="K135" i="11"/>
  <c r="J135" i="11"/>
  <c r="H135" i="11"/>
  <c r="P136" i="11"/>
  <c r="O136" i="11"/>
  <c r="N136" i="11"/>
  <c r="M136" i="11"/>
  <c r="L136" i="11"/>
  <c r="K136" i="11"/>
  <c r="J136" i="11"/>
  <c r="H136" i="11"/>
  <c r="P137" i="11"/>
  <c r="O137" i="11"/>
  <c r="N137" i="11"/>
  <c r="M137" i="11"/>
  <c r="L137" i="11"/>
  <c r="K137" i="11"/>
  <c r="J137" i="11"/>
  <c r="H137" i="11"/>
  <c r="P138" i="11"/>
  <c r="O138" i="11"/>
  <c r="N138" i="11"/>
  <c r="M138" i="11"/>
  <c r="L138" i="11"/>
  <c r="K138" i="11"/>
  <c r="J138" i="11"/>
  <c r="H138" i="11"/>
  <c r="P139" i="11"/>
  <c r="O139" i="11"/>
  <c r="N139" i="11"/>
  <c r="M139" i="11"/>
  <c r="L139" i="11"/>
  <c r="K139" i="11"/>
  <c r="J139" i="11"/>
  <c r="H139" i="11"/>
  <c r="P140" i="11"/>
  <c r="O140" i="11"/>
  <c r="N140" i="11"/>
  <c r="M140" i="11"/>
  <c r="L140" i="11"/>
  <c r="K140" i="11"/>
  <c r="J140" i="11"/>
  <c r="H140" i="11"/>
  <c r="P141" i="11"/>
  <c r="O141" i="11"/>
  <c r="N141" i="11"/>
  <c r="M141" i="11"/>
  <c r="L141" i="11"/>
  <c r="K141" i="11"/>
  <c r="J141" i="11"/>
  <c r="H141" i="11"/>
  <c r="P142" i="11"/>
  <c r="O142" i="11"/>
  <c r="N142" i="11"/>
  <c r="M142" i="11"/>
  <c r="L142" i="11"/>
  <c r="K142" i="11"/>
  <c r="J142" i="11"/>
  <c r="H142" i="11"/>
  <c r="P143" i="11"/>
  <c r="O143" i="11"/>
  <c r="N143" i="11"/>
  <c r="M143" i="11"/>
  <c r="L143" i="11"/>
  <c r="K143" i="11"/>
  <c r="J143" i="11"/>
  <c r="H143" i="11"/>
  <c r="P144" i="11"/>
  <c r="O144" i="11"/>
  <c r="N144" i="11"/>
  <c r="M144" i="11"/>
  <c r="L144" i="11"/>
  <c r="K144" i="11"/>
  <c r="J144" i="11"/>
  <c r="H144" i="11"/>
  <c r="P145" i="11"/>
  <c r="O145" i="11"/>
  <c r="N145" i="11"/>
  <c r="M145" i="11"/>
  <c r="L145" i="11"/>
  <c r="K145" i="11"/>
  <c r="J145" i="11"/>
  <c r="H145" i="11"/>
  <c r="P146" i="11"/>
  <c r="O146" i="11"/>
  <c r="N146" i="11"/>
  <c r="M146" i="11"/>
  <c r="L146" i="11"/>
  <c r="K146" i="11"/>
  <c r="J146" i="11"/>
  <c r="H146" i="11"/>
  <c r="P147" i="11"/>
  <c r="O147" i="11"/>
  <c r="N147" i="11"/>
  <c r="M147" i="11"/>
  <c r="L147" i="11"/>
  <c r="K147" i="11"/>
  <c r="J147" i="11"/>
  <c r="H147" i="11"/>
  <c r="P148" i="11"/>
  <c r="O148" i="11"/>
  <c r="N148" i="11"/>
  <c r="M148" i="11"/>
  <c r="L148" i="11"/>
  <c r="K148" i="11"/>
  <c r="J148" i="11"/>
  <c r="H148" i="11"/>
  <c r="P149" i="11"/>
  <c r="O149" i="11"/>
  <c r="N149" i="11"/>
  <c r="M149" i="11"/>
  <c r="L149" i="11"/>
  <c r="K149" i="11"/>
  <c r="J149" i="11"/>
  <c r="H149" i="11"/>
  <c r="P150" i="11"/>
  <c r="O150" i="11"/>
  <c r="N150" i="11"/>
  <c r="M150" i="11"/>
  <c r="L150" i="11"/>
  <c r="K150" i="11"/>
  <c r="J150" i="11"/>
  <c r="H150" i="11"/>
  <c r="P151" i="11"/>
  <c r="O151" i="11"/>
  <c r="N151" i="11"/>
  <c r="M151" i="11"/>
  <c r="L151" i="11"/>
  <c r="K151" i="11"/>
  <c r="J151" i="11"/>
  <c r="H151" i="11"/>
  <c r="P152" i="11"/>
  <c r="O152" i="11"/>
  <c r="N152" i="11"/>
  <c r="M152" i="11"/>
  <c r="L152" i="11"/>
  <c r="K152" i="11"/>
  <c r="J152" i="11"/>
  <c r="H152" i="11"/>
  <c r="P153" i="11"/>
  <c r="O153" i="11"/>
  <c r="N153" i="11"/>
  <c r="M153" i="11"/>
  <c r="L153" i="11"/>
  <c r="K153" i="11"/>
  <c r="J153" i="11"/>
  <c r="H153" i="11"/>
  <c r="P154" i="11"/>
  <c r="O154" i="11"/>
  <c r="N154" i="11"/>
  <c r="M154" i="11"/>
  <c r="L154" i="11"/>
  <c r="K154" i="11"/>
  <c r="J154" i="11"/>
  <c r="H154" i="11"/>
  <c r="P155" i="11"/>
  <c r="O155" i="11"/>
  <c r="N155" i="11"/>
  <c r="M155" i="11"/>
  <c r="L155" i="11"/>
  <c r="K155" i="11"/>
  <c r="J155" i="11"/>
  <c r="H155" i="11"/>
  <c r="P156" i="11"/>
  <c r="O156" i="11"/>
  <c r="N156" i="11"/>
  <c r="M156" i="11"/>
  <c r="L156" i="11"/>
  <c r="K156" i="11"/>
  <c r="J156" i="11"/>
  <c r="H156" i="11"/>
  <c r="P157" i="11"/>
  <c r="O157" i="11"/>
  <c r="N157" i="11"/>
  <c r="M157" i="11"/>
  <c r="L157" i="11"/>
  <c r="K157" i="11"/>
  <c r="J157" i="11"/>
  <c r="H157" i="11"/>
  <c r="P158" i="11"/>
  <c r="O158" i="11"/>
  <c r="N158" i="11"/>
  <c r="M158" i="11"/>
  <c r="L158" i="11"/>
  <c r="K158" i="11"/>
  <c r="J158" i="11"/>
  <c r="H158" i="11"/>
  <c r="P159" i="11"/>
  <c r="O159" i="11"/>
  <c r="N159" i="11"/>
  <c r="M159" i="11"/>
  <c r="L159" i="11"/>
  <c r="K159" i="11"/>
  <c r="J159" i="11"/>
  <c r="H159" i="11"/>
  <c r="P160" i="11"/>
  <c r="O160" i="11"/>
  <c r="N160" i="11"/>
  <c r="M160" i="11"/>
  <c r="L160" i="11"/>
  <c r="K160" i="11"/>
  <c r="J160" i="11"/>
  <c r="H160" i="11"/>
  <c r="P161" i="11"/>
  <c r="O161" i="11"/>
  <c r="N161" i="11"/>
  <c r="M161" i="11"/>
  <c r="L161" i="11"/>
  <c r="K161" i="11"/>
  <c r="J161" i="11"/>
  <c r="H161" i="11"/>
  <c r="P162" i="11"/>
  <c r="O162" i="11"/>
  <c r="N162" i="11"/>
  <c r="M162" i="11"/>
  <c r="L162" i="11"/>
  <c r="K162" i="11"/>
  <c r="J162" i="11"/>
  <c r="H162" i="11"/>
  <c r="P163" i="11"/>
  <c r="O163" i="11"/>
  <c r="N163" i="11"/>
  <c r="M163" i="11"/>
  <c r="L163" i="11"/>
  <c r="K163" i="11"/>
  <c r="J163" i="11"/>
  <c r="H163" i="11"/>
  <c r="P164" i="11"/>
  <c r="O164" i="11"/>
  <c r="N164" i="11"/>
  <c r="M164" i="11"/>
  <c r="L164" i="11"/>
  <c r="K164" i="11"/>
  <c r="J164" i="11"/>
  <c r="H164" i="11"/>
  <c r="P165" i="11"/>
  <c r="O165" i="11"/>
  <c r="N165" i="11"/>
  <c r="M165" i="11"/>
  <c r="L165" i="11"/>
  <c r="K165" i="11"/>
  <c r="J165" i="11"/>
  <c r="H165" i="11"/>
  <c r="P166" i="11"/>
  <c r="O166" i="11"/>
  <c r="N166" i="11"/>
  <c r="M166" i="11"/>
  <c r="L166" i="11"/>
  <c r="K166" i="11"/>
  <c r="J166" i="11"/>
  <c r="H166" i="11"/>
  <c r="P167" i="11"/>
  <c r="O167" i="11"/>
  <c r="N167" i="11"/>
  <c r="M167" i="11"/>
  <c r="L167" i="11"/>
  <c r="K167" i="11"/>
  <c r="J167" i="11"/>
  <c r="H167" i="11"/>
  <c r="P168" i="11"/>
  <c r="O168" i="11"/>
  <c r="N168" i="11"/>
  <c r="M168" i="11"/>
  <c r="L168" i="11"/>
  <c r="K168" i="11"/>
  <c r="J168" i="11"/>
  <c r="H168" i="11"/>
  <c r="P169" i="11"/>
  <c r="O169" i="11"/>
  <c r="N169" i="11"/>
  <c r="M169" i="11"/>
  <c r="L169" i="11"/>
  <c r="K169" i="11"/>
  <c r="J169" i="11"/>
  <c r="H169" i="11"/>
  <c r="P170" i="11"/>
  <c r="O170" i="11"/>
  <c r="N170" i="11"/>
  <c r="M170" i="11"/>
  <c r="L170" i="11"/>
  <c r="K170" i="11"/>
  <c r="J170" i="11"/>
  <c r="H170" i="11"/>
  <c r="P171" i="11"/>
  <c r="O171" i="11"/>
  <c r="N171" i="11"/>
  <c r="M171" i="11"/>
  <c r="L171" i="11"/>
  <c r="K171" i="11"/>
  <c r="J171" i="11"/>
  <c r="H171" i="11"/>
  <c r="P172" i="11"/>
  <c r="O172" i="11"/>
  <c r="N172" i="11"/>
  <c r="M172" i="11"/>
  <c r="L172" i="11"/>
  <c r="K172" i="11"/>
  <c r="J172" i="11"/>
  <c r="H172" i="11"/>
  <c r="P173" i="11"/>
  <c r="O173" i="11"/>
  <c r="N173" i="11"/>
  <c r="M173" i="11"/>
  <c r="L173" i="11"/>
  <c r="K173" i="11"/>
  <c r="J173" i="11"/>
  <c r="H173" i="11"/>
  <c r="P174" i="11"/>
  <c r="O174" i="11"/>
  <c r="N174" i="11"/>
  <c r="M174" i="11"/>
  <c r="L174" i="11"/>
  <c r="K174" i="11"/>
  <c r="J174" i="11"/>
  <c r="H174" i="11"/>
  <c r="P175" i="11"/>
  <c r="O175" i="11"/>
  <c r="N175" i="11"/>
  <c r="M175" i="11"/>
  <c r="L175" i="11"/>
  <c r="K175" i="11"/>
  <c r="J175" i="11"/>
  <c r="H175" i="11"/>
  <c r="P176" i="11"/>
  <c r="O176" i="11"/>
  <c r="N176" i="11"/>
  <c r="M176" i="11"/>
  <c r="L176" i="11"/>
  <c r="K176" i="11"/>
  <c r="J176" i="11"/>
  <c r="H176" i="11"/>
  <c r="P177" i="11"/>
  <c r="O177" i="11"/>
  <c r="N177" i="11"/>
  <c r="M177" i="11"/>
  <c r="L177" i="11"/>
  <c r="K177" i="11"/>
  <c r="J177" i="11"/>
  <c r="H177" i="11"/>
  <c r="P178" i="11"/>
  <c r="O178" i="11"/>
  <c r="N178" i="11"/>
  <c r="M178" i="11"/>
  <c r="L178" i="11"/>
  <c r="K178" i="11"/>
  <c r="J178" i="11"/>
  <c r="H178" i="11"/>
  <c r="P179" i="11"/>
  <c r="O179" i="11"/>
  <c r="N179" i="11"/>
  <c r="M179" i="11"/>
  <c r="L179" i="11"/>
  <c r="K179" i="11"/>
  <c r="J179" i="11"/>
  <c r="H179" i="11"/>
  <c r="P180" i="11"/>
  <c r="O180" i="11"/>
  <c r="N180" i="11"/>
  <c r="M180" i="11"/>
  <c r="L180" i="11"/>
  <c r="K180" i="11"/>
  <c r="J180" i="11"/>
  <c r="H180" i="11"/>
  <c r="P181" i="11"/>
  <c r="O181" i="11"/>
  <c r="N181" i="11"/>
  <c r="M181" i="11"/>
  <c r="L181" i="11"/>
  <c r="K181" i="11"/>
  <c r="J181" i="11"/>
  <c r="H181" i="11"/>
  <c r="P182" i="11"/>
  <c r="O182" i="11"/>
  <c r="N182" i="11"/>
  <c r="M182" i="11"/>
  <c r="L182" i="11"/>
  <c r="K182" i="11"/>
  <c r="J182" i="11"/>
  <c r="H182" i="11"/>
  <c r="P183" i="11"/>
  <c r="O183" i="11"/>
  <c r="N183" i="11"/>
  <c r="M183" i="11"/>
  <c r="L183" i="11"/>
  <c r="K183" i="11"/>
  <c r="J183" i="11"/>
  <c r="H183" i="11"/>
  <c r="P184" i="11"/>
  <c r="O184" i="11"/>
  <c r="N184" i="11"/>
  <c r="M184" i="11"/>
  <c r="L184" i="11"/>
  <c r="K184" i="11"/>
  <c r="J184" i="11"/>
  <c r="H184" i="11"/>
  <c r="P185" i="11"/>
  <c r="O185" i="11"/>
  <c r="N185" i="11"/>
  <c r="M185" i="11"/>
  <c r="L185" i="11"/>
  <c r="K185" i="11"/>
  <c r="J185" i="11"/>
  <c r="H185" i="11"/>
  <c r="P186" i="11"/>
  <c r="O186" i="11"/>
  <c r="N186" i="11"/>
  <c r="M186" i="11"/>
  <c r="L186" i="11"/>
  <c r="K186" i="11"/>
  <c r="J186" i="11"/>
  <c r="H186" i="11"/>
  <c r="P187" i="11"/>
  <c r="O187" i="11"/>
  <c r="N187" i="11"/>
  <c r="M187" i="11"/>
  <c r="L187" i="11"/>
  <c r="K187" i="11"/>
  <c r="J187" i="11"/>
  <c r="H187" i="11"/>
  <c r="P188" i="11"/>
  <c r="O188" i="11"/>
  <c r="N188" i="11"/>
  <c r="M188" i="11"/>
  <c r="L188" i="11"/>
  <c r="K188" i="11"/>
  <c r="J188" i="11"/>
  <c r="H188" i="11"/>
  <c r="P189" i="11"/>
  <c r="O189" i="11"/>
  <c r="N189" i="11"/>
  <c r="M189" i="11"/>
  <c r="L189" i="11"/>
  <c r="K189" i="11"/>
  <c r="J189" i="11"/>
  <c r="H189" i="11"/>
  <c r="P190" i="11"/>
  <c r="O190" i="11"/>
  <c r="N190" i="11"/>
  <c r="M190" i="11"/>
  <c r="L190" i="11"/>
  <c r="K190" i="11"/>
  <c r="J190" i="11"/>
  <c r="H190" i="11"/>
  <c r="P191" i="11"/>
  <c r="O191" i="11"/>
  <c r="N191" i="11"/>
  <c r="M191" i="11"/>
  <c r="L191" i="11"/>
  <c r="K191" i="11"/>
  <c r="J191" i="11"/>
  <c r="H191" i="11"/>
  <c r="P192" i="11"/>
  <c r="O192" i="11"/>
  <c r="N192" i="11"/>
  <c r="M192" i="11"/>
  <c r="L192" i="11"/>
  <c r="K192" i="11"/>
  <c r="J192" i="11"/>
  <c r="H192" i="11"/>
  <c r="P193" i="11"/>
  <c r="O193" i="11"/>
  <c r="N193" i="11"/>
  <c r="M193" i="11"/>
  <c r="L193" i="11"/>
  <c r="K193" i="11"/>
  <c r="J193" i="11"/>
  <c r="H193" i="11"/>
  <c r="P194" i="11"/>
  <c r="O194" i="11"/>
  <c r="N194" i="11"/>
  <c r="M194" i="11"/>
  <c r="L194" i="11"/>
  <c r="K194" i="11"/>
  <c r="J194" i="11"/>
  <c r="H194" i="11"/>
  <c r="P195" i="11"/>
  <c r="O195" i="11"/>
  <c r="N195" i="11"/>
  <c r="M195" i="11"/>
  <c r="L195" i="11"/>
  <c r="K195" i="11"/>
  <c r="J195" i="11"/>
  <c r="H195" i="11"/>
  <c r="P196" i="11"/>
  <c r="O196" i="11"/>
  <c r="N196" i="11"/>
  <c r="M196" i="11"/>
  <c r="L196" i="11"/>
  <c r="K196" i="11"/>
  <c r="J196" i="11"/>
  <c r="H196" i="11"/>
  <c r="P197" i="11"/>
  <c r="O197" i="11"/>
  <c r="N197" i="11"/>
  <c r="M197" i="11"/>
  <c r="L197" i="11"/>
  <c r="K197" i="11"/>
  <c r="J197" i="11"/>
  <c r="H197" i="11"/>
  <c r="P198" i="11"/>
  <c r="O198" i="11"/>
  <c r="N198" i="11"/>
  <c r="M198" i="11"/>
  <c r="L198" i="11"/>
  <c r="K198" i="11"/>
  <c r="J198" i="11"/>
  <c r="H198" i="11"/>
  <c r="P199" i="11"/>
  <c r="O199" i="11"/>
  <c r="N199" i="11"/>
  <c r="M199" i="11"/>
  <c r="L199" i="11"/>
  <c r="K199" i="11"/>
  <c r="J199" i="11"/>
  <c r="H199" i="11"/>
  <c r="P200" i="11"/>
  <c r="O200" i="11"/>
  <c r="N200" i="11"/>
  <c r="M200" i="11"/>
  <c r="L200" i="11"/>
  <c r="K200" i="11"/>
  <c r="J200" i="11"/>
  <c r="H200" i="11"/>
  <c r="P201" i="11"/>
  <c r="O201" i="11"/>
  <c r="N201" i="11"/>
  <c r="M201" i="11"/>
  <c r="L201" i="11"/>
  <c r="K201" i="11"/>
  <c r="J201" i="11"/>
  <c r="H201" i="11"/>
  <c r="P202" i="11"/>
  <c r="O202" i="11"/>
  <c r="N202" i="11"/>
  <c r="M202" i="11"/>
  <c r="L202" i="11"/>
  <c r="K202" i="11"/>
  <c r="J202" i="11"/>
  <c r="H202" i="11"/>
  <c r="P203" i="11"/>
  <c r="O203" i="11"/>
  <c r="N203" i="11"/>
  <c r="M203" i="11"/>
  <c r="L203" i="11"/>
  <c r="K203" i="11"/>
  <c r="J203" i="11"/>
  <c r="H203" i="11"/>
  <c r="P204" i="11"/>
  <c r="O204" i="11"/>
  <c r="N204" i="11"/>
  <c r="M204" i="11"/>
  <c r="L204" i="11"/>
  <c r="K204" i="11"/>
  <c r="J204" i="11"/>
  <c r="H204" i="11"/>
  <c r="P205" i="11"/>
  <c r="O205" i="11"/>
  <c r="N205" i="11"/>
  <c r="M205" i="11"/>
  <c r="L205" i="11"/>
  <c r="K205" i="11"/>
  <c r="J205" i="11"/>
  <c r="H205" i="11"/>
  <c r="P206" i="11"/>
  <c r="O206" i="11"/>
  <c r="N206" i="11"/>
  <c r="M206" i="11"/>
  <c r="L206" i="11"/>
  <c r="K206" i="11"/>
  <c r="J206" i="11"/>
  <c r="H206" i="11"/>
  <c r="P207" i="11"/>
  <c r="O207" i="11"/>
  <c r="N207" i="11"/>
  <c r="M207" i="11"/>
  <c r="L207" i="11"/>
  <c r="K207" i="11"/>
  <c r="J207" i="11"/>
  <c r="H207" i="11"/>
  <c r="P208" i="11"/>
  <c r="O208" i="11"/>
  <c r="N208" i="11"/>
  <c r="M208" i="11"/>
  <c r="L208" i="11"/>
  <c r="K208" i="11"/>
  <c r="J208" i="11"/>
  <c r="H208" i="11"/>
  <c r="P209" i="11"/>
  <c r="O209" i="11"/>
  <c r="N209" i="11"/>
  <c r="M209" i="11"/>
  <c r="L209" i="11"/>
  <c r="K209" i="11"/>
  <c r="J209" i="11"/>
  <c r="H209" i="11"/>
  <c r="P210" i="11"/>
  <c r="O210" i="11"/>
  <c r="N210" i="11"/>
  <c r="M210" i="11"/>
  <c r="L210" i="11"/>
  <c r="K210" i="11"/>
  <c r="J210" i="11"/>
  <c r="H210" i="11"/>
  <c r="P211" i="11"/>
  <c r="O211" i="11"/>
  <c r="N211" i="11"/>
  <c r="M211" i="11"/>
  <c r="L211" i="11"/>
  <c r="K211" i="11"/>
  <c r="J211" i="11"/>
  <c r="H211" i="11"/>
  <c r="P212" i="11"/>
  <c r="O212" i="11"/>
  <c r="N212" i="11"/>
  <c r="M212" i="11"/>
  <c r="L212" i="11"/>
  <c r="K212" i="11"/>
  <c r="J212" i="11"/>
  <c r="H212" i="11"/>
  <c r="P213" i="11"/>
  <c r="O213" i="11"/>
  <c r="N213" i="11"/>
  <c r="M213" i="11"/>
  <c r="L213" i="11"/>
  <c r="K213" i="11"/>
  <c r="J213" i="11"/>
  <c r="H213" i="11"/>
  <c r="P214" i="11"/>
  <c r="O214" i="11"/>
  <c r="N214" i="11"/>
  <c r="M214" i="11"/>
  <c r="L214" i="11"/>
  <c r="K214" i="11"/>
  <c r="J214" i="11"/>
  <c r="H214" i="11"/>
  <c r="P215" i="11"/>
  <c r="O215" i="11"/>
  <c r="N215" i="11"/>
  <c r="M215" i="11"/>
  <c r="L215" i="11"/>
  <c r="K215" i="11"/>
  <c r="J215" i="11"/>
  <c r="H215" i="11"/>
  <c r="P216" i="11"/>
  <c r="O216" i="11"/>
  <c r="N216" i="11"/>
  <c r="M216" i="11"/>
  <c r="L216" i="11"/>
  <c r="K216" i="11"/>
  <c r="J216" i="11"/>
  <c r="H216" i="11"/>
  <c r="P217" i="11"/>
  <c r="O217" i="11"/>
  <c r="N217" i="11"/>
  <c r="M217" i="11"/>
  <c r="L217" i="11"/>
  <c r="K217" i="11"/>
  <c r="J217" i="11"/>
  <c r="H217" i="11"/>
  <c r="P218" i="11"/>
  <c r="O218" i="11"/>
  <c r="N218" i="11"/>
  <c r="M218" i="11"/>
  <c r="L218" i="11"/>
  <c r="K218" i="11"/>
  <c r="J218" i="11"/>
  <c r="H218" i="11"/>
  <c r="P219" i="11"/>
  <c r="O219" i="11"/>
  <c r="N219" i="11"/>
  <c r="M219" i="11"/>
  <c r="L219" i="11"/>
  <c r="K219" i="11"/>
  <c r="J219" i="11"/>
  <c r="H219" i="11"/>
  <c r="P220" i="11"/>
  <c r="O220" i="11"/>
  <c r="N220" i="11"/>
  <c r="M220" i="11"/>
  <c r="L220" i="11"/>
  <c r="K220" i="11"/>
  <c r="J220" i="11"/>
  <c r="H220" i="11"/>
  <c r="P221" i="11"/>
  <c r="O221" i="11"/>
  <c r="N221" i="11"/>
  <c r="M221" i="11"/>
  <c r="L221" i="11"/>
  <c r="K221" i="11"/>
  <c r="J221" i="11"/>
  <c r="H221" i="11"/>
  <c r="P222" i="11"/>
  <c r="O222" i="11"/>
  <c r="N222" i="11"/>
  <c r="M222" i="11"/>
  <c r="L222" i="11"/>
  <c r="K222" i="11"/>
  <c r="J222" i="11"/>
  <c r="H222" i="11"/>
  <c r="P223" i="11"/>
  <c r="O223" i="11"/>
  <c r="N223" i="11"/>
  <c r="M223" i="11"/>
  <c r="L223" i="11"/>
  <c r="K223" i="11"/>
  <c r="J223" i="11"/>
  <c r="H223" i="11"/>
  <c r="P224" i="11"/>
  <c r="O224" i="11"/>
  <c r="N224" i="11"/>
  <c r="M224" i="11"/>
  <c r="L224" i="11"/>
  <c r="K224" i="11"/>
  <c r="J224" i="11"/>
  <c r="H224" i="11"/>
  <c r="P225" i="11"/>
  <c r="O225" i="11"/>
  <c r="N225" i="11"/>
  <c r="M225" i="11"/>
  <c r="L225" i="11"/>
  <c r="K225" i="11"/>
  <c r="J225" i="11"/>
  <c r="H225" i="11"/>
  <c r="P226" i="11"/>
  <c r="O226" i="11"/>
  <c r="N226" i="11"/>
  <c r="M226" i="11"/>
  <c r="L226" i="11"/>
  <c r="K226" i="11"/>
  <c r="J226" i="11"/>
  <c r="H226" i="11"/>
  <c r="P227" i="11"/>
  <c r="O227" i="11"/>
  <c r="N227" i="11"/>
  <c r="M227" i="11"/>
  <c r="L227" i="11"/>
  <c r="K227" i="11"/>
  <c r="J227" i="11"/>
  <c r="H227" i="11"/>
  <c r="P228" i="11"/>
  <c r="O228" i="11"/>
  <c r="N228" i="11"/>
  <c r="M228" i="11"/>
  <c r="L228" i="11"/>
  <c r="K228" i="11"/>
  <c r="J228" i="11"/>
  <c r="H228" i="11"/>
  <c r="P229" i="11"/>
  <c r="O229" i="11"/>
  <c r="N229" i="11"/>
  <c r="M229" i="11"/>
  <c r="L229" i="11"/>
  <c r="K229" i="11"/>
  <c r="J229" i="11"/>
  <c r="H229" i="11"/>
  <c r="P230" i="11"/>
  <c r="O230" i="11"/>
  <c r="N230" i="11"/>
  <c r="M230" i="11"/>
  <c r="L230" i="11"/>
  <c r="K230" i="11"/>
  <c r="J230" i="11"/>
  <c r="H230" i="11"/>
  <c r="P231" i="11"/>
  <c r="O231" i="11"/>
  <c r="N231" i="11"/>
  <c r="M231" i="11"/>
  <c r="L231" i="11"/>
  <c r="K231" i="11"/>
  <c r="J231" i="11"/>
  <c r="H231" i="11"/>
  <c r="P232" i="11"/>
  <c r="O232" i="11"/>
  <c r="N232" i="11"/>
  <c r="M232" i="11"/>
  <c r="L232" i="11"/>
  <c r="K232" i="11"/>
  <c r="J232" i="11"/>
  <c r="H232" i="11"/>
  <c r="P233" i="11"/>
  <c r="O233" i="11"/>
  <c r="N233" i="11"/>
  <c r="M233" i="11"/>
  <c r="L233" i="11"/>
  <c r="K233" i="11"/>
  <c r="J233" i="11"/>
  <c r="H233" i="11"/>
  <c r="I3" i="11"/>
  <c r="G3" i="11"/>
  <c r="F3" i="11"/>
  <c r="E3" i="11"/>
  <c r="D3" i="11"/>
  <c r="C3" i="11"/>
  <c r="I4" i="11"/>
  <c r="G4" i="11"/>
  <c r="F4" i="11"/>
  <c r="E4" i="11"/>
  <c r="D4" i="11"/>
  <c r="C4" i="11"/>
  <c r="I5" i="11"/>
  <c r="G5" i="11"/>
  <c r="F5" i="11"/>
  <c r="E5" i="11"/>
  <c r="D5" i="11"/>
  <c r="C5" i="11"/>
  <c r="I6" i="11"/>
  <c r="G6" i="11"/>
  <c r="F6" i="11"/>
  <c r="E6" i="11"/>
  <c r="D6" i="11"/>
  <c r="C6" i="11"/>
  <c r="I7" i="11"/>
  <c r="G7" i="11"/>
  <c r="F7" i="11"/>
  <c r="E7" i="11"/>
  <c r="D7" i="11"/>
  <c r="C7" i="11"/>
  <c r="I8" i="11"/>
  <c r="G8" i="11"/>
  <c r="F8" i="11"/>
  <c r="E8" i="11"/>
  <c r="D8" i="11"/>
  <c r="C8" i="11"/>
  <c r="I9" i="11"/>
  <c r="G9" i="11"/>
  <c r="F9" i="11"/>
  <c r="E9" i="11"/>
  <c r="D9" i="11"/>
  <c r="C9" i="11"/>
  <c r="I10" i="11"/>
  <c r="G10" i="11"/>
  <c r="F10" i="11"/>
  <c r="E10" i="11"/>
  <c r="D10" i="11"/>
  <c r="C10" i="11"/>
  <c r="I11" i="11"/>
  <c r="G11" i="11"/>
  <c r="F11" i="11"/>
  <c r="E11" i="11"/>
  <c r="D11" i="11"/>
  <c r="C11" i="11"/>
  <c r="I12" i="11"/>
  <c r="G12" i="11"/>
  <c r="F12" i="11"/>
  <c r="E12" i="11"/>
  <c r="D12" i="11"/>
  <c r="C12" i="11"/>
  <c r="I13" i="11"/>
  <c r="G13" i="11"/>
  <c r="F13" i="11"/>
  <c r="E13" i="11"/>
  <c r="D13" i="11"/>
  <c r="C13" i="11"/>
  <c r="I14" i="11"/>
  <c r="G14" i="11"/>
  <c r="F14" i="11"/>
  <c r="E14" i="11"/>
  <c r="D14" i="11"/>
  <c r="C14" i="11"/>
  <c r="I15" i="11"/>
  <c r="G15" i="11"/>
  <c r="F15" i="11"/>
  <c r="E15" i="11"/>
  <c r="D15" i="11"/>
  <c r="C15" i="11"/>
  <c r="I16" i="11"/>
  <c r="G16" i="11"/>
  <c r="F16" i="11"/>
  <c r="E16" i="11"/>
  <c r="D16" i="11"/>
  <c r="C16" i="11"/>
  <c r="I17" i="11"/>
  <c r="G17" i="11"/>
  <c r="F17" i="11"/>
  <c r="E17" i="11"/>
  <c r="D17" i="11"/>
  <c r="C17" i="11"/>
  <c r="I18" i="11"/>
  <c r="G18" i="11"/>
  <c r="F18" i="11"/>
  <c r="E18" i="11"/>
  <c r="D18" i="11"/>
  <c r="C18" i="11"/>
  <c r="I19" i="11"/>
  <c r="G19" i="11"/>
  <c r="F19" i="11"/>
  <c r="E19" i="11"/>
  <c r="D19" i="11"/>
  <c r="C19" i="11"/>
  <c r="I20" i="11"/>
  <c r="G20" i="11"/>
  <c r="F20" i="11"/>
  <c r="E20" i="11"/>
  <c r="D20" i="11"/>
  <c r="C20" i="11"/>
  <c r="I21" i="11"/>
  <c r="G21" i="11"/>
  <c r="F21" i="11"/>
  <c r="E21" i="11"/>
  <c r="D21" i="11"/>
  <c r="C21" i="11"/>
  <c r="I22" i="11"/>
  <c r="G22" i="11"/>
  <c r="F22" i="11"/>
  <c r="E22" i="11"/>
  <c r="D22" i="11"/>
  <c r="C22" i="11"/>
  <c r="I23" i="11"/>
  <c r="G23" i="11"/>
  <c r="F23" i="11"/>
  <c r="E23" i="11"/>
  <c r="D23" i="11"/>
  <c r="C23" i="11"/>
  <c r="I24" i="11"/>
  <c r="G24" i="11"/>
  <c r="F24" i="11"/>
  <c r="E24" i="11"/>
  <c r="D24" i="11"/>
  <c r="C24" i="11"/>
  <c r="I25" i="11"/>
  <c r="G25" i="11"/>
  <c r="F25" i="11"/>
  <c r="E25" i="11"/>
  <c r="D25" i="11"/>
  <c r="C25" i="11"/>
  <c r="I26" i="11"/>
  <c r="G26" i="11"/>
  <c r="F26" i="11"/>
  <c r="E26" i="11"/>
  <c r="D26" i="11"/>
  <c r="C26" i="11"/>
  <c r="I27" i="11"/>
  <c r="G27" i="11"/>
  <c r="F27" i="11"/>
  <c r="E27" i="11"/>
  <c r="D27" i="11"/>
  <c r="C27" i="11"/>
  <c r="I28" i="11"/>
  <c r="G28" i="11"/>
  <c r="F28" i="11"/>
  <c r="E28" i="11"/>
  <c r="D28" i="11"/>
  <c r="C28" i="11"/>
  <c r="I29" i="11"/>
  <c r="G29" i="11"/>
  <c r="F29" i="11"/>
  <c r="E29" i="11"/>
  <c r="D29" i="11"/>
  <c r="C29" i="11"/>
  <c r="I30" i="11"/>
  <c r="G30" i="11"/>
  <c r="F30" i="11"/>
  <c r="E30" i="11"/>
  <c r="D30" i="11"/>
  <c r="C30" i="11"/>
  <c r="I31" i="11"/>
  <c r="G31" i="11"/>
  <c r="F31" i="11"/>
  <c r="E31" i="11"/>
  <c r="D31" i="11"/>
  <c r="C31" i="11"/>
  <c r="I32" i="11"/>
  <c r="G32" i="11"/>
  <c r="F32" i="11"/>
  <c r="E32" i="11"/>
  <c r="D32" i="11"/>
  <c r="C32" i="11"/>
  <c r="I33" i="11"/>
  <c r="G33" i="11"/>
  <c r="F33" i="11"/>
  <c r="E33" i="11"/>
  <c r="D33" i="11"/>
  <c r="C33" i="11"/>
  <c r="I34" i="11"/>
  <c r="G34" i="11"/>
  <c r="F34" i="11"/>
  <c r="E34" i="11"/>
  <c r="D34" i="11"/>
  <c r="C34" i="11"/>
  <c r="I35" i="11"/>
  <c r="G35" i="11"/>
  <c r="F35" i="11"/>
  <c r="E35" i="11"/>
  <c r="D35" i="11"/>
  <c r="C35" i="11"/>
  <c r="I36" i="11"/>
  <c r="G36" i="11"/>
  <c r="F36" i="11"/>
  <c r="E36" i="11"/>
  <c r="D36" i="11"/>
  <c r="C36" i="11"/>
  <c r="I37" i="11"/>
  <c r="G37" i="11"/>
  <c r="F37" i="11"/>
  <c r="E37" i="11"/>
  <c r="D37" i="11"/>
  <c r="C37" i="11"/>
  <c r="I38" i="11"/>
  <c r="G38" i="11"/>
  <c r="F38" i="11"/>
  <c r="E38" i="11"/>
  <c r="D38" i="11"/>
  <c r="C38" i="11"/>
  <c r="I39" i="11"/>
  <c r="G39" i="11"/>
  <c r="F39" i="11"/>
  <c r="E39" i="11"/>
  <c r="D39" i="11"/>
  <c r="C39" i="11"/>
  <c r="I40" i="11"/>
  <c r="G40" i="11"/>
  <c r="F40" i="11"/>
  <c r="E40" i="11"/>
  <c r="D40" i="11"/>
  <c r="C40" i="11"/>
  <c r="I41" i="11"/>
  <c r="G41" i="11"/>
  <c r="F41" i="11"/>
  <c r="E41" i="11"/>
  <c r="D41" i="11"/>
  <c r="C41" i="11"/>
  <c r="I42" i="11"/>
  <c r="G42" i="11"/>
  <c r="F42" i="11"/>
  <c r="E42" i="11"/>
  <c r="D42" i="11"/>
  <c r="C42" i="11"/>
  <c r="I43" i="11"/>
  <c r="G43" i="11"/>
  <c r="F43" i="11"/>
  <c r="E43" i="11"/>
  <c r="D43" i="11"/>
  <c r="C43" i="11"/>
  <c r="I44" i="11"/>
  <c r="G44" i="11"/>
  <c r="F44" i="11"/>
  <c r="E44" i="11"/>
  <c r="D44" i="11"/>
  <c r="C44" i="11"/>
  <c r="I45" i="11"/>
  <c r="G45" i="11"/>
  <c r="F45" i="11"/>
  <c r="E45" i="11"/>
  <c r="D45" i="11"/>
  <c r="C45" i="11"/>
  <c r="I46" i="11"/>
  <c r="G46" i="11"/>
  <c r="F46" i="11"/>
  <c r="E46" i="11"/>
  <c r="D46" i="11"/>
  <c r="C46" i="11"/>
  <c r="I47" i="11"/>
  <c r="G47" i="11"/>
  <c r="F47" i="11"/>
  <c r="E47" i="11"/>
  <c r="D47" i="11"/>
  <c r="C47" i="11"/>
  <c r="I48" i="11"/>
  <c r="G48" i="11"/>
  <c r="F48" i="11"/>
  <c r="E48" i="11"/>
  <c r="D48" i="11"/>
  <c r="C48" i="11"/>
  <c r="I49" i="11"/>
  <c r="G49" i="11"/>
  <c r="F49" i="11"/>
  <c r="E49" i="11"/>
  <c r="D49" i="11"/>
  <c r="C49" i="11"/>
  <c r="I50" i="11"/>
  <c r="G50" i="11"/>
  <c r="F50" i="11"/>
  <c r="E50" i="11"/>
  <c r="D50" i="11"/>
  <c r="C50" i="11"/>
  <c r="I51" i="11"/>
  <c r="G51" i="11"/>
  <c r="F51" i="11"/>
  <c r="E51" i="11"/>
  <c r="D51" i="11"/>
  <c r="C51" i="11"/>
  <c r="I52" i="11"/>
  <c r="G52" i="11"/>
  <c r="F52" i="11"/>
  <c r="E52" i="11"/>
  <c r="D52" i="11"/>
  <c r="C52" i="11"/>
  <c r="I53" i="11"/>
  <c r="G53" i="11"/>
  <c r="F53" i="11"/>
  <c r="E53" i="11"/>
  <c r="D53" i="11"/>
  <c r="C53" i="11"/>
  <c r="I54" i="11"/>
  <c r="G54" i="11"/>
  <c r="F54" i="11"/>
  <c r="E54" i="11"/>
  <c r="D54" i="11"/>
  <c r="C54" i="11"/>
  <c r="I55" i="11"/>
  <c r="G55" i="11"/>
  <c r="F55" i="11"/>
  <c r="E55" i="11"/>
  <c r="D55" i="11"/>
  <c r="C55" i="11"/>
  <c r="I56" i="11"/>
  <c r="G56" i="11"/>
  <c r="F56" i="11"/>
  <c r="E56" i="11"/>
  <c r="D56" i="11"/>
  <c r="C56" i="11"/>
  <c r="I57" i="11"/>
  <c r="G57" i="11"/>
  <c r="F57" i="11"/>
  <c r="E57" i="11"/>
  <c r="D57" i="11"/>
  <c r="C57" i="11"/>
  <c r="I58" i="11"/>
  <c r="G58" i="11"/>
  <c r="F58" i="11"/>
  <c r="E58" i="11"/>
  <c r="D58" i="11"/>
  <c r="C58" i="11"/>
  <c r="I59" i="11"/>
  <c r="G59" i="11"/>
  <c r="F59" i="11"/>
  <c r="E59" i="11"/>
  <c r="D59" i="11"/>
  <c r="C59" i="11"/>
  <c r="I60" i="11"/>
  <c r="G60" i="11"/>
  <c r="F60" i="11"/>
  <c r="E60" i="11"/>
  <c r="D60" i="11"/>
  <c r="C60" i="11"/>
  <c r="I61" i="11"/>
  <c r="G61" i="11"/>
  <c r="F61" i="11"/>
  <c r="E61" i="11"/>
  <c r="D61" i="11"/>
  <c r="C61" i="11"/>
  <c r="I62" i="11"/>
  <c r="G62" i="11"/>
  <c r="F62" i="11"/>
  <c r="E62" i="11"/>
  <c r="D62" i="11"/>
  <c r="C62" i="11"/>
  <c r="I63" i="11"/>
  <c r="G63" i="11"/>
  <c r="F63" i="11"/>
  <c r="E63" i="11"/>
  <c r="D63" i="11"/>
  <c r="C63" i="11"/>
  <c r="I64" i="11"/>
  <c r="G64" i="11"/>
  <c r="F64" i="11"/>
  <c r="E64" i="11"/>
  <c r="D64" i="11"/>
  <c r="C64" i="11"/>
  <c r="I65" i="11"/>
  <c r="G65" i="11"/>
  <c r="F65" i="11"/>
  <c r="E65" i="11"/>
  <c r="D65" i="11"/>
  <c r="C65" i="11"/>
  <c r="I66" i="11"/>
  <c r="G66" i="11"/>
  <c r="F66" i="11"/>
  <c r="E66" i="11"/>
  <c r="D66" i="11"/>
  <c r="C66" i="11"/>
  <c r="I67" i="11"/>
  <c r="G67" i="11"/>
  <c r="F67" i="11"/>
  <c r="E67" i="11"/>
  <c r="D67" i="11"/>
  <c r="C67" i="11"/>
  <c r="I68" i="11"/>
  <c r="G68" i="11"/>
  <c r="F68" i="11"/>
  <c r="E68" i="11"/>
  <c r="D68" i="11"/>
  <c r="C68" i="11"/>
  <c r="I69" i="11"/>
  <c r="G69" i="11"/>
  <c r="F69" i="11"/>
  <c r="E69" i="11"/>
  <c r="D69" i="11"/>
  <c r="C69" i="11"/>
  <c r="I70" i="11"/>
  <c r="G70" i="11"/>
  <c r="F70" i="11"/>
  <c r="E70" i="11"/>
  <c r="D70" i="11"/>
  <c r="C70" i="11"/>
  <c r="I71" i="11"/>
  <c r="G71" i="11"/>
  <c r="F71" i="11"/>
  <c r="E71" i="11"/>
  <c r="D71" i="11"/>
  <c r="C71" i="11"/>
  <c r="I72" i="11"/>
  <c r="G72" i="11"/>
  <c r="F72" i="11"/>
  <c r="E72" i="11"/>
  <c r="D72" i="11"/>
  <c r="C72" i="11"/>
  <c r="I73" i="11"/>
  <c r="G73" i="11"/>
  <c r="F73" i="11"/>
  <c r="E73" i="11"/>
  <c r="D73" i="11"/>
  <c r="C73" i="11"/>
  <c r="I74" i="11"/>
  <c r="G74" i="11"/>
  <c r="F74" i="11"/>
  <c r="E74" i="11"/>
  <c r="D74" i="11"/>
  <c r="C74" i="11"/>
  <c r="I75" i="11"/>
  <c r="G75" i="11"/>
  <c r="F75" i="11"/>
  <c r="E75" i="11"/>
  <c r="D75" i="11"/>
  <c r="C75" i="11"/>
  <c r="I76" i="11"/>
  <c r="G76" i="11"/>
  <c r="F76" i="11"/>
  <c r="E76" i="11"/>
  <c r="D76" i="11"/>
  <c r="C76" i="11"/>
  <c r="I77" i="11"/>
  <c r="G77" i="11"/>
  <c r="F77" i="11"/>
  <c r="E77" i="11"/>
  <c r="D77" i="11"/>
  <c r="C77" i="11"/>
  <c r="I78" i="11"/>
  <c r="G78" i="11"/>
  <c r="F78" i="11"/>
  <c r="E78" i="11"/>
  <c r="D78" i="11"/>
  <c r="C78" i="11"/>
  <c r="I79" i="11"/>
  <c r="G79" i="11"/>
  <c r="F79" i="11"/>
  <c r="E79" i="11"/>
  <c r="D79" i="11"/>
  <c r="C79" i="11"/>
  <c r="I80" i="11"/>
  <c r="G80" i="11"/>
  <c r="F80" i="11"/>
  <c r="E80" i="11"/>
  <c r="D80" i="11"/>
  <c r="C80" i="11"/>
  <c r="I81" i="11"/>
  <c r="G81" i="11"/>
  <c r="F81" i="11"/>
  <c r="E81" i="11"/>
  <c r="D81" i="11"/>
  <c r="C81" i="11"/>
  <c r="I82" i="11"/>
  <c r="G82" i="11"/>
  <c r="F82" i="11"/>
  <c r="E82" i="11"/>
  <c r="D82" i="11"/>
  <c r="C82" i="11"/>
  <c r="I83" i="11"/>
  <c r="G83" i="11"/>
  <c r="F83" i="11"/>
  <c r="E83" i="11"/>
  <c r="D83" i="11"/>
  <c r="C83" i="11"/>
  <c r="I84" i="11"/>
  <c r="G84" i="11"/>
  <c r="F84" i="11"/>
  <c r="E84" i="11"/>
  <c r="D84" i="11"/>
  <c r="C84" i="11"/>
  <c r="I85" i="11"/>
  <c r="G85" i="11"/>
  <c r="F85" i="11"/>
  <c r="E85" i="11"/>
  <c r="D85" i="11"/>
  <c r="C85" i="11"/>
  <c r="I86" i="11"/>
  <c r="G86" i="11"/>
  <c r="F86" i="11"/>
  <c r="E86" i="11"/>
  <c r="D86" i="11"/>
  <c r="C86" i="11"/>
  <c r="I87" i="11"/>
  <c r="G87" i="11"/>
  <c r="F87" i="11"/>
  <c r="E87" i="11"/>
  <c r="D87" i="11"/>
  <c r="C87" i="11"/>
  <c r="I88" i="11"/>
  <c r="G88" i="11"/>
  <c r="F88" i="11"/>
  <c r="E88" i="11"/>
  <c r="D88" i="11"/>
  <c r="C88" i="11"/>
  <c r="I89" i="11"/>
  <c r="G89" i="11"/>
  <c r="F89" i="11"/>
  <c r="E89" i="11"/>
  <c r="D89" i="11"/>
  <c r="C89" i="11"/>
  <c r="I90" i="11"/>
  <c r="G90" i="11"/>
  <c r="F90" i="11"/>
  <c r="E90" i="11"/>
  <c r="D90" i="11"/>
  <c r="C90" i="11"/>
  <c r="I91" i="11"/>
  <c r="G91" i="11"/>
  <c r="F91" i="11"/>
  <c r="E91" i="11"/>
  <c r="D91" i="11"/>
  <c r="C91" i="11"/>
  <c r="I92" i="11"/>
  <c r="G92" i="11"/>
  <c r="F92" i="11"/>
  <c r="E92" i="11"/>
  <c r="D92" i="11"/>
  <c r="C92" i="11"/>
  <c r="I93" i="11"/>
  <c r="G93" i="11"/>
  <c r="F93" i="11"/>
  <c r="E93" i="11"/>
  <c r="D93" i="11"/>
  <c r="C93" i="11"/>
  <c r="I94" i="11"/>
  <c r="G94" i="11"/>
  <c r="F94" i="11"/>
  <c r="E94" i="11"/>
  <c r="D94" i="11"/>
  <c r="C94" i="11"/>
  <c r="I95" i="11"/>
  <c r="G95" i="11"/>
  <c r="F95" i="11"/>
  <c r="E95" i="11"/>
  <c r="D95" i="11"/>
  <c r="C95" i="11"/>
  <c r="I96" i="11"/>
  <c r="G96" i="11"/>
  <c r="F96" i="11"/>
  <c r="E96" i="11"/>
  <c r="D96" i="11"/>
  <c r="C96" i="11"/>
  <c r="I97" i="11"/>
  <c r="G97" i="11"/>
  <c r="F97" i="11"/>
  <c r="E97" i="11"/>
  <c r="D97" i="11"/>
  <c r="C97" i="11"/>
  <c r="I98" i="11"/>
  <c r="G98" i="11"/>
  <c r="F98" i="11"/>
  <c r="E98" i="11"/>
  <c r="D98" i="11"/>
  <c r="C98" i="11"/>
  <c r="I99" i="11"/>
  <c r="G99" i="11"/>
  <c r="F99" i="11"/>
  <c r="E99" i="11"/>
  <c r="D99" i="11"/>
  <c r="C99" i="11"/>
  <c r="I100" i="11"/>
  <c r="G100" i="11"/>
  <c r="F100" i="11"/>
  <c r="E100" i="11"/>
  <c r="D100" i="11"/>
  <c r="C100" i="11"/>
  <c r="I101" i="11"/>
  <c r="G101" i="11"/>
  <c r="F101" i="11"/>
  <c r="E101" i="11"/>
  <c r="D101" i="11"/>
  <c r="C101" i="11"/>
  <c r="I102" i="11"/>
  <c r="G102" i="11"/>
  <c r="F102" i="11"/>
  <c r="E102" i="11"/>
  <c r="D102" i="11"/>
  <c r="C102" i="11"/>
  <c r="I103" i="11"/>
  <c r="G103" i="11"/>
  <c r="F103" i="11"/>
  <c r="E103" i="11"/>
  <c r="D103" i="11"/>
  <c r="C103" i="11"/>
  <c r="I104" i="11"/>
  <c r="G104" i="11"/>
  <c r="F104" i="11"/>
  <c r="E104" i="11"/>
  <c r="D104" i="11"/>
  <c r="C104" i="11"/>
  <c r="I105" i="11"/>
  <c r="G105" i="11"/>
  <c r="F105" i="11"/>
  <c r="E105" i="11"/>
  <c r="D105" i="11"/>
  <c r="C105" i="11"/>
  <c r="I106" i="11"/>
  <c r="G106" i="11"/>
  <c r="F106" i="11"/>
  <c r="E106" i="11"/>
  <c r="D106" i="11"/>
  <c r="C106" i="11"/>
  <c r="I107" i="11"/>
  <c r="G107" i="11"/>
  <c r="F107" i="11"/>
  <c r="E107" i="11"/>
  <c r="D107" i="11"/>
  <c r="C107" i="11"/>
  <c r="I108" i="11"/>
  <c r="G108" i="11"/>
  <c r="F108" i="11"/>
  <c r="E108" i="11"/>
  <c r="D108" i="11"/>
  <c r="C108" i="11"/>
  <c r="I109" i="11"/>
  <c r="G109" i="11"/>
  <c r="F109" i="11"/>
  <c r="E109" i="11"/>
  <c r="D109" i="11"/>
  <c r="C109" i="11"/>
  <c r="I110" i="11"/>
  <c r="G110" i="11"/>
  <c r="F110" i="11"/>
  <c r="E110" i="11"/>
  <c r="D110" i="11"/>
  <c r="C110" i="11"/>
  <c r="I111" i="11"/>
  <c r="G111" i="11"/>
  <c r="F111" i="11"/>
  <c r="E111" i="11"/>
  <c r="D111" i="11"/>
  <c r="C111" i="11"/>
  <c r="I112" i="11"/>
  <c r="G112" i="11"/>
  <c r="F112" i="11"/>
  <c r="E112" i="11"/>
  <c r="D112" i="11"/>
  <c r="C112" i="11"/>
  <c r="I113" i="11"/>
  <c r="G113" i="11"/>
  <c r="F113" i="11"/>
  <c r="E113" i="11"/>
  <c r="D113" i="11"/>
  <c r="C113" i="11"/>
  <c r="I114" i="11"/>
  <c r="G114" i="11"/>
  <c r="F114" i="11"/>
  <c r="E114" i="11"/>
  <c r="D114" i="11"/>
  <c r="C114" i="11"/>
  <c r="I115" i="11"/>
  <c r="G115" i="11"/>
  <c r="F115" i="11"/>
  <c r="E115" i="11"/>
  <c r="D115" i="11"/>
  <c r="C115" i="11"/>
  <c r="I116" i="11"/>
  <c r="G116" i="11"/>
  <c r="F116" i="11"/>
  <c r="E116" i="11"/>
  <c r="D116" i="11"/>
  <c r="C116" i="11"/>
  <c r="I117" i="11"/>
  <c r="G117" i="11"/>
  <c r="F117" i="11"/>
  <c r="E117" i="11"/>
  <c r="D117" i="11"/>
  <c r="C117" i="11"/>
  <c r="I118" i="11"/>
  <c r="G118" i="11"/>
  <c r="F118" i="11"/>
  <c r="E118" i="11"/>
  <c r="D118" i="11"/>
  <c r="C118" i="11"/>
  <c r="I119" i="11"/>
  <c r="G119" i="11"/>
  <c r="F119" i="11"/>
  <c r="E119" i="11"/>
  <c r="D119" i="11"/>
  <c r="C119" i="11"/>
  <c r="I120" i="11"/>
  <c r="G120" i="11"/>
  <c r="F120" i="11"/>
  <c r="E120" i="11"/>
  <c r="D120" i="11"/>
  <c r="C120" i="11"/>
  <c r="I121" i="11"/>
  <c r="G121" i="11"/>
  <c r="F121" i="11"/>
  <c r="E121" i="11"/>
  <c r="D121" i="11"/>
  <c r="C121" i="11"/>
  <c r="I122" i="11"/>
  <c r="G122" i="11"/>
  <c r="F122" i="11"/>
  <c r="E122" i="11"/>
  <c r="D122" i="11"/>
  <c r="C122" i="11"/>
  <c r="I123" i="11"/>
  <c r="G123" i="11"/>
  <c r="F123" i="11"/>
  <c r="E123" i="11"/>
  <c r="D123" i="11"/>
  <c r="C123" i="11"/>
  <c r="I124" i="11"/>
  <c r="G124" i="11"/>
  <c r="F124" i="11"/>
  <c r="E124" i="11"/>
  <c r="D124" i="11"/>
  <c r="C124" i="11"/>
  <c r="I125" i="11"/>
  <c r="G125" i="11"/>
  <c r="F125" i="11"/>
  <c r="E125" i="11"/>
  <c r="D125" i="11"/>
  <c r="C125" i="11"/>
  <c r="I126" i="11"/>
  <c r="G126" i="11"/>
  <c r="F126" i="11"/>
  <c r="E126" i="11"/>
  <c r="D126" i="11"/>
  <c r="C126" i="11"/>
  <c r="I127" i="11"/>
  <c r="G127" i="11"/>
  <c r="F127" i="11"/>
  <c r="E127" i="11"/>
  <c r="D127" i="11"/>
  <c r="C127" i="11"/>
  <c r="I128" i="11"/>
  <c r="G128" i="11"/>
  <c r="F128" i="11"/>
  <c r="E128" i="11"/>
  <c r="D128" i="11"/>
  <c r="C128" i="11"/>
  <c r="I129" i="11"/>
  <c r="G129" i="11"/>
  <c r="F129" i="11"/>
  <c r="E129" i="11"/>
  <c r="D129" i="11"/>
  <c r="C129" i="11"/>
  <c r="I130" i="11"/>
  <c r="G130" i="11"/>
  <c r="F130" i="11"/>
  <c r="E130" i="11"/>
  <c r="D130" i="11"/>
  <c r="C130" i="11"/>
  <c r="I131" i="11"/>
  <c r="G131" i="11"/>
  <c r="F131" i="11"/>
  <c r="E131" i="11"/>
  <c r="D131" i="11"/>
  <c r="C131" i="11"/>
  <c r="I132" i="11"/>
  <c r="G132" i="11"/>
  <c r="F132" i="11"/>
  <c r="E132" i="11"/>
  <c r="D132" i="11"/>
  <c r="C132" i="11"/>
  <c r="I133" i="11"/>
  <c r="G133" i="11"/>
  <c r="F133" i="11"/>
  <c r="E133" i="11"/>
  <c r="D133" i="11"/>
  <c r="C133" i="11"/>
  <c r="I134" i="11"/>
  <c r="G134" i="11"/>
  <c r="F134" i="11"/>
  <c r="E134" i="11"/>
  <c r="D134" i="11"/>
  <c r="C134" i="11"/>
  <c r="I135" i="11"/>
  <c r="G135" i="11"/>
  <c r="F135" i="11"/>
  <c r="E135" i="11"/>
  <c r="D135" i="11"/>
  <c r="C135" i="11"/>
  <c r="I136" i="11"/>
  <c r="G136" i="11"/>
  <c r="F136" i="11"/>
  <c r="E136" i="11"/>
  <c r="D136" i="11"/>
  <c r="C136" i="11"/>
  <c r="I137" i="11"/>
  <c r="G137" i="11"/>
  <c r="F137" i="11"/>
  <c r="E137" i="11"/>
  <c r="D137" i="11"/>
  <c r="C137" i="11"/>
  <c r="I138" i="11"/>
  <c r="G138" i="11"/>
  <c r="F138" i="11"/>
  <c r="E138" i="11"/>
  <c r="D138" i="11"/>
  <c r="C138" i="11"/>
  <c r="I139" i="11"/>
  <c r="G139" i="11"/>
  <c r="F139" i="11"/>
  <c r="E139" i="11"/>
  <c r="D139" i="11"/>
  <c r="C139" i="11"/>
  <c r="I140" i="11"/>
  <c r="G140" i="11"/>
  <c r="F140" i="11"/>
  <c r="E140" i="11"/>
  <c r="D140" i="11"/>
  <c r="C140" i="11"/>
  <c r="I141" i="11"/>
  <c r="G141" i="11"/>
  <c r="F141" i="11"/>
  <c r="E141" i="11"/>
  <c r="D141" i="11"/>
  <c r="C141" i="11"/>
  <c r="I142" i="11"/>
  <c r="G142" i="11"/>
  <c r="F142" i="11"/>
  <c r="E142" i="11"/>
  <c r="D142" i="11"/>
  <c r="C142" i="11"/>
  <c r="I143" i="11"/>
  <c r="G143" i="11"/>
  <c r="F143" i="11"/>
  <c r="E143" i="11"/>
  <c r="D143" i="11"/>
  <c r="C143" i="11"/>
  <c r="I144" i="11"/>
  <c r="G144" i="11"/>
  <c r="F144" i="11"/>
  <c r="E144" i="11"/>
  <c r="D144" i="11"/>
  <c r="C144" i="11"/>
  <c r="I145" i="11"/>
  <c r="G145" i="11"/>
  <c r="F145" i="11"/>
  <c r="E145" i="11"/>
  <c r="D145" i="11"/>
  <c r="C145" i="11"/>
  <c r="I146" i="11"/>
  <c r="G146" i="11"/>
  <c r="F146" i="11"/>
  <c r="E146" i="11"/>
  <c r="D146" i="11"/>
  <c r="C146" i="11"/>
  <c r="I147" i="11"/>
  <c r="G147" i="11"/>
  <c r="F147" i="11"/>
  <c r="E147" i="11"/>
  <c r="D147" i="11"/>
  <c r="C147" i="11"/>
  <c r="I148" i="11"/>
  <c r="G148" i="11"/>
  <c r="F148" i="11"/>
  <c r="E148" i="11"/>
  <c r="D148" i="11"/>
  <c r="C148" i="11"/>
  <c r="I149" i="11"/>
  <c r="G149" i="11"/>
  <c r="F149" i="11"/>
  <c r="E149" i="11"/>
  <c r="D149" i="11"/>
  <c r="C149" i="11"/>
  <c r="I150" i="11"/>
  <c r="G150" i="11"/>
  <c r="F150" i="11"/>
  <c r="E150" i="11"/>
  <c r="D150" i="11"/>
  <c r="C150" i="11"/>
  <c r="I151" i="11"/>
  <c r="G151" i="11"/>
  <c r="F151" i="11"/>
  <c r="E151" i="11"/>
  <c r="D151" i="11"/>
  <c r="C151" i="11"/>
  <c r="I152" i="11"/>
  <c r="G152" i="11"/>
  <c r="F152" i="11"/>
  <c r="E152" i="11"/>
  <c r="D152" i="11"/>
  <c r="C152" i="11"/>
  <c r="I153" i="11"/>
  <c r="G153" i="11"/>
  <c r="F153" i="11"/>
  <c r="E153" i="11"/>
  <c r="D153" i="11"/>
  <c r="C153" i="11"/>
  <c r="I154" i="11"/>
  <c r="G154" i="11"/>
  <c r="F154" i="11"/>
  <c r="E154" i="11"/>
  <c r="D154" i="11"/>
  <c r="C154" i="11"/>
  <c r="I155" i="11"/>
  <c r="G155" i="11"/>
  <c r="F155" i="11"/>
  <c r="E155" i="11"/>
  <c r="D155" i="11"/>
  <c r="C155" i="11"/>
  <c r="I156" i="11"/>
  <c r="G156" i="11"/>
  <c r="F156" i="11"/>
  <c r="E156" i="11"/>
  <c r="D156" i="11"/>
  <c r="C156" i="11"/>
  <c r="I157" i="11"/>
  <c r="G157" i="11"/>
  <c r="F157" i="11"/>
  <c r="E157" i="11"/>
  <c r="D157" i="11"/>
  <c r="C157" i="11"/>
  <c r="I158" i="11"/>
  <c r="G158" i="11"/>
  <c r="F158" i="11"/>
  <c r="E158" i="11"/>
  <c r="D158" i="11"/>
  <c r="C158" i="11"/>
  <c r="I159" i="11"/>
  <c r="G159" i="11"/>
  <c r="F159" i="11"/>
  <c r="E159" i="11"/>
  <c r="D159" i="11"/>
  <c r="C159" i="11"/>
  <c r="I160" i="11"/>
  <c r="G160" i="11"/>
  <c r="F160" i="11"/>
  <c r="E160" i="11"/>
  <c r="D160" i="11"/>
  <c r="C160" i="11"/>
  <c r="I161" i="11"/>
  <c r="G161" i="11"/>
  <c r="F161" i="11"/>
  <c r="E161" i="11"/>
  <c r="D161" i="11"/>
  <c r="C161" i="11"/>
  <c r="I162" i="11"/>
  <c r="G162" i="11"/>
  <c r="F162" i="11"/>
  <c r="E162" i="11"/>
  <c r="D162" i="11"/>
  <c r="C162" i="11"/>
  <c r="I163" i="11"/>
  <c r="G163" i="11"/>
  <c r="F163" i="11"/>
  <c r="E163" i="11"/>
  <c r="D163" i="11"/>
  <c r="C163" i="11"/>
  <c r="I164" i="11"/>
  <c r="G164" i="11"/>
  <c r="F164" i="11"/>
  <c r="E164" i="11"/>
  <c r="D164" i="11"/>
  <c r="C164" i="11"/>
  <c r="I165" i="11"/>
  <c r="G165" i="11"/>
  <c r="F165" i="11"/>
  <c r="E165" i="11"/>
  <c r="D165" i="11"/>
  <c r="C165" i="11"/>
  <c r="I166" i="11"/>
  <c r="G166" i="11"/>
  <c r="F166" i="11"/>
  <c r="E166" i="11"/>
  <c r="D166" i="11"/>
  <c r="C166" i="11"/>
  <c r="I167" i="11"/>
  <c r="G167" i="11"/>
  <c r="F167" i="11"/>
  <c r="E167" i="11"/>
  <c r="D167" i="11"/>
  <c r="C167" i="11"/>
  <c r="I168" i="11"/>
  <c r="G168" i="11"/>
  <c r="F168" i="11"/>
  <c r="E168" i="11"/>
  <c r="D168" i="11"/>
  <c r="C168" i="11"/>
  <c r="I169" i="11"/>
  <c r="G169" i="11"/>
  <c r="F169" i="11"/>
  <c r="E169" i="11"/>
  <c r="D169" i="11"/>
  <c r="C169" i="11"/>
  <c r="I170" i="11"/>
  <c r="G170" i="11"/>
  <c r="F170" i="11"/>
  <c r="E170" i="11"/>
  <c r="D170" i="11"/>
  <c r="C170" i="11"/>
  <c r="I171" i="11"/>
  <c r="G171" i="11"/>
  <c r="F171" i="11"/>
  <c r="E171" i="11"/>
  <c r="D171" i="11"/>
  <c r="C171" i="11"/>
  <c r="I172" i="11"/>
  <c r="G172" i="11"/>
  <c r="F172" i="11"/>
  <c r="E172" i="11"/>
  <c r="D172" i="11"/>
  <c r="C172" i="11"/>
  <c r="I173" i="11"/>
  <c r="G173" i="11"/>
  <c r="F173" i="11"/>
  <c r="E173" i="11"/>
  <c r="D173" i="11"/>
  <c r="C173" i="11"/>
  <c r="I174" i="11"/>
  <c r="G174" i="11"/>
  <c r="F174" i="11"/>
  <c r="E174" i="11"/>
  <c r="D174" i="11"/>
  <c r="C174" i="11"/>
  <c r="I175" i="11"/>
  <c r="G175" i="11"/>
  <c r="F175" i="11"/>
  <c r="E175" i="11"/>
  <c r="D175" i="11"/>
  <c r="C175" i="11"/>
  <c r="I176" i="11"/>
  <c r="G176" i="11"/>
  <c r="F176" i="11"/>
  <c r="E176" i="11"/>
  <c r="D176" i="11"/>
  <c r="C176" i="11"/>
  <c r="I177" i="11"/>
  <c r="G177" i="11"/>
  <c r="F177" i="11"/>
  <c r="E177" i="11"/>
  <c r="D177" i="11"/>
  <c r="C177" i="11"/>
  <c r="I178" i="11"/>
  <c r="G178" i="11"/>
  <c r="F178" i="11"/>
  <c r="E178" i="11"/>
  <c r="D178" i="11"/>
  <c r="C178" i="11"/>
  <c r="I179" i="11"/>
  <c r="G179" i="11"/>
  <c r="F179" i="11"/>
  <c r="E179" i="11"/>
  <c r="D179" i="11"/>
  <c r="C179" i="11"/>
  <c r="I180" i="11"/>
  <c r="G180" i="11"/>
  <c r="F180" i="11"/>
  <c r="E180" i="11"/>
  <c r="D180" i="11"/>
  <c r="C180" i="11"/>
  <c r="I181" i="11"/>
  <c r="G181" i="11"/>
  <c r="F181" i="11"/>
  <c r="E181" i="11"/>
  <c r="D181" i="11"/>
  <c r="C181" i="11"/>
  <c r="I182" i="11"/>
  <c r="G182" i="11"/>
  <c r="F182" i="11"/>
  <c r="E182" i="11"/>
  <c r="D182" i="11"/>
  <c r="C182" i="11"/>
  <c r="I183" i="11"/>
  <c r="G183" i="11"/>
  <c r="F183" i="11"/>
  <c r="E183" i="11"/>
  <c r="D183" i="11"/>
  <c r="C183" i="11"/>
  <c r="I184" i="11"/>
  <c r="G184" i="11"/>
  <c r="F184" i="11"/>
  <c r="E184" i="11"/>
  <c r="D184" i="11"/>
  <c r="C184" i="11"/>
  <c r="I185" i="11"/>
  <c r="G185" i="11"/>
  <c r="F185" i="11"/>
  <c r="E185" i="11"/>
  <c r="D185" i="11"/>
  <c r="C185" i="11"/>
  <c r="I186" i="11"/>
  <c r="G186" i="11"/>
  <c r="F186" i="11"/>
  <c r="E186" i="11"/>
  <c r="D186" i="11"/>
  <c r="C186" i="11"/>
  <c r="I187" i="11"/>
  <c r="G187" i="11"/>
  <c r="F187" i="11"/>
  <c r="E187" i="11"/>
  <c r="D187" i="11"/>
  <c r="C187" i="11"/>
  <c r="I188" i="11"/>
  <c r="G188" i="11"/>
  <c r="F188" i="11"/>
  <c r="E188" i="11"/>
  <c r="D188" i="11"/>
  <c r="C188" i="11"/>
  <c r="I189" i="11"/>
  <c r="G189" i="11"/>
  <c r="F189" i="11"/>
  <c r="E189" i="11"/>
  <c r="D189" i="11"/>
  <c r="C189" i="11"/>
  <c r="I190" i="11"/>
  <c r="G190" i="11"/>
  <c r="F190" i="11"/>
  <c r="E190" i="11"/>
  <c r="D190" i="11"/>
  <c r="C190" i="11"/>
  <c r="I191" i="11"/>
  <c r="G191" i="11"/>
  <c r="F191" i="11"/>
  <c r="E191" i="11"/>
  <c r="D191" i="11"/>
  <c r="C191" i="11"/>
  <c r="I192" i="11"/>
  <c r="G192" i="11"/>
  <c r="F192" i="11"/>
  <c r="E192" i="11"/>
  <c r="D192" i="11"/>
  <c r="C192" i="11"/>
  <c r="I193" i="11"/>
  <c r="G193" i="11"/>
  <c r="F193" i="11"/>
  <c r="E193" i="11"/>
  <c r="D193" i="11"/>
  <c r="C193" i="11"/>
  <c r="I194" i="11"/>
  <c r="G194" i="11"/>
  <c r="F194" i="11"/>
  <c r="E194" i="11"/>
  <c r="D194" i="11"/>
  <c r="C194" i="11"/>
  <c r="I195" i="11"/>
  <c r="G195" i="11"/>
  <c r="F195" i="11"/>
  <c r="E195" i="11"/>
  <c r="D195" i="11"/>
  <c r="C195" i="11"/>
  <c r="I196" i="11"/>
  <c r="G196" i="11"/>
  <c r="F196" i="11"/>
  <c r="E196" i="11"/>
  <c r="D196" i="11"/>
  <c r="C196" i="11"/>
  <c r="I197" i="11"/>
  <c r="G197" i="11"/>
  <c r="F197" i="11"/>
  <c r="E197" i="11"/>
  <c r="D197" i="11"/>
  <c r="C197" i="11"/>
  <c r="I198" i="11"/>
  <c r="G198" i="11"/>
  <c r="F198" i="11"/>
  <c r="E198" i="11"/>
  <c r="D198" i="11"/>
  <c r="C198" i="11"/>
  <c r="I199" i="11"/>
  <c r="G199" i="11"/>
  <c r="F199" i="11"/>
  <c r="E199" i="11"/>
  <c r="D199" i="11"/>
  <c r="C199" i="11"/>
  <c r="I200" i="11"/>
  <c r="G200" i="11"/>
  <c r="F200" i="11"/>
  <c r="E200" i="11"/>
  <c r="D200" i="11"/>
  <c r="C200" i="11"/>
  <c r="I201" i="11"/>
  <c r="G201" i="11"/>
  <c r="F201" i="11"/>
  <c r="E201" i="11"/>
  <c r="D201" i="11"/>
  <c r="C201" i="11"/>
  <c r="I202" i="11"/>
  <c r="G202" i="11"/>
  <c r="F202" i="11"/>
  <c r="E202" i="11"/>
  <c r="D202" i="11"/>
  <c r="C202" i="11"/>
  <c r="I203" i="11"/>
  <c r="G203" i="11"/>
  <c r="F203" i="11"/>
  <c r="E203" i="11"/>
  <c r="D203" i="11"/>
  <c r="C203" i="11"/>
  <c r="I204" i="11"/>
  <c r="G204" i="11"/>
  <c r="F204" i="11"/>
  <c r="E204" i="11"/>
  <c r="D204" i="11"/>
  <c r="C204" i="11"/>
  <c r="I205" i="11"/>
  <c r="G205" i="11"/>
  <c r="F205" i="11"/>
  <c r="E205" i="11"/>
  <c r="D205" i="11"/>
  <c r="C205" i="11"/>
  <c r="I206" i="11"/>
  <c r="G206" i="11"/>
  <c r="F206" i="11"/>
  <c r="E206" i="11"/>
  <c r="D206" i="11"/>
  <c r="C206" i="11"/>
  <c r="I207" i="11"/>
  <c r="G207" i="11"/>
  <c r="F207" i="11"/>
  <c r="E207" i="11"/>
  <c r="D207" i="11"/>
  <c r="C207" i="11"/>
  <c r="I208" i="11"/>
  <c r="G208" i="11"/>
  <c r="F208" i="11"/>
  <c r="E208" i="11"/>
  <c r="D208" i="11"/>
  <c r="C208" i="11"/>
  <c r="I209" i="11"/>
  <c r="G209" i="11"/>
  <c r="F209" i="11"/>
  <c r="E209" i="11"/>
  <c r="D209" i="11"/>
  <c r="C209" i="11"/>
  <c r="I210" i="11"/>
  <c r="G210" i="11"/>
  <c r="F210" i="11"/>
  <c r="E210" i="11"/>
  <c r="D210" i="11"/>
  <c r="C210" i="11"/>
  <c r="I211" i="11"/>
  <c r="G211" i="11"/>
  <c r="F211" i="11"/>
  <c r="E211" i="11"/>
  <c r="D211" i="11"/>
  <c r="C211" i="11"/>
  <c r="I212" i="11"/>
  <c r="G212" i="11"/>
  <c r="F212" i="11"/>
  <c r="E212" i="11"/>
  <c r="D212" i="11"/>
  <c r="C212" i="11"/>
  <c r="I213" i="11"/>
  <c r="G213" i="11"/>
  <c r="F213" i="11"/>
  <c r="E213" i="11"/>
  <c r="D213" i="11"/>
  <c r="C213" i="11"/>
  <c r="I214" i="11"/>
  <c r="G214" i="11"/>
  <c r="F214" i="11"/>
  <c r="E214" i="11"/>
  <c r="D214" i="11"/>
  <c r="C214" i="11"/>
  <c r="I215" i="11"/>
  <c r="G215" i="11"/>
  <c r="F215" i="11"/>
  <c r="E215" i="11"/>
  <c r="D215" i="11"/>
  <c r="C215" i="11"/>
  <c r="I216" i="11"/>
  <c r="G216" i="11"/>
  <c r="F216" i="11"/>
  <c r="E216" i="11"/>
  <c r="D216" i="11"/>
  <c r="C216" i="11"/>
  <c r="I217" i="11"/>
  <c r="G217" i="11"/>
  <c r="F217" i="11"/>
  <c r="E217" i="11"/>
  <c r="D217" i="11"/>
  <c r="C217" i="11"/>
  <c r="I218" i="11"/>
  <c r="G218" i="11"/>
  <c r="F218" i="11"/>
  <c r="E218" i="11"/>
  <c r="D218" i="11"/>
  <c r="C218" i="11"/>
  <c r="I219" i="11"/>
  <c r="G219" i="11"/>
  <c r="F219" i="11"/>
  <c r="E219" i="11"/>
  <c r="D219" i="11"/>
  <c r="C219" i="11"/>
  <c r="I220" i="11"/>
  <c r="G220" i="11"/>
  <c r="F220" i="11"/>
  <c r="E220" i="11"/>
  <c r="D220" i="11"/>
  <c r="C220" i="11"/>
  <c r="I221" i="11"/>
  <c r="G221" i="11"/>
  <c r="F221" i="11"/>
  <c r="E221" i="11"/>
  <c r="D221" i="11"/>
  <c r="C221" i="11"/>
  <c r="I222" i="11"/>
  <c r="G222" i="11"/>
  <c r="F222" i="11"/>
  <c r="E222" i="11"/>
  <c r="D222" i="11"/>
  <c r="C222" i="11"/>
  <c r="I223" i="11"/>
  <c r="G223" i="11"/>
  <c r="F223" i="11"/>
  <c r="E223" i="11"/>
  <c r="D223" i="11"/>
  <c r="C223" i="11"/>
  <c r="I224" i="11"/>
  <c r="G224" i="11"/>
  <c r="F224" i="11"/>
  <c r="E224" i="11"/>
  <c r="D224" i="11"/>
  <c r="C224" i="11"/>
  <c r="I225" i="11"/>
  <c r="G225" i="11"/>
  <c r="F225" i="11"/>
  <c r="E225" i="11"/>
  <c r="D225" i="11"/>
  <c r="C225" i="11"/>
  <c r="I226" i="11"/>
  <c r="G226" i="11"/>
  <c r="F226" i="11"/>
  <c r="E226" i="11"/>
  <c r="D226" i="11"/>
  <c r="C226" i="11"/>
  <c r="I227" i="11"/>
  <c r="G227" i="11"/>
  <c r="F227" i="11"/>
  <c r="E227" i="11"/>
  <c r="D227" i="11"/>
  <c r="C227" i="11"/>
  <c r="I228" i="11"/>
  <c r="G228" i="11"/>
  <c r="F228" i="11"/>
  <c r="E228" i="11"/>
  <c r="D228" i="11"/>
  <c r="C228" i="11"/>
  <c r="I229" i="11"/>
  <c r="G229" i="11"/>
  <c r="F229" i="11"/>
  <c r="E229" i="11"/>
  <c r="D229" i="11"/>
  <c r="C229" i="11"/>
  <c r="I230" i="11"/>
  <c r="G230" i="11"/>
  <c r="F230" i="11"/>
  <c r="E230" i="11"/>
  <c r="D230" i="11"/>
  <c r="C230" i="11"/>
  <c r="I231" i="11"/>
  <c r="G231" i="11"/>
  <c r="F231" i="11"/>
  <c r="E231" i="11"/>
  <c r="D231" i="11"/>
  <c r="C231" i="11"/>
  <c r="I232" i="11"/>
  <c r="G232" i="11"/>
  <c r="F232" i="11"/>
  <c r="E232" i="11"/>
  <c r="D232" i="11"/>
  <c r="C232" i="11"/>
  <c r="I233" i="11"/>
  <c r="G233" i="11"/>
  <c r="F233" i="11"/>
  <c r="E233" i="11"/>
  <c r="D233" i="11"/>
  <c r="C233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" i="11"/>
  <c r="Q9" i="3"/>
  <c r="Q10" i="3"/>
  <c r="Q11" i="3"/>
  <c r="Q12" i="3"/>
  <c r="Q18" i="3"/>
  <c r="R9" i="3"/>
  <c r="R10" i="3"/>
  <c r="R11" i="3"/>
  <c r="R12" i="3"/>
  <c r="R18" i="3"/>
  <c r="S9" i="3"/>
  <c r="S10" i="3"/>
  <c r="S11" i="3"/>
  <c r="S12" i="3"/>
  <c r="S18" i="3"/>
  <c r="T9" i="3"/>
  <c r="T10" i="3"/>
  <c r="T11" i="3"/>
  <c r="T12" i="3"/>
  <c r="T18" i="3"/>
  <c r="U9" i="3"/>
  <c r="U10" i="3"/>
  <c r="U11" i="3"/>
  <c r="U12" i="3"/>
  <c r="U18" i="3"/>
  <c r="V9" i="3"/>
  <c r="V10" i="3"/>
  <c r="V11" i="3"/>
  <c r="V12" i="3"/>
  <c r="V18" i="3"/>
  <c r="W9" i="3"/>
  <c r="W10" i="3"/>
  <c r="W11" i="3"/>
  <c r="W12" i="3"/>
  <c r="W18" i="3"/>
  <c r="X9" i="3"/>
  <c r="X10" i="3"/>
  <c r="X11" i="3"/>
  <c r="X12" i="3"/>
  <c r="X18" i="3"/>
  <c r="P9" i="3"/>
  <c r="P10" i="3"/>
  <c r="P11" i="3"/>
  <c r="P12" i="3"/>
  <c r="P18" i="3"/>
  <c r="Q17" i="3"/>
  <c r="R17" i="3"/>
  <c r="S17" i="3"/>
  <c r="T17" i="3"/>
  <c r="U17" i="3"/>
  <c r="V17" i="3"/>
  <c r="W17" i="3"/>
  <c r="X17" i="3"/>
  <c r="P17" i="3"/>
  <c r="Q15" i="3"/>
  <c r="R15" i="3"/>
  <c r="S15" i="3"/>
  <c r="T15" i="3"/>
  <c r="U15" i="3"/>
  <c r="V15" i="3"/>
  <c r="W15" i="3"/>
  <c r="X15" i="3"/>
  <c r="P15" i="3"/>
  <c r="Q14" i="3"/>
  <c r="R14" i="3"/>
  <c r="S14" i="3"/>
  <c r="T14" i="3"/>
  <c r="U14" i="3"/>
  <c r="V14" i="3"/>
  <c r="W14" i="3"/>
  <c r="X14" i="3"/>
  <c r="P14" i="3"/>
  <c r="X16" i="3"/>
  <c r="W16" i="3"/>
  <c r="V16" i="3"/>
  <c r="U16" i="3"/>
  <c r="S16" i="3"/>
  <c r="T16" i="3"/>
  <c r="R16" i="3"/>
  <c r="Q16" i="3"/>
  <c r="P16" i="3"/>
  <c r="E4" i="9"/>
  <c r="E3" i="9"/>
  <c r="E5" i="9"/>
  <c r="D18" i="10"/>
  <c r="E18" i="10"/>
  <c r="F18" i="10"/>
  <c r="G18" i="10"/>
  <c r="H18" i="10"/>
  <c r="I18" i="10"/>
  <c r="J18" i="10"/>
  <c r="K18" i="10"/>
  <c r="L18" i="10"/>
  <c r="M18" i="10"/>
  <c r="N18" i="10"/>
  <c r="O18" i="10"/>
  <c r="E19" i="10"/>
  <c r="G19" i="10"/>
  <c r="H19" i="10"/>
  <c r="I19" i="10"/>
  <c r="J19" i="10"/>
  <c r="K19" i="10"/>
  <c r="L19" i="10"/>
  <c r="M19" i="10"/>
  <c r="N19" i="10"/>
  <c r="O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E23" i="10"/>
  <c r="F23" i="10"/>
  <c r="G23" i="10"/>
  <c r="H23" i="10"/>
  <c r="I23" i="10"/>
  <c r="J23" i="10"/>
  <c r="K23" i="10"/>
  <c r="L23" i="10"/>
  <c r="M23" i="10"/>
  <c r="N23" i="10"/>
  <c r="O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G30" i="10"/>
  <c r="H30" i="10"/>
  <c r="I30" i="10"/>
  <c r="J30" i="10"/>
  <c r="K30" i="10"/>
  <c r="L30" i="10"/>
  <c r="M30" i="10"/>
  <c r="N30" i="10"/>
  <c r="O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D32" i="10"/>
  <c r="E32" i="10"/>
  <c r="G32" i="10"/>
  <c r="H32" i="10"/>
  <c r="I32" i="10"/>
  <c r="J32" i="10"/>
  <c r="K32" i="10"/>
  <c r="L32" i="10"/>
  <c r="M32" i="10"/>
  <c r="N32" i="10"/>
  <c r="O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C20" i="10"/>
  <c r="C21" i="10"/>
  <c r="C22" i="10"/>
  <c r="C23" i="10"/>
  <c r="C24" i="10"/>
  <c r="C25" i="10"/>
  <c r="C26" i="10"/>
  <c r="C27" i="10"/>
  <c r="C29" i="10"/>
  <c r="C30" i="10"/>
  <c r="C32" i="10"/>
  <c r="C33" i="10"/>
  <c r="C18" i="10"/>
  <c r="H3" i="10"/>
  <c r="I3" i="10"/>
  <c r="J3" i="10"/>
  <c r="H4" i="10"/>
  <c r="I4" i="10"/>
  <c r="J4" i="10"/>
  <c r="H5" i="10"/>
  <c r="I5" i="10"/>
  <c r="J5" i="10"/>
  <c r="H6" i="10"/>
  <c r="I6" i="10"/>
  <c r="J6" i="10"/>
  <c r="H7" i="10"/>
  <c r="I7" i="10"/>
  <c r="J7" i="10"/>
  <c r="H8" i="10"/>
  <c r="I8" i="10"/>
  <c r="J8" i="10"/>
  <c r="H9" i="10"/>
  <c r="I9" i="10"/>
  <c r="J9" i="10"/>
  <c r="H10" i="10"/>
  <c r="I10" i="10"/>
  <c r="J10" i="10"/>
  <c r="H11" i="10"/>
  <c r="I11" i="10"/>
  <c r="J11" i="10"/>
  <c r="H12" i="10"/>
  <c r="I12" i="10"/>
  <c r="J12" i="10"/>
  <c r="H13" i="10"/>
  <c r="I13" i="10"/>
  <c r="J13" i="10"/>
  <c r="H14" i="10"/>
  <c r="I14" i="10"/>
  <c r="J14" i="10"/>
  <c r="H15" i="10"/>
  <c r="I15" i="10"/>
  <c r="J15" i="10"/>
  <c r="G11" i="10"/>
  <c r="G12" i="10"/>
  <c r="G13" i="10"/>
  <c r="G14" i="10"/>
  <c r="G15" i="10"/>
  <c r="G4" i="10"/>
  <c r="G5" i="10"/>
  <c r="G6" i="10"/>
  <c r="G7" i="10"/>
  <c r="G8" i="10"/>
  <c r="G9" i="10"/>
  <c r="G10" i="10"/>
  <c r="G3" i="10"/>
  <c r="M5" i="10"/>
  <c r="M6" i="10"/>
  <c r="M4" i="10"/>
  <c r="M3" i="10"/>
  <c r="B27" i="8"/>
  <c r="B24" i="8"/>
  <c r="B25" i="8"/>
  <c r="F17" i="8"/>
  <c r="G17" i="8"/>
  <c r="AL17" i="8"/>
  <c r="C17" i="8"/>
  <c r="D17" i="8"/>
  <c r="AI17" i="8"/>
  <c r="AF17" i="8"/>
  <c r="AC17" i="8"/>
  <c r="Z17" i="8"/>
  <c r="W17" i="8"/>
  <c r="T17" i="8"/>
  <c r="Q17" i="8"/>
  <c r="N17" i="8"/>
  <c r="K17" i="8"/>
  <c r="H17" i="8"/>
  <c r="E17" i="8"/>
  <c r="AM17" i="8"/>
  <c r="AK17" i="8"/>
  <c r="AJ17" i="8"/>
  <c r="AH17" i="8"/>
  <c r="AG17" i="8"/>
  <c r="AE17" i="8"/>
  <c r="AD17" i="8"/>
  <c r="AB17" i="8"/>
  <c r="AA17" i="8"/>
  <c r="Y17" i="8"/>
  <c r="X17" i="8"/>
  <c r="V17" i="8"/>
  <c r="U17" i="8"/>
  <c r="S17" i="8"/>
  <c r="R17" i="8"/>
  <c r="P17" i="8"/>
  <c r="O17" i="8"/>
  <c r="M17" i="8"/>
  <c r="L17" i="8"/>
  <c r="J17" i="8"/>
  <c r="I17" i="8"/>
  <c r="B17" i="8"/>
  <c r="AL16" i="8"/>
  <c r="AF16" i="8"/>
  <c r="Z16" i="8"/>
  <c r="T16" i="8"/>
  <c r="N16" i="8"/>
  <c r="H16" i="8"/>
  <c r="AM16" i="8"/>
  <c r="AL15" i="8"/>
  <c r="AI15" i="8"/>
  <c r="AF15" i="8"/>
  <c r="AC15" i="8"/>
  <c r="Z15" i="8"/>
  <c r="W15" i="8"/>
  <c r="T15" i="8"/>
  <c r="Q15" i="8"/>
  <c r="N15" i="8"/>
  <c r="K15" i="8"/>
  <c r="H15" i="8"/>
  <c r="E15" i="8"/>
  <c r="AM15" i="8"/>
  <c r="AL14" i="8"/>
  <c r="AI14" i="8"/>
  <c r="AF14" i="8"/>
  <c r="AC14" i="8"/>
  <c r="Z14" i="8"/>
  <c r="W14" i="8"/>
  <c r="T14" i="8"/>
  <c r="Q14" i="8"/>
  <c r="N14" i="8"/>
  <c r="K14" i="8"/>
  <c r="H14" i="8"/>
  <c r="E14" i="8"/>
  <c r="AM14" i="8"/>
  <c r="AL13" i="8"/>
  <c r="AI13" i="8"/>
  <c r="AF13" i="8"/>
  <c r="AC13" i="8"/>
  <c r="Z13" i="8"/>
  <c r="W13" i="8"/>
  <c r="T13" i="8"/>
  <c r="Q13" i="8"/>
  <c r="N13" i="8"/>
  <c r="K13" i="8"/>
  <c r="H13" i="8"/>
  <c r="E13" i="8"/>
  <c r="AM13" i="8"/>
  <c r="AL12" i="8"/>
  <c r="AI12" i="8"/>
  <c r="AF12" i="8"/>
  <c r="AC12" i="8"/>
  <c r="Z12" i="8"/>
  <c r="W12" i="8"/>
  <c r="T12" i="8"/>
  <c r="Q12" i="8"/>
  <c r="N12" i="8"/>
  <c r="K12" i="8"/>
  <c r="H12" i="8"/>
  <c r="E12" i="8"/>
  <c r="AM12" i="8"/>
  <c r="AL11" i="8"/>
  <c r="AI11" i="8"/>
  <c r="AF11" i="8"/>
  <c r="AC11" i="8"/>
  <c r="Z11" i="8"/>
  <c r="W11" i="8"/>
  <c r="T11" i="8"/>
  <c r="Q11" i="8"/>
  <c r="N11" i="8"/>
  <c r="K11" i="8"/>
  <c r="H11" i="8"/>
  <c r="E11" i="8"/>
  <c r="AM11" i="8"/>
  <c r="AL10" i="8"/>
  <c r="AI10" i="8"/>
  <c r="AF10" i="8"/>
  <c r="AC10" i="8"/>
  <c r="Z10" i="8"/>
  <c r="W10" i="8"/>
  <c r="T10" i="8"/>
  <c r="Q10" i="8"/>
  <c r="N10" i="8"/>
  <c r="K10" i="8"/>
  <c r="H10" i="8"/>
  <c r="E10" i="8"/>
  <c r="AM10" i="8"/>
  <c r="AL9" i="8"/>
  <c r="AI9" i="8"/>
  <c r="AF9" i="8"/>
  <c r="AC9" i="8"/>
  <c r="Z9" i="8"/>
  <c r="W9" i="8"/>
  <c r="T9" i="8"/>
  <c r="Q9" i="8"/>
  <c r="N9" i="8"/>
  <c r="K9" i="8"/>
  <c r="H9" i="8"/>
  <c r="E9" i="8"/>
  <c r="AM9" i="8"/>
  <c r="AL8" i="8"/>
  <c r="AI8" i="8"/>
  <c r="AF8" i="8"/>
  <c r="AC8" i="8"/>
  <c r="Z8" i="8"/>
  <c r="W8" i="8"/>
  <c r="T8" i="8"/>
  <c r="Q8" i="8"/>
  <c r="N8" i="8"/>
  <c r="K8" i="8"/>
  <c r="H8" i="8"/>
  <c r="E8" i="8"/>
  <c r="AM8" i="8"/>
  <c r="C5" i="8"/>
  <c r="D5" i="8"/>
  <c r="F5" i="8"/>
  <c r="I5" i="8"/>
  <c r="L5" i="8"/>
  <c r="O5" i="8"/>
  <c r="R5" i="8"/>
  <c r="U5" i="8"/>
  <c r="X5" i="8"/>
  <c r="AA5" i="8"/>
  <c r="AD5" i="8"/>
  <c r="AG5" i="8"/>
  <c r="AJ5" i="8"/>
  <c r="AM5" i="8"/>
  <c r="C28" i="7"/>
  <c r="D28" i="7"/>
  <c r="E28" i="7"/>
  <c r="F28" i="7"/>
  <c r="G28" i="7"/>
  <c r="H28" i="7"/>
  <c r="I28" i="7"/>
  <c r="J28" i="7"/>
  <c r="K28" i="7"/>
  <c r="C9" i="7"/>
  <c r="D9" i="7"/>
  <c r="E9" i="7"/>
  <c r="F9" i="7"/>
  <c r="G9" i="7"/>
  <c r="H9" i="7"/>
  <c r="I9" i="7"/>
  <c r="J9" i="7"/>
  <c r="K9" i="7"/>
  <c r="C10" i="7"/>
  <c r="D10" i="7"/>
  <c r="E10" i="7"/>
  <c r="F10" i="7"/>
  <c r="G10" i="7"/>
  <c r="H10" i="7"/>
  <c r="I10" i="7"/>
  <c r="J10" i="7"/>
  <c r="K10" i="7"/>
  <c r="C11" i="7"/>
  <c r="D11" i="7"/>
  <c r="E11" i="7"/>
  <c r="F11" i="7"/>
  <c r="G11" i="7"/>
  <c r="H11" i="7"/>
  <c r="I11" i="7"/>
  <c r="J11" i="7"/>
  <c r="K11" i="7"/>
  <c r="C12" i="7"/>
  <c r="D12" i="7"/>
  <c r="E12" i="7"/>
  <c r="F12" i="7"/>
  <c r="G12" i="7"/>
  <c r="H12" i="7"/>
  <c r="I12" i="7"/>
  <c r="J12" i="7"/>
  <c r="K12" i="7"/>
  <c r="C13" i="7"/>
  <c r="D13" i="7"/>
  <c r="E13" i="7"/>
  <c r="F13" i="7"/>
  <c r="G13" i="7"/>
  <c r="H13" i="7"/>
  <c r="I13" i="7"/>
  <c r="J13" i="7"/>
  <c r="K13" i="7"/>
  <c r="C14" i="7"/>
  <c r="D14" i="7"/>
  <c r="E14" i="7"/>
  <c r="F14" i="7"/>
  <c r="G14" i="7"/>
  <c r="H14" i="7"/>
  <c r="I14" i="7"/>
  <c r="J14" i="7"/>
  <c r="K14" i="7"/>
  <c r="C15" i="7"/>
  <c r="D15" i="7"/>
  <c r="E15" i="7"/>
  <c r="F15" i="7"/>
  <c r="G15" i="7"/>
  <c r="H15" i="7"/>
  <c r="I15" i="7"/>
  <c r="J15" i="7"/>
  <c r="K15" i="7"/>
  <c r="C16" i="7"/>
  <c r="D16" i="7"/>
  <c r="E16" i="7"/>
  <c r="F16" i="7"/>
  <c r="G16" i="7"/>
  <c r="H16" i="7"/>
  <c r="I16" i="7"/>
  <c r="J16" i="7"/>
  <c r="K16" i="7"/>
  <c r="C17" i="7"/>
  <c r="D17" i="7"/>
  <c r="E17" i="7"/>
  <c r="F17" i="7"/>
  <c r="G17" i="7"/>
  <c r="H17" i="7"/>
  <c r="I17" i="7"/>
  <c r="J17" i="7"/>
  <c r="K17" i="7"/>
  <c r="C18" i="7"/>
  <c r="D18" i="7"/>
  <c r="E18" i="7"/>
  <c r="F18" i="7"/>
  <c r="G18" i="7"/>
  <c r="H18" i="7"/>
  <c r="I18" i="7"/>
  <c r="J18" i="7"/>
  <c r="K18" i="7"/>
  <c r="C19" i="7"/>
  <c r="D19" i="7"/>
  <c r="E19" i="7"/>
  <c r="F19" i="7"/>
  <c r="G19" i="7"/>
  <c r="H19" i="7"/>
  <c r="I19" i="7"/>
  <c r="J19" i="7"/>
  <c r="K19" i="7"/>
  <c r="C20" i="7"/>
  <c r="D20" i="7"/>
  <c r="E20" i="7"/>
  <c r="F20" i="7"/>
  <c r="G20" i="7"/>
  <c r="H20" i="7"/>
  <c r="I20" i="7"/>
  <c r="J20" i="7"/>
  <c r="K20" i="7"/>
  <c r="C21" i="7"/>
  <c r="D21" i="7"/>
  <c r="E21" i="7"/>
  <c r="F21" i="7"/>
  <c r="G21" i="7"/>
  <c r="H21" i="7"/>
  <c r="I21" i="7"/>
  <c r="J21" i="7"/>
  <c r="K21" i="7"/>
  <c r="C22" i="7"/>
  <c r="D22" i="7"/>
  <c r="E22" i="7"/>
  <c r="F22" i="7"/>
  <c r="G22" i="7"/>
  <c r="H22" i="7"/>
  <c r="I22" i="7"/>
  <c r="J22" i="7"/>
  <c r="K22" i="7"/>
  <c r="C23" i="7"/>
  <c r="D23" i="7"/>
  <c r="E23" i="7"/>
  <c r="F23" i="7"/>
  <c r="G23" i="7"/>
  <c r="H23" i="7"/>
  <c r="I23" i="7"/>
  <c r="J23" i="7"/>
  <c r="K23" i="7"/>
  <c r="C24" i="7"/>
  <c r="D24" i="7"/>
  <c r="E24" i="7"/>
  <c r="F24" i="7"/>
  <c r="G24" i="7"/>
  <c r="H24" i="7"/>
  <c r="I24" i="7"/>
  <c r="J24" i="7"/>
  <c r="K24" i="7"/>
  <c r="C25" i="7"/>
  <c r="D25" i="7"/>
  <c r="E25" i="7"/>
  <c r="F25" i="7"/>
  <c r="G25" i="7"/>
  <c r="H25" i="7"/>
  <c r="I25" i="7"/>
  <c r="J25" i="7"/>
  <c r="K25" i="7"/>
  <c r="C26" i="7"/>
  <c r="D26" i="7"/>
  <c r="E26" i="7"/>
  <c r="F26" i="7"/>
  <c r="G26" i="7"/>
  <c r="H26" i="7"/>
  <c r="I26" i="7"/>
  <c r="J26" i="7"/>
  <c r="K26" i="7"/>
  <c r="C27" i="7"/>
  <c r="D27" i="7"/>
  <c r="E27" i="7"/>
  <c r="F27" i="7"/>
  <c r="G27" i="7"/>
  <c r="H27" i="7"/>
  <c r="I27" i="7"/>
  <c r="J27" i="7"/>
  <c r="K27" i="7"/>
  <c r="C3" i="7"/>
  <c r="C4" i="7"/>
  <c r="C5" i="7"/>
  <c r="C6" i="7"/>
  <c r="F3" i="7"/>
  <c r="F4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O9" i="7"/>
  <c r="L9" i="7"/>
  <c r="C7" i="7"/>
  <c r="D7" i="7"/>
  <c r="E7" i="7"/>
  <c r="F7" i="7"/>
  <c r="G7" i="7"/>
  <c r="H7" i="7"/>
  <c r="I7" i="7"/>
  <c r="J7" i="7"/>
  <c r="K7" i="7"/>
  <c r="F5" i="7"/>
  <c r="C27" i="6"/>
  <c r="D27" i="6"/>
  <c r="E27" i="6"/>
  <c r="F27" i="6"/>
  <c r="G27" i="6"/>
  <c r="H27" i="6"/>
  <c r="I27" i="6"/>
  <c r="J27" i="6"/>
  <c r="K27" i="6"/>
  <c r="C8" i="6"/>
  <c r="D8" i="6"/>
  <c r="E8" i="6"/>
  <c r="F8" i="6"/>
  <c r="G8" i="6"/>
  <c r="H8" i="6"/>
  <c r="I8" i="6"/>
  <c r="J8" i="6"/>
  <c r="K8" i="6"/>
  <c r="C9" i="6"/>
  <c r="D9" i="6"/>
  <c r="E9" i="6"/>
  <c r="F9" i="6"/>
  <c r="G9" i="6"/>
  <c r="H9" i="6"/>
  <c r="I9" i="6"/>
  <c r="J9" i="6"/>
  <c r="K9" i="6"/>
  <c r="C10" i="6"/>
  <c r="D10" i="6"/>
  <c r="E10" i="6"/>
  <c r="F10" i="6"/>
  <c r="G10" i="6"/>
  <c r="H10" i="6"/>
  <c r="I10" i="6"/>
  <c r="J10" i="6"/>
  <c r="K10" i="6"/>
  <c r="C11" i="6"/>
  <c r="D11" i="6"/>
  <c r="E11" i="6"/>
  <c r="F11" i="6"/>
  <c r="G11" i="6"/>
  <c r="H11" i="6"/>
  <c r="I11" i="6"/>
  <c r="J11" i="6"/>
  <c r="K11" i="6"/>
  <c r="C12" i="6"/>
  <c r="D12" i="6"/>
  <c r="E12" i="6"/>
  <c r="F12" i="6"/>
  <c r="G12" i="6"/>
  <c r="H12" i="6"/>
  <c r="I12" i="6"/>
  <c r="J12" i="6"/>
  <c r="K12" i="6"/>
  <c r="C13" i="6"/>
  <c r="D13" i="6"/>
  <c r="E13" i="6"/>
  <c r="F13" i="6"/>
  <c r="G13" i="6"/>
  <c r="H13" i="6"/>
  <c r="I13" i="6"/>
  <c r="J13" i="6"/>
  <c r="K13" i="6"/>
  <c r="C14" i="6"/>
  <c r="D14" i="6"/>
  <c r="E14" i="6"/>
  <c r="F14" i="6"/>
  <c r="G14" i="6"/>
  <c r="H14" i="6"/>
  <c r="I14" i="6"/>
  <c r="J14" i="6"/>
  <c r="K14" i="6"/>
  <c r="C15" i="6"/>
  <c r="D15" i="6"/>
  <c r="E15" i="6"/>
  <c r="F15" i="6"/>
  <c r="G15" i="6"/>
  <c r="H15" i="6"/>
  <c r="I15" i="6"/>
  <c r="J15" i="6"/>
  <c r="K15" i="6"/>
  <c r="C16" i="6"/>
  <c r="D16" i="6"/>
  <c r="E16" i="6"/>
  <c r="F16" i="6"/>
  <c r="G16" i="6"/>
  <c r="H16" i="6"/>
  <c r="I16" i="6"/>
  <c r="J16" i="6"/>
  <c r="K16" i="6"/>
  <c r="C17" i="6"/>
  <c r="D17" i="6"/>
  <c r="E17" i="6"/>
  <c r="F17" i="6"/>
  <c r="G17" i="6"/>
  <c r="H17" i="6"/>
  <c r="I17" i="6"/>
  <c r="J17" i="6"/>
  <c r="K17" i="6"/>
  <c r="C18" i="6"/>
  <c r="D18" i="6"/>
  <c r="E18" i="6"/>
  <c r="F18" i="6"/>
  <c r="G18" i="6"/>
  <c r="H18" i="6"/>
  <c r="I18" i="6"/>
  <c r="J18" i="6"/>
  <c r="K18" i="6"/>
  <c r="C19" i="6"/>
  <c r="D19" i="6"/>
  <c r="E19" i="6"/>
  <c r="F19" i="6"/>
  <c r="G19" i="6"/>
  <c r="H19" i="6"/>
  <c r="I19" i="6"/>
  <c r="J19" i="6"/>
  <c r="K19" i="6"/>
  <c r="C20" i="6"/>
  <c r="D20" i="6"/>
  <c r="E20" i="6"/>
  <c r="F20" i="6"/>
  <c r="G20" i="6"/>
  <c r="H20" i="6"/>
  <c r="I20" i="6"/>
  <c r="J20" i="6"/>
  <c r="K20" i="6"/>
  <c r="C21" i="6"/>
  <c r="D21" i="6"/>
  <c r="E21" i="6"/>
  <c r="F21" i="6"/>
  <c r="G21" i="6"/>
  <c r="H21" i="6"/>
  <c r="I21" i="6"/>
  <c r="J21" i="6"/>
  <c r="K21" i="6"/>
  <c r="C22" i="6"/>
  <c r="D22" i="6"/>
  <c r="E22" i="6"/>
  <c r="F22" i="6"/>
  <c r="G22" i="6"/>
  <c r="H22" i="6"/>
  <c r="I22" i="6"/>
  <c r="J22" i="6"/>
  <c r="K22" i="6"/>
  <c r="C23" i="6"/>
  <c r="D23" i="6"/>
  <c r="E23" i="6"/>
  <c r="F23" i="6"/>
  <c r="G23" i="6"/>
  <c r="H23" i="6"/>
  <c r="I23" i="6"/>
  <c r="J23" i="6"/>
  <c r="K23" i="6"/>
  <c r="C24" i="6"/>
  <c r="D24" i="6"/>
  <c r="E24" i="6"/>
  <c r="F24" i="6"/>
  <c r="G24" i="6"/>
  <c r="H24" i="6"/>
  <c r="I24" i="6"/>
  <c r="J24" i="6"/>
  <c r="K24" i="6"/>
  <c r="C25" i="6"/>
  <c r="D25" i="6"/>
  <c r="E25" i="6"/>
  <c r="F25" i="6"/>
  <c r="G25" i="6"/>
  <c r="H25" i="6"/>
  <c r="I25" i="6"/>
  <c r="J25" i="6"/>
  <c r="K25" i="6"/>
  <c r="C26" i="6"/>
  <c r="D26" i="6"/>
  <c r="E26" i="6"/>
  <c r="F26" i="6"/>
  <c r="G26" i="6"/>
  <c r="H26" i="6"/>
  <c r="I26" i="6"/>
  <c r="J26" i="6"/>
  <c r="K26" i="6"/>
  <c r="C2" i="6"/>
  <c r="C3" i="6"/>
  <c r="C4" i="6"/>
  <c r="C5" i="6"/>
  <c r="F2" i="6"/>
  <c r="F3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F4" i="6"/>
  <c r="C25" i="5"/>
  <c r="D25" i="5"/>
  <c r="E25" i="5"/>
  <c r="F25" i="5"/>
  <c r="G25" i="5"/>
  <c r="H25" i="5"/>
  <c r="I25" i="5"/>
  <c r="J25" i="5"/>
  <c r="K25" i="5"/>
  <c r="M25" i="5"/>
  <c r="N25" i="5"/>
  <c r="C24" i="5"/>
  <c r="D24" i="5"/>
  <c r="E24" i="5"/>
  <c r="F24" i="5"/>
  <c r="G24" i="5"/>
  <c r="I24" i="5"/>
  <c r="J24" i="5"/>
  <c r="K24" i="5"/>
  <c r="M24" i="5"/>
  <c r="N24" i="5"/>
  <c r="C23" i="5"/>
  <c r="D23" i="5"/>
  <c r="E23" i="5"/>
  <c r="F23" i="5"/>
  <c r="G23" i="5"/>
  <c r="H23" i="5"/>
  <c r="I23" i="5"/>
  <c r="J23" i="5"/>
  <c r="K23" i="5"/>
  <c r="M23" i="5"/>
  <c r="N23" i="5"/>
  <c r="C22" i="5"/>
  <c r="D22" i="5"/>
  <c r="E22" i="5"/>
  <c r="F22" i="5"/>
  <c r="G22" i="5"/>
  <c r="H22" i="5"/>
  <c r="I22" i="5"/>
  <c r="J22" i="5"/>
  <c r="K22" i="5"/>
  <c r="M22" i="5"/>
  <c r="N22" i="5"/>
  <c r="C21" i="5"/>
  <c r="E21" i="5"/>
  <c r="F21" i="5"/>
  <c r="G21" i="5"/>
  <c r="H21" i="5"/>
  <c r="I21" i="5"/>
  <c r="J21" i="5"/>
  <c r="K21" i="5"/>
  <c r="M21" i="5"/>
  <c r="N21" i="5"/>
  <c r="C20" i="5"/>
  <c r="D20" i="5"/>
  <c r="E20" i="5"/>
  <c r="F20" i="5"/>
  <c r="G20" i="5"/>
  <c r="H20" i="5"/>
  <c r="I20" i="5"/>
  <c r="J20" i="5"/>
  <c r="K20" i="5"/>
  <c r="M20" i="5"/>
  <c r="N20" i="5"/>
  <c r="C19" i="5"/>
  <c r="D19" i="5"/>
  <c r="E19" i="5"/>
  <c r="F19" i="5"/>
  <c r="G19" i="5"/>
  <c r="H19" i="5"/>
  <c r="I19" i="5"/>
  <c r="J19" i="5"/>
  <c r="K19" i="5"/>
  <c r="M19" i="5"/>
  <c r="N19" i="5"/>
  <c r="C18" i="5"/>
  <c r="D18" i="5"/>
  <c r="E18" i="5"/>
  <c r="F18" i="5"/>
  <c r="G18" i="5"/>
  <c r="H18" i="5"/>
  <c r="I18" i="5"/>
  <c r="J18" i="5"/>
  <c r="K18" i="5"/>
  <c r="M18" i="5"/>
  <c r="N18" i="5"/>
  <c r="C17" i="5"/>
  <c r="D17" i="5"/>
  <c r="E17" i="5"/>
  <c r="F17" i="5"/>
  <c r="G17" i="5"/>
  <c r="H17" i="5"/>
  <c r="I17" i="5"/>
  <c r="J17" i="5"/>
  <c r="K17" i="5"/>
  <c r="M17" i="5"/>
  <c r="N17" i="5"/>
  <c r="C16" i="5"/>
  <c r="D16" i="5"/>
  <c r="E16" i="5"/>
  <c r="F16" i="5"/>
  <c r="H16" i="5"/>
  <c r="I16" i="5"/>
  <c r="J16" i="5"/>
  <c r="K16" i="5"/>
  <c r="M16" i="5"/>
  <c r="N16" i="5"/>
  <c r="C15" i="5"/>
  <c r="D15" i="5"/>
  <c r="E15" i="5"/>
  <c r="F15" i="5"/>
  <c r="G15" i="5"/>
  <c r="H15" i="5"/>
  <c r="I15" i="5"/>
  <c r="J15" i="5"/>
  <c r="K15" i="5"/>
  <c r="M15" i="5"/>
  <c r="N15" i="5"/>
  <c r="C14" i="5"/>
  <c r="D14" i="5"/>
  <c r="F14" i="5"/>
  <c r="G14" i="5"/>
  <c r="H14" i="5"/>
  <c r="I14" i="5"/>
  <c r="J14" i="5"/>
  <c r="K14" i="5"/>
  <c r="M14" i="5"/>
  <c r="N14" i="5"/>
  <c r="C13" i="5"/>
  <c r="D13" i="5"/>
  <c r="E13" i="5"/>
  <c r="F13" i="5"/>
  <c r="G13" i="5"/>
  <c r="H13" i="5"/>
  <c r="I13" i="5"/>
  <c r="J13" i="5"/>
  <c r="K13" i="5"/>
  <c r="M13" i="5"/>
  <c r="N13" i="5"/>
  <c r="C12" i="5"/>
  <c r="D12" i="5"/>
  <c r="E12" i="5"/>
  <c r="F12" i="5"/>
  <c r="G12" i="5"/>
  <c r="H12" i="5"/>
  <c r="I12" i="5"/>
  <c r="J12" i="5"/>
  <c r="K12" i="5"/>
  <c r="M12" i="5"/>
  <c r="N12" i="5"/>
  <c r="C11" i="5"/>
  <c r="E11" i="5"/>
  <c r="F11" i="5"/>
  <c r="G11" i="5"/>
  <c r="H11" i="5"/>
  <c r="I11" i="5"/>
  <c r="J11" i="5"/>
  <c r="K11" i="5"/>
  <c r="M11" i="5"/>
  <c r="N11" i="5"/>
  <c r="C10" i="5"/>
  <c r="D10" i="5"/>
  <c r="E10" i="5"/>
  <c r="F10" i="5"/>
  <c r="G10" i="5"/>
  <c r="H10" i="5"/>
  <c r="I10" i="5"/>
  <c r="J10" i="5"/>
  <c r="K10" i="5"/>
  <c r="M10" i="5"/>
  <c r="N10" i="5"/>
  <c r="C9" i="5"/>
  <c r="D9" i="5"/>
  <c r="E9" i="5"/>
  <c r="F9" i="5"/>
  <c r="G9" i="5"/>
  <c r="H9" i="5"/>
  <c r="I9" i="5"/>
  <c r="J9" i="5"/>
  <c r="K9" i="5"/>
  <c r="M9" i="5"/>
  <c r="N9" i="5"/>
  <c r="C8" i="5"/>
  <c r="E8" i="5"/>
  <c r="F8" i="5"/>
  <c r="H8" i="5"/>
  <c r="I8" i="5"/>
  <c r="J8" i="5"/>
  <c r="K8" i="5"/>
  <c r="M8" i="5"/>
  <c r="N8" i="5"/>
  <c r="C7" i="5"/>
  <c r="D7" i="5"/>
  <c r="E7" i="5"/>
  <c r="F7" i="5"/>
  <c r="G7" i="5"/>
  <c r="H7" i="5"/>
  <c r="I7" i="5"/>
  <c r="J7" i="5"/>
  <c r="K7" i="5"/>
  <c r="M7" i="5"/>
  <c r="N7" i="5"/>
  <c r="C6" i="5"/>
  <c r="D6" i="5"/>
  <c r="E6" i="5"/>
  <c r="F6" i="5"/>
  <c r="G6" i="5"/>
  <c r="H6" i="5"/>
  <c r="I6" i="5"/>
  <c r="J6" i="5"/>
  <c r="K6" i="5"/>
  <c r="M6" i="5"/>
  <c r="N6" i="5"/>
  <c r="K30" i="4"/>
  <c r="J30" i="4"/>
  <c r="I30" i="4"/>
  <c r="H30" i="4"/>
  <c r="G30" i="4"/>
  <c r="F30" i="4"/>
  <c r="E30" i="4"/>
  <c r="D30" i="4"/>
  <c r="K29" i="4"/>
  <c r="J29" i="4"/>
  <c r="I29" i="4"/>
  <c r="H29" i="4"/>
  <c r="G29" i="4"/>
  <c r="F29" i="4"/>
  <c r="E29" i="4"/>
  <c r="D29" i="4"/>
  <c r="K25" i="4"/>
  <c r="J25" i="4"/>
  <c r="I25" i="4"/>
  <c r="H25" i="4"/>
  <c r="G25" i="4"/>
  <c r="F25" i="4"/>
  <c r="E25" i="4"/>
  <c r="D25" i="4"/>
  <c r="K24" i="4"/>
  <c r="J24" i="4"/>
  <c r="I24" i="4"/>
  <c r="H24" i="4"/>
  <c r="G24" i="4"/>
  <c r="F24" i="4"/>
  <c r="E24" i="4"/>
  <c r="D24" i="4"/>
  <c r="M22" i="4"/>
  <c r="L22" i="4"/>
  <c r="M21" i="4"/>
  <c r="L21" i="4"/>
  <c r="Q20" i="4"/>
  <c r="P20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4" i="4"/>
  <c r="Q13" i="4"/>
  <c r="L4" i="4"/>
  <c r="P13" i="4"/>
  <c r="M13" i="4"/>
  <c r="L13" i="4"/>
  <c r="M12" i="4"/>
  <c r="L12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3" i="4"/>
  <c r="Q4" i="4"/>
  <c r="L3" i="4"/>
  <c r="P4" i="4"/>
  <c r="G13" i="3"/>
  <c r="H13" i="3"/>
  <c r="C13" i="3"/>
  <c r="B13" i="3"/>
  <c r="E4" i="2"/>
  <c r="F4" i="2"/>
  <c r="G4" i="2"/>
  <c r="H4" i="2"/>
  <c r="I4" i="2"/>
  <c r="N5" i="2"/>
  <c r="C5" i="2"/>
  <c r="C6" i="2"/>
  <c r="C7" i="2"/>
  <c r="C8" i="2"/>
  <c r="C9" i="2"/>
  <c r="C10" i="2"/>
  <c r="C11" i="2"/>
  <c r="M5" i="2"/>
  <c r="O7" i="2"/>
  <c r="J4" i="2"/>
  <c r="K4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M11" i="1"/>
  <c r="N11" i="1"/>
  <c r="O11" i="1"/>
  <c r="N13" i="1"/>
  <c r="O13" i="1"/>
  <c r="M13" i="1"/>
  <c r="O5" i="1"/>
  <c r="N5" i="1"/>
  <c r="M5" i="1"/>
  <c r="F3" i="9"/>
  <c r="F5" i="9"/>
  <c r="F4" i="9"/>
</calcChain>
</file>

<file path=xl/comments1.xml><?xml version="1.0" encoding="utf-8"?>
<comments xmlns="http://schemas.openxmlformats.org/spreadsheetml/2006/main">
  <authors>
    <author>пользователь Microsoft Office</author>
  </authors>
  <commentList>
    <comment ref="Q10" authorId="0">
      <text>
        <r>
          <rPr>
            <b/>
            <sz val="10"/>
            <color indexed="81"/>
            <rFont val="Calibri"/>
          </rPr>
          <t>пользователь Microsoft Office: Tatiana Egorova</t>
        </r>
        <r>
          <rPr>
            <sz val="10"/>
            <color indexed="81"/>
            <rFont val="Calibri"/>
          </rPr>
          <t xml:space="preserve">
</t>
        </r>
      </text>
    </comment>
    <comment ref="T10" authorId="0">
      <text>
        <r>
          <rPr>
            <b/>
            <sz val="10"/>
            <color indexed="81"/>
            <rFont val="Calibri"/>
          </rPr>
          <t>пользователь Microsoft Office:</t>
        </r>
        <r>
          <rPr>
            <sz val="10"/>
            <color indexed="81"/>
            <rFont val="Calibri"/>
          </rPr>
          <t xml:space="preserve">
Tatiana Egorova</t>
        </r>
      </text>
    </comment>
  </commentList>
</comments>
</file>

<file path=xl/sharedStrings.xml><?xml version="1.0" encoding="utf-8"?>
<sst xmlns="http://schemas.openxmlformats.org/spreadsheetml/2006/main" count="1097" uniqueCount="536">
  <si>
    <t>Index Value</t>
  </si>
  <si>
    <t>Name</t>
  </si>
  <si>
    <t>Math</t>
  </si>
  <si>
    <t>English</t>
  </si>
  <si>
    <t>Chemistry</t>
  </si>
  <si>
    <t>Physics</t>
  </si>
  <si>
    <t>Biology</t>
  </si>
  <si>
    <t>Geography</t>
  </si>
  <si>
    <t>Art</t>
  </si>
  <si>
    <t>History</t>
  </si>
  <si>
    <t>Mina Ruland</t>
  </si>
  <si>
    <t>America Scanlon</t>
  </si>
  <si>
    <t>Kristie Altschuler</t>
  </si>
  <si>
    <t>Soo Taveras</t>
  </si>
  <si>
    <t>Jesenia Wilthoelt</t>
  </si>
  <si>
    <t>Sharil Mondragon</t>
  </si>
  <si>
    <t>Santa Deese</t>
  </si>
  <si>
    <t>Genie Gregorich</t>
  </si>
  <si>
    <t>Clarissa Mccotter</t>
  </si>
  <si>
    <t>Charles Griner</t>
  </si>
  <si>
    <t>Somer Bowser</t>
  </si>
  <si>
    <t>Everette Tu</t>
  </si>
  <si>
    <t>Davia Turnbow</t>
  </si>
  <si>
    <t>Devon Segrest</t>
  </si>
  <si>
    <t>Sharman Sandman</t>
  </si>
  <si>
    <t>Felix Viau</t>
  </si>
  <si>
    <t>Myung Burford</t>
  </si>
  <si>
    <t>Joanna Mehon</t>
  </si>
  <si>
    <t>Albertina Mulings</t>
  </si>
  <si>
    <t>Tilda Dunigton</t>
  </si>
  <si>
    <t>Student Name</t>
  </si>
  <si>
    <t>ГПР hlookup</t>
  </si>
  <si>
    <t>ВПР vlookup</t>
  </si>
  <si>
    <t>Index value</t>
  </si>
  <si>
    <t>Index</t>
  </si>
  <si>
    <t>Student name</t>
  </si>
  <si>
    <t>Sublect</t>
  </si>
  <si>
    <t>Scope</t>
  </si>
  <si>
    <t>School</t>
  </si>
  <si>
    <t>East</t>
  </si>
  <si>
    <t>West</t>
  </si>
  <si>
    <t>Total Score</t>
  </si>
  <si>
    <t>Average Score</t>
  </si>
  <si>
    <t>Temperarure - F</t>
  </si>
  <si>
    <t>high temp</t>
  </si>
  <si>
    <t>low temp</t>
  </si>
  <si>
    <t>San Francisco</t>
  </si>
  <si>
    <t>Chicago</t>
  </si>
  <si>
    <t>New York</t>
  </si>
  <si>
    <t>Los Angeles</t>
  </si>
  <si>
    <t>Обычная вставка</t>
  </si>
  <si>
    <t>Вставка с транспонированием</t>
  </si>
  <si>
    <t>Копировать как рисунок</t>
  </si>
  <si>
    <t>Report - School</t>
  </si>
  <si>
    <t>Report - Student</t>
  </si>
  <si>
    <t>Report - Subject</t>
  </si>
  <si>
    <t>Subject</t>
  </si>
  <si>
    <t>сумм</t>
  </si>
  <si>
    <t>суммесли</t>
  </si>
  <si>
    <t>срзнач</t>
  </si>
  <si>
    <t>Report - School by Subject</t>
  </si>
  <si>
    <t>срзначесли</t>
  </si>
  <si>
    <t>Criterion</t>
  </si>
  <si>
    <t>Statement</t>
  </si>
  <si>
    <t>if true</t>
  </si>
  <si>
    <t>if false</t>
  </si>
  <si>
    <t>Pass</t>
  </si>
  <si>
    <t>если</t>
  </si>
  <si>
    <t>M6&gt;C2</t>
  </si>
  <si>
    <t>pass</t>
  </si>
  <si>
    <t>fail</t>
  </si>
  <si>
    <t>случмежду(randbetween)</t>
  </si>
  <si>
    <t>Fail</t>
  </si>
  <si>
    <t>&gt;50%</t>
  </si>
  <si>
    <t>Total Posible</t>
  </si>
  <si>
    <t>Persentage</t>
  </si>
  <si>
    <t>Pass/Fail</t>
  </si>
  <si>
    <t>Grade Calculation</t>
  </si>
  <si>
    <t>Output</t>
  </si>
  <si>
    <t>Else</t>
  </si>
  <si>
    <t>Max</t>
  </si>
  <si>
    <t>Grate A</t>
  </si>
  <si>
    <t>A</t>
  </si>
  <si>
    <t>if</t>
  </si>
  <si>
    <t>&gt;=F2</t>
  </si>
  <si>
    <t>G2</t>
  </si>
  <si>
    <t>&gt;=F3</t>
  </si>
  <si>
    <t>G3</t>
  </si>
  <si>
    <t>G4</t>
  </si>
  <si>
    <t>Min</t>
  </si>
  <si>
    <t>Grate B</t>
  </si>
  <si>
    <t>B</t>
  </si>
  <si>
    <t>Difference</t>
  </si>
  <si>
    <t>Grate C</t>
  </si>
  <si>
    <t>C</t>
  </si>
  <si>
    <t>Increment</t>
  </si>
  <si>
    <t>Grade</t>
  </si>
  <si>
    <t>if vlookup</t>
  </si>
  <si>
    <t>Report</t>
  </si>
  <si>
    <t>Stydent Name</t>
  </si>
  <si>
    <t>ИТОГО</t>
  </si>
  <si>
    <t>Месячный доход</t>
  </si>
  <si>
    <t>приход 1</t>
  </si>
  <si>
    <t>приход 2</t>
  </si>
  <si>
    <t>Общий доход</t>
  </si>
  <si>
    <t>Месячные расходы</t>
  </si>
  <si>
    <t>Постоянные</t>
  </si>
  <si>
    <t>План трат</t>
  </si>
  <si>
    <t>Реальные траты</t>
  </si>
  <si>
    <t>Экономия</t>
  </si>
  <si>
    <t>Съем жилья</t>
  </si>
  <si>
    <t>Коммунальные платежи</t>
  </si>
  <si>
    <t>Платежи по кредитам</t>
  </si>
  <si>
    <t>Содержание автомобиля</t>
  </si>
  <si>
    <t>Отпуск</t>
  </si>
  <si>
    <t>Еда</t>
  </si>
  <si>
    <t>Бытовая химия</t>
  </si>
  <si>
    <t>Другой</t>
  </si>
  <si>
    <t>Всего расходов</t>
  </si>
  <si>
    <t>Пенсия</t>
  </si>
  <si>
    <t>Сумма</t>
  </si>
  <si>
    <t xml:space="preserve">Процент </t>
  </si>
  <si>
    <t>Срок(лет)</t>
  </si>
  <si>
    <t>плт</t>
  </si>
  <si>
    <t>Ежемесячный взнос</t>
  </si>
  <si>
    <t>Итого</t>
  </si>
  <si>
    <t>Вставить как связный рисунок</t>
  </si>
  <si>
    <r>
      <t xml:space="preserve">Temperarure - </t>
    </r>
    <r>
      <rPr>
        <vertAlign val="superscript"/>
        <sz val="12"/>
        <color theme="1"/>
        <rFont val="Calibri (Основной текст)"/>
      </rPr>
      <t>D</t>
    </r>
    <r>
      <rPr>
        <sz val="12"/>
        <color theme="1"/>
        <rFont val="Calibri"/>
        <family val="2"/>
        <scheme val="minor"/>
      </rPr>
      <t>F</t>
    </r>
  </si>
  <si>
    <t>David</t>
  </si>
  <si>
    <t>Sam</t>
  </si>
  <si>
    <t>All</t>
  </si>
  <si>
    <t>difference</t>
  </si>
  <si>
    <t>salery  -2010</t>
  </si>
  <si>
    <t>salery  -2014</t>
  </si>
  <si>
    <t>% difference</t>
  </si>
  <si>
    <t>Date</t>
  </si>
  <si>
    <t xml:space="preserve">Open </t>
  </si>
  <si>
    <t>High</t>
  </si>
  <si>
    <t>Low</t>
  </si>
  <si>
    <t>Close</t>
  </si>
  <si>
    <t>Макс</t>
  </si>
  <si>
    <t>Мин</t>
  </si>
  <si>
    <t>СтандОтклон</t>
  </si>
  <si>
    <t>Среднее</t>
  </si>
  <si>
    <t>random value</t>
  </si>
  <si>
    <t>Grater</t>
  </si>
  <si>
    <t>Less</t>
  </si>
  <si>
    <t>random value1</t>
  </si>
  <si>
    <t>random value2</t>
  </si>
  <si>
    <t>random value3</t>
  </si>
  <si>
    <t>random value4</t>
  </si>
  <si>
    <t>random value5</t>
  </si>
  <si>
    <t>random value6</t>
  </si>
  <si>
    <t>random value7</t>
  </si>
  <si>
    <t>random value8</t>
  </si>
  <si>
    <t>random value9</t>
  </si>
  <si>
    <t>random value10</t>
  </si>
  <si>
    <t>random value11</t>
  </si>
  <si>
    <t>random value12</t>
  </si>
  <si>
    <t>random value13</t>
  </si>
  <si>
    <t>Редактировать</t>
  </si>
  <si>
    <t>случайные числа</t>
  </si>
  <si>
    <t>Количество</t>
  </si>
  <si>
    <t>Максимум</t>
  </si>
  <si>
    <t>Минимум</t>
  </si>
  <si>
    <t>Страна</t>
  </si>
  <si>
    <t>Австралия</t>
  </si>
  <si>
    <t>Австрия</t>
  </si>
  <si>
    <t>Азербайджан</t>
  </si>
  <si>
    <t>Албания</t>
  </si>
  <si>
    <t>Алжир</t>
  </si>
  <si>
    <t>Американское Самоа (США)</t>
  </si>
  <si>
    <t>Ангилья (Брит.)</t>
  </si>
  <si>
    <t>Ангола</t>
  </si>
  <si>
    <t>Андорра</t>
  </si>
  <si>
    <t>Антигуа и Барбуда</t>
  </si>
  <si>
    <t>Аргентина</t>
  </si>
  <si>
    <t>Армения</t>
  </si>
  <si>
    <t>Аруба (Нидерланды)</t>
  </si>
  <si>
    <t>Афганистан</t>
  </si>
  <si>
    <t>Багамы</t>
  </si>
  <si>
    <t>Бангладеш</t>
  </si>
  <si>
    <t>Барбадос</t>
  </si>
  <si>
    <t>Бахрейн</t>
  </si>
  <si>
    <t>Белиз</t>
  </si>
  <si>
    <t>Белоруссия</t>
  </si>
  <si>
    <t>Бельгия</t>
  </si>
  <si>
    <t>Бенин</t>
  </si>
  <si>
    <t>Бермуды (Брит.)</t>
  </si>
  <si>
    <t>Болгария</t>
  </si>
  <si>
    <t>Боливия</t>
  </si>
  <si>
    <t>Бонэйр, Синт-Эстатиус и Саба (Нидерланды)</t>
  </si>
  <si>
    <t>Босния и Герцеговина</t>
  </si>
  <si>
    <t>Ботсвана</t>
  </si>
  <si>
    <t>Бразилия</t>
  </si>
  <si>
    <t>Виргинские острова (Брит.)</t>
  </si>
  <si>
    <t>Бруней</t>
  </si>
  <si>
    <t>Буркина-Фасо</t>
  </si>
  <si>
    <t>Бурунди</t>
  </si>
  <si>
    <t>Бутан</t>
  </si>
  <si>
    <t>Вануату</t>
  </si>
  <si>
    <t>Ватикан</t>
  </si>
  <si>
    <t>Великобритания</t>
  </si>
  <si>
    <t>Венгрия</t>
  </si>
  <si>
    <t>Венесуэла</t>
  </si>
  <si>
    <t>Виргинские острова (США)</t>
  </si>
  <si>
    <t>Восточный Тимор</t>
  </si>
  <si>
    <t>Вьетнам</t>
  </si>
  <si>
    <t>Габон</t>
  </si>
  <si>
    <t>Гаити</t>
  </si>
  <si>
    <t>Гайана</t>
  </si>
  <si>
    <t>Гамбия</t>
  </si>
  <si>
    <t>Гана</t>
  </si>
  <si>
    <t>Гваделупа (Франция)</t>
  </si>
  <si>
    <t>Гватемала</t>
  </si>
  <si>
    <t>Гвиана (Франция)</t>
  </si>
  <si>
    <t>Гвинея-Бисау</t>
  </si>
  <si>
    <t>Гвинея</t>
  </si>
  <si>
    <t>Германия</t>
  </si>
  <si>
    <t>Гибралтар (Брит.)</t>
  </si>
  <si>
    <t>Гондурас</t>
  </si>
  <si>
    <t>Гонконг (КНР)</t>
  </si>
  <si>
    <t>Государство Палестина</t>
  </si>
  <si>
    <t>Гренада</t>
  </si>
  <si>
    <t>Гренландия (Дания)</t>
  </si>
  <si>
    <t>Греция</t>
  </si>
  <si>
    <t>Грузия</t>
  </si>
  <si>
    <t>Гуам (США)</t>
  </si>
  <si>
    <t>Дания</t>
  </si>
  <si>
    <t>Гернси (Брит.)</t>
  </si>
  <si>
    <t>Джибути</t>
  </si>
  <si>
    <t>Доминика</t>
  </si>
  <si>
    <t>Доминиканская Республика</t>
  </si>
  <si>
    <t>ДРК</t>
  </si>
  <si>
    <t>Египет</t>
  </si>
  <si>
    <t>Замбия</t>
  </si>
  <si>
    <t>Зимбабве</t>
  </si>
  <si>
    <t>Израиль</t>
  </si>
  <si>
    <t>Индия</t>
  </si>
  <si>
    <t>Индонезия</t>
  </si>
  <si>
    <t>Иордания</t>
  </si>
  <si>
    <t>Ирак</t>
  </si>
  <si>
    <t>Иран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</si>
  <si>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</si>
  <si>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</si>
  <si>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</si>
  <si>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</si>
  <si>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</si>
  <si>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</si>
  <si>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</si>
  <si>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</si>
  <si>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</si>
  <si>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</si>
  <si>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</si>
  <si>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</si>
  <si>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</si>
  <si>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</si>
  <si>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</si>
  <si>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КНДР</t>
  </si>
  <si>
    <t>КНР</t>
  </si>
  <si>
    <t>Колумбия</t>
  </si>
  <si>
    <t>Коморы</t>
  </si>
  <si>
    <t>Коста-Рика</t>
  </si>
  <si>
    <t>Кот-д’Ивуар</t>
  </si>
  <si>
    <t>Куба</t>
  </si>
  <si>
    <t>Кувейт</t>
  </si>
  <si>
    <t>Кюрасао (Нидерланды)</t>
  </si>
  <si>
    <t>Лаос</t>
  </si>
  <si>
    <t>Латвия</t>
  </si>
  <si>
    <t>Лесото</t>
  </si>
  <si>
    <t>Либерия</t>
  </si>
  <si>
    <t>Ливан</t>
  </si>
  <si>
    <t>Ливия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</si>
  <si>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</si>
  <si>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</si>
  <si>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</si>
  <si>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</si>
  <si>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</si>
  <si>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</si>
  <si>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 (Франция)</t>
  </si>
  <si>
    <t>Макао (КНР)</t>
  </si>
  <si>
    <t>Македония</t>
  </si>
  <si>
    <t>Малави</t>
  </si>
  <si>
    <t>Малайзия</t>
  </si>
  <si>
    <t>Мали</t>
  </si>
  <si>
    <t>Мальдивы</t>
  </si>
  <si>
    <t>Мальта</t>
  </si>
  <si>
    <t>Марокко</t>
  </si>
  <si>
    <t>Мартиника (Франция)</t>
  </si>
  <si>
    <t>Маршалловы Острова</t>
  </si>
  <si>
    <t>Мексика</t>
  </si>
  <si>
    <t>Мозамбик</t>
  </si>
  <si>
    <t>Молдавия</t>
  </si>
  <si>
    <t>Монако</t>
  </si>
  <si>
    <t>Монголия</t>
  </si>
  <si>
    <t>Монтсеррат (Брит.)</t>
  </si>
  <si>
    <t>Мьянма</t>
  </si>
  <si>
    <t>Намибия</t>
  </si>
  <si>
    <t>Науру</t>
  </si>
  <si>
    <t>Непал</t>
  </si>
  <si>
    <t>Нигер</t>
  </si>
  <si>
    <t>Нигерия</t>
  </si>
  <si>
    <t>Нидерланды</t>
  </si>
  <si>
    <t>Никарагуа</t>
  </si>
  <si>
    <t>Ниуэ (Нов. Зел.)</t>
  </si>
  <si>
    <t>Новая Зеландия</t>
  </si>
  <si>
    <t>Новая Каледония (Франция)</t>
  </si>
  <si>
    <t>Норвегия</t>
  </si>
  <si>
    <t>ОАЭ</t>
  </si>
  <si>
    <t>Оман</t>
  </si>
  <si>
    <t>Остров Мэн (Брит.)</t>
  </si>
  <si>
    <t>Острова Кука (Нов. Зел.)</t>
  </si>
  <si>
    <t>Острова Кайман (Брит.)</t>
  </si>
  <si>
    <t>Острова Святой Елены, Вознесения и Тристан-да-Кунья (Брит.)</t>
  </si>
  <si>
    <t>Пакистан</t>
  </si>
  <si>
    <t>Палау</t>
  </si>
  <si>
    <t>Панама</t>
  </si>
  <si>
    <t>Папуа — Новая Гвинея</t>
  </si>
  <si>
    <t>Парагвай</t>
  </si>
  <si>
    <t>Перу</t>
  </si>
  <si>
    <t>Польша</t>
  </si>
  <si>
    <t>Португалия</t>
  </si>
  <si>
    <t>Пуэрто-Рико (США)</t>
  </si>
  <si>
    <t>Республика Конго</t>
  </si>
  <si>
    <t>Республика Корея</t>
  </si>
  <si>
    <t>Реюньон (Франция)</t>
  </si>
  <si>
    <t>Россия</t>
  </si>
  <si>
    <t>Руанда</t>
  </si>
  <si>
    <t>Румыния</t>
  </si>
  <si>
    <t>САДР</t>
  </si>
  <si>
    <t>Сальвадор</t>
  </si>
  <si>
    <t>Самоа</t>
  </si>
  <si>
    <t>Сан-Марино</t>
  </si>
  <si>
    <t>Сан-Томе и Принсипи</t>
  </si>
  <si>
    <t>Саудовская Аравия</t>
  </si>
  <si>
    <t>Свазиленд</t>
  </si>
  <si>
    <t>Северные Марианские Острова (США)</t>
  </si>
  <si>
    <t>Сейшельские Острова</t>
  </si>
  <si>
    <t>Сен-Пьер и Микелон (Франция)</t>
  </si>
  <si>
    <t>Сенегал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</si>
  <si>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</si>
  <si>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</si>
  <si>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</si>
  <si>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</si>
  <si>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</si>
  <si>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Синт-Мартен (Нид.)</t>
  </si>
  <si>
    <t>Сирия</t>
  </si>
  <si>
    <t>Словакия</t>
  </si>
  <si>
    <t>Словения</t>
  </si>
  <si>
    <t>Соломоновы Острова</t>
  </si>
  <si>
    <t>Сомали</t>
  </si>
  <si>
    <t>Судан</t>
  </si>
  <si>
    <t>Суринам</t>
  </si>
  <si>
    <t>США</t>
  </si>
  <si>
    <t>Сьерра-Леоне</t>
  </si>
  <si>
    <t>Таджикистан</t>
  </si>
  <si>
    <t>Таиланд</t>
  </si>
  <si>
    <t>Танзания</t>
  </si>
  <si>
    <t>Теркс и Кайкос (Брит.)</t>
  </si>
  <si>
    <t>Того</t>
  </si>
  <si>
    <t>Токелау (Нов. Зел.)</t>
  </si>
  <si>
    <t>Тонга</t>
  </si>
  <si>
    <t>Тринидад и Тобаго</t>
  </si>
  <si>
    <t>Тувалу</t>
  </si>
  <si>
    <t>Тунис</t>
  </si>
  <si>
    <t>Туркмения</t>
  </si>
  <si>
    <t>Турция</t>
  </si>
  <si>
    <t>Уганда</t>
  </si>
  <si>
    <t>Узбекистан</t>
  </si>
  <si>
    <t>Украина</t>
  </si>
  <si>
    <t>Уоллис и Футуна (Франция)</t>
  </si>
  <si>
    <t>Уругвай</t>
  </si>
  <si>
    <t>Фареры (Дания)</t>
  </si>
  <si>
    <t>Федеративные Штаты Микронезии</t>
  </si>
  <si>
    <t>Фиджи</t>
  </si>
  <si>
    <t>Филиппины</t>
  </si>
  <si>
    <t>Финляндия</t>
  </si>
  <si>
    <t>Фолклендские острова (Брит.)</t>
  </si>
  <si>
    <t>Франция</t>
  </si>
  <si>
    <t>Французская Полинезия (Франция)</t>
  </si>
  <si>
    <t>Хорватия</t>
  </si>
  <si>
    <t>ЦАР</t>
  </si>
  <si>
    <t>Чад</t>
  </si>
  <si>
    <t>Черногория</t>
  </si>
  <si>
    <t>Чехия</t>
  </si>
  <si>
    <t>Чили</t>
  </si>
  <si>
    <t>Швейцария</t>
  </si>
  <si>
    <t>Швеция</t>
  </si>
  <si>
    <t>Шри-Ланка</t>
  </si>
  <si>
    <t>Эквадор</t>
  </si>
  <si>
    <t>Экваториальная Гвинея</t>
  </si>
  <si>
    <t>Эстония</t>
  </si>
  <si>
    <t>Эритрея</t>
  </si>
  <si>
    <t>Эфиопия</t>
  </si>
  <si>
    <t>ЮАР</t>
  </si>
  <si>
    <t>Южный Судан</t>
  </si>
  <si>
    <t>Ямайка</t>
  </si>
  <si>
    <t>Япония</t>
  </si>
  <si>
    <t>1940</t>
  </si>
  <si>
    <t>1945</t>
  </si>
  <si>
    <t>1950</t>
  </si>
  <si>
    <t>1955</t>
  </si>
  <si>
    <t>1960</t>
  </si>
  <si>
    <t>1965</t>
  </si>
  <si>
    <t>1970</t>
  </si>
  <si>
    <t>1975</t>
  </si>
  <si>
    <t>1980</t>
  </si>
  <si>
    <t>1985</t>
  </si>
  <si>
    <t>1990</t>
  </si>
  <si>
    <t>1995</t>
  </si>
  <si>
    <t>2000</t>
  </si>
  <si>
    <t>2005</t>
  </si>
  <si>
    <t>2010</t>
  </si>
  <si>
    <t>2015</t>
  </si>
  <si>
    <t>2020</t>
  </si>
  <si>
    <t>2030</t>
  </si>
  <si>
    <t>2050</t>
  </si>
  <si>
    <t>2100</t>
  </si>
  <si>
    <t>Названия строк</t>
  </si>
  <si>
    <t>Общий итог</t>
  </si>
  <si>
    <t>Сумма из 2015</t>
  </si>
  <si>
    <t>сводна таблица</t>
  </si>
  <si>
    <t>страна</t>
  </si>
  <si>
    <t>1940 г</t>
  </si>
  <si>
    <t>1945 г</t>
  </si>
  <si>
    <t>1970 г</t>
  </si>
  <si>
    <t>2015 г</t>
  </si>
  <si>
    <t>2100 г</t>
  </si>
  <si>
    <t xml:space="preserve"> (данные не достоверны)</t>
  </si>
  <si>
    <t>4878 Итог</t>
  </si>
  <si>
    <t>2367 Итог</t>
  </si>
  <si>
    <t>839 Итог</t>
  </si>
  <si>
    <t>9719 Итог</t>
  </si>
  <si>
    <t>4988 Итог</t>
  </si>
  <si>
    <t>3272 Итог</t>
  </si>
  <si>
    <t>2980 Итог</t>
  </si>
  <si>
    <t>0 Итог</t>
  </si>
  <si>
    <t>16184 Итог</t>
  </si>
  <si>
    <t>3418 Итог</t>
  </si>
  <si>
    <t>6441 Итог</t>
  </si>
  <si>
    <t>21621 Итог</t>
  </si>
  <si>
    <t>262 Итог</t>
  </si>
  <si>
    <t>25266 Итог</t>
  </si>
  <si>
    <t>3658 Итог</t>
  </si>
  <si>
    <t>1309 Итог</t>
  </si>
  <si>
    <t>2318 Итог</t>
  </si>
  <si>
    <t>15773 Итог</t>
  </si>
  <si>
    <t>1480 Итог</t>
  </si>
  <si>
    <t>278409 Итог</t>
  </si>
  <si>
    <t>56894 Итог</t>
  </si>
  <si>
    <t>1524 Итог</t>
  </si>
  <si>
    <t>4426 Итог</t>
  </si>
  <si>
    <t>18783 Итог</t>
  </si>
  <si>
    <t>1109 Итог</t>
  </si>
  <si>
    <t>14034 Итог</t>
  </si>
  <si>
    <t>18508 Итог</t>
  </si>
  <si>
    <t>8296 Итог</t>
  </si>
  <si>
    <t>596 Итог</t>
  </si>
  <si>
    <t>976 Итог</t>
  </si>
  <si>
    <t>473 Итог</t>
  </si>
  <si>
    <t>168 Итог</t>
  </si>
  <si>
    <t>1944 Итог</t>
  </si>
  <si>
    <t>998 Итог</t>
  </si>
  <si>
    <t>654 Итог</t>
  </si>
  <si>
    <t>3237 Итог</t>
  </si>
  <si>
    <t>684 Итог</t>
  </si>
  <si>
    <t>1288 Итог</t>
  </si>
  <si>
    <t>4324 Итог</t>
  </si>
  <si>
    <t>5053 Итог</t>
  </si>
  <si>
    <t>732 Итог</t>
  </si>
  <si>
    <t>464 Итог</t>
  </si>
  <si>
    <t>3155 Итог</t>
  </si>
  <si>
    <t>296 Итог</t>
  </si>
  <si>
    <t>55682 Итог</t>
  </si>
  <si>
    <t>11379 Итог</t>
  </si>
  <si>
    <t>305 Итог</t>
  </si>
  <si>
    <t>885 Итог</t>
  </si>
  <si>
    <t>3757 Итог</t>
  </si>
  <si>
    <t>222 Итог</t>
  </si>
  <si>
    <t>2807 Итог</t>
  </si>
  <si>
    <t>3702 Итог</t>
  </si>
  <si>
    <t>1659 Итог</t>
  </si>
  <si>
    <t>584 Итог</t>
  </si>
  <si>
    <t>13326357 Итог</t>
  </si>
  <si>
    <t>5938785 Итог</t>
  </si>
  <si>
    <t>207400250 Итог</t>
  </si>
  <si>
    <t>25881859 Итог</t>
  </si>
  <si>
    <t>14738685 Итог</t>
  </si>
  <si>
    <t>7701692 Итог</t>
  </si>
  <si>
    <t>7558829 Итог</t>
  </si>
  <si>
    <t>41773191 Итог</t>
  </si>
  <si>
    <t>8037831 Итог</t>
  </si>
  <si>
    <t>17515624 Итог</t>
  </si>
  <si>
    <t>56911247 Итог</t>
  </si>
  <si>
    <t>61192358 Итог</t>
  </si>
  <si>
    <t>8695114 Итог</t>
  </si>
  <si>
    <t>3125528 Итог</t>
  </si>
  <si>
    <t>6194276 Итог</t>
  </si>
  <si>
    <t>45120698 Итог</t>
  </si>
  <si>
    <t>4168936 Итог</t>
  </si>
  <si>
    <t>751945477 Итог</t>
  </si>
  <si>
    <t>151841700 Итог</t>
  </si>
  <si>
    <t>4173098 Итог</t>
  </si>
  <si>
    <t>14000413 Итог</t>
  </si>
  <si>
    <t>48956417 Итог</t>
  </si>
  <si>
    <t>2908236 Итог</t>
  </si>
  <si>
    <t>34255941 Итог</t>
  </si>
  <si>
    <t>44958008 Итог</t>
  </si>
  <si>
    <t>21883759 Итог</t>
  </si>
  <si>
    <t>Австралия Итог</t>
  </si>
  <si>
    <t>Австрия Итог</t>
  </si>
  <si>
    <t>Албания Итог</t>
  </si>
  <si>
    <t>Аргентина Итог</t>
  </si>
  <si>
    <t>Афганистан Итог</t>
  </si>
  <si>
    <t>Белоруссия Итог</t>
  </si>
  <si>
    <t>Бельгия Итог</t>
  </si>
  <si>
    <t>Ватикан Итог</t>
  </si>
  <si>
    <t>Великобритания Итог</t>
  </si>
  <si>
    <t>Венгрия Итог</t>
  </si>
  <si>
    <t>Венесуэла Итог</t>
  </si>
  <si>
    <t>Вьетнам Итог</t>
  </si>
  <si>
    <t>Германия Итог</t>
  </si>
  <si>
    <t>Греция Итог</t>
  </si>
  <si>
    <t>Грузия Итог</t>
  </si>
  <si>
    <t>Доминиканская Республика Итог</t>
  </si>
  <si>
    <t>Египет Итог</t>
  </si>
  <si>
    <t>Израиль Итог</t>
  </si>
  <si>
    <t>Индия Итог</t>
  </si>
  <si>
    <t>Индонезия Итог</t>
  </si>
  <si>
    <t>Иордания Итог</t>
  </si>
  <si>
    <t>Ирак Итог</t>
  </si>
  <si>
    <t>Иран Итог</t>
  </si>
  <si>
    <t>Ирландия Итог</t>
  </si>
  <si>
    <t>Испания Итог</t>
  </si>
  <si>
    <t>Италия Итог</t>
  </si>
  <si>
    <t>Канада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</si>
</sst>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0.0%"/>
    <numFmt numFmtId="165" formatCode="_-* #,##0\ [$₽-419]_-;\-* #,##0\ [$₽-419]_-;_-* &quot;-&quot;??\ [$₽-419]_-;_-@_-"/>
    <numFmt numFmtId="166" formatCode="[$-F800]dddd\,\ mmmm\ dd\,\ yyyy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4"/>
      <color theme="0"/>
      <name val="Calibri"/>
      <scheme val="minor"/>
    </font>
    <font>
      <sz val="14"/>
      <color theme="1"/>
      <name val="Calibri"/>
      <scheme val="minor"/>
    </font>
    <font>
      <sz val="14"/>
      <color theme="0"/>
      <name val="Calibri"/>
      <scheme val="minor"/>
    </font>
    <font>
      <sz val="12"/>
      <color theme="0"/>
      <name val="Calibri"/>
      <family val="2"/>
      <charset val="204"/>
      <scheme val="minor"/>
    </font>
    <font>
      <sz val="14"/>
      <name val="Calibri"/>
      <scheme val="minor"/>
    </font>
    <font>
      <b/>
      <sz val="12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8" tint="-0.499984740745262"/>
      <name val="Calibri"/>
      <scheme val="minor"/>
    </font>
    <font>
      <sz val="16"/>
      <color theme="1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sz val="16"/>
      <color theme="0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vertAlign val="superscript"/>
      <sz val="12"/>
      <color theme="1"/>
      <name val="Calibri (Основной текст)"/>
    </font>
    <font>
      <b/>
      <sz val="16"/>
      <color theme="9" tint="-0.249977111117893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4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theme="5"/>
      </patternFill>
    </fill>
    <fill>
      <patternFill patternType="solid">
        <fgColor theme="5" tint="0.39997558519241921"/>
        <bgColor theme="5"/>
      </patternFill>
    </fill>
    <fill>
      <patternFill patternType="solid">
        <fgColor theme="5" tint="0.39997558519241921"/>
        <bgColor theme="0" tint="-0.1499984740745262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theme="5"/>
      </patternFill>
    </fill>
    <fill>
      <patternFill patternType="solid">
        <fgColor theme="7" tint="0.39997558519241921"/>
        <bgColor theme="0" tint="-0.1499984740745262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6" tint="0.39997558519241921"/>
        <bgColor theme="6" tint="0.39997558519241921"/>
      </patternFill>
    </fill>
  </fills>
  <borders count="6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auto="1"/>
      </left>
      <right style="medium">
        <color auto="1"/>
      </right>
      <top style="thin">
        <color theme="5" tint="-0.249977111117893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theme="5" tint="-0.249977111117893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/>
      <top/>
      <bottom style="thin">
        <color theme="6" tint="0.79998168889431442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0.79998168889431442"/>
      </top>
      <bottom style="thin">
        <color theme="6" tint="0.79998168889431442"/>
      </bottom>
      <diagonal/>
    </border>
  </borders>
  <cellStyleXfs count="7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9">
    <xf numFmtId="0" fontId="0" fillId="0" borderId="0" xfId="0"/>
    <xf numFmtId="0" fontId="5" fillId="2" borderId="0" xfId="0" applyFont="1" applyFill="1"/>
    <xf numFmtId="0" fontId="6" fillId="0" borderId="0" xfId="0" applyFont="1"/>
    <xf numFmtId="0" fontId="7" fillId="3" borderId="1" xfId="0" applyFont="1" applyFill="1" applyBorder="1"/>
    <xf numFmtId="0" fontId="7" fillId="3" borderId="2" xfId="0" applyFont="1" applyFill="1" applyBorder="1"/>
    <xf numFmtId="0" fontId="7" fillId="3" borderId="3" xfId="0" applyFont="1" applyFill="1" applyBorder="1"/>
    <xf numFmtId="0" fontId="5" fillId="2" borderId="4" xfId="0" applyFont="1" applyFill="1" applyBorder="1"/>
    <xf numFmtId="0" fontId="5" fillId="2" borderId="0" xfId="0" applyFont="1" applyFill="1" applyBorder="1"/>
    <xf numFmtId="0" fontId="5" fillId="2" borderId="5" xfId="0" applyFont="1" applyFill="1" applyBorder="1"/>
    <xf numFmtId="0" fontId="6" fillId="0" borderId="4" xfId="0" applyFont="1" applyBorder="1"/>
    <xf numFmtId="0" fontId="6" fillId="0" borderId="0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2" borderId="0" xfId="0" applyFont="1" applyFill="1" applyBorder="1"/>
    <xf numFmtId="0" fontId="5" fillId="3" borderId="4" xfId="0" applyFont="1" applyFill="1" applyBorder="1"/>
    <xf numFmtId="0" fontId="9" fillId="4" borderId="9" xfId="0" applyFont="1" applyFill="1" applyBorder="1"/>
    <xf numFmtId="0" fontId="8" fillId="3" borderId="9" xfId="0" applyFont="1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0" borderId="0" xfId="0" applyAlignment="1">
      <alignment horizontal="center"/>
    </xf>
    <xf numFmtId="0" fontId="0" fillId="0" borderId="9" xfId="0" applyBorder="1"/>
    <xf numFmtId="0" fontId="0" fillId="0" borderId="30" xfId="0" applyBorder="1"/>
    <xf numFmtId="0" fontId="0" fillId="0" borderId="0" xfId="0" applyBorder="1"/>
    <xf numFmtId="0" fontId="0" fillId="0" borderId="33" xfId="0" applyBorder="1"/>
    <xf numFmtId="0" fontId="0" fillId="0" borderId="9" xfId="0" applyBorder="1" applyAlignment="1">
      <alignment horizontal="right"/>
    </xf>
    <xf numFmtId="0" fontId="0" fillId="0" borderId="34" xfId="0" applyBorder="1" applyAlignment="1">
      <alignment horizontal="right"/>
    </xf>
    <xf numFmtId="0" fontId="0" fillId="10" borderId="33" xfId="0" applyFill="1" applyBorder="1"/>
    <xf numFmtId="0" fontId="0" fillId="10" borderId="9" xfId="0" applyFill="1" applyBorder="1" applyAlignment="1">
      <alignment horizontal="right"/>
    </xf>
    <xf numFmtId="0" fontId="0" fillId="10" borderId="34" xfId="0" applyFill="1" applyBorder="1" applyAlignment="1">
      <alignment horizontal="right"/>
    </xf>
    <xf numFmtId="0" fontId="0" fillId="10" borderId="35" xfId="0" applyFill="1" applyBorder="1"/>
    <xf numFmtId="0" fontId="0" fillId="10" borderId="26" xfId="0" applyFill="1" applyBorder="1" applyAlignment="1">
      <alignment horizontal="right"/>
    </xf>
    <xf numFmtId="0" fontId="0" fillId="10" borderId="27" xfId="0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15" fillId="6" borderId="13" xfId="0" applyFont="1" applyFill="1" applyBorder="1"/>
    <xf numFmtId="0" fontId="16" fillId="3" borderId="13" xfId="0" applyFont="1" applyFill="1" applyBorder="1"/>
    <xf numFmtId="0" fontId="16" fillId="3" borderId="17" xfId="0" applyFont="1" applyFill="1" applyBorder="1"/>
    <xf numFmtId="0" fontId="17" fillId="7" borderId="13" xfId="0" applyFont="1" applyFill="1" applyBorder="1"/>
    <xf numFmtId="0" fontId="17" fillId="8" borderId="18" xfId="0" applyFont="1" applyFill="1" applyBorder="1"/>
    <xf numFmtId="0" fontId="14" fillId="6" borderId="21" xfId="0" applyFont="1" applyFill="1" applyBorder="1"/>
    <xf numFmtId="0" fontId="14" fillId="0" borderId="42" xfId="0" applyFont="1" applyBorder="1"/>
    <xf numFmtId="0" fontId="14" fillId="0" borderId="0" xfId="0" applyFont="1" applyBorder="1"/>
    <xf numFmtId="0" fontId="14" fillId="7" borderId="28" xfId="0" applyFont="1" applyFill="1" applyBorder="1"/>
    <xf numFmtId="1" fontId="14" fillId="8" borderId="28" xfId="0" applyNumberFormat="1" applyFont="1" applyFill="1" applyBorder="1"/>
    <xf numFmtId="0" fontId="19" fillId="5" borderId="43" xfId="74" applyFont="1" applyFill="1" applyBorder="1" applyAlignment="1">
      <alignment horizontal="center"/>
    </xf>
    <xf numFmtId="0" fontId="19" fillId="5" borderId="7" xfId="74" applyFont="1" applyFill="1" applyBorder="1" applyAlignment="1">
      <alignment horizontal="center"/>
    </xf>
    <xf numFmtId="0" fontId="19" fillId="5" borderId="44" xfId="74" applyFont="1" applyFill="1" applyBorder="1" applyAlignment="1">
      <alignment horizontal="center"/>
    </xf>
    <xf numFmtId="0" fontId="14" fillId="6" borderId="19" xfId="0" applyFont="1" applyFill="1" applyBorder="1"/>
    <xf numFmtId="1" fontId="14" fillId="8" borderId="9" xfId="0" applyNumberFormat="1" applyFont="1" applyFill="1" applyBorder="1"/>
    <xf numFmtId="0" fontId="14" fillId="0" borderId="36" xfId="74" applyFont="1" applyBorder="1" applyAlignment="1">
      <alignment horizontal="center"/>
    </xf>
    <xf numFmtId="0" fontId="14" fillId="0" borderId="14" xfId="74" applyFont="1" applyBorder="1" applyAlignment="1">
      <alignment horizontal="center"/>
    </xf>
    <xf numFmtId="1" fontId="14" fillId="0" borderId="37" xfId="74" applyNumberFormat="1" applyFont="1" applyBorder="1" applyAlignment="1">
      <alignment horizontal="center"/>
    </xf>
    <xf numFmtId="0" fontId="14" fillId="0" borderId="0" xfId="74" applyFont="1"/>
    <xf numFmtId="0" fontId="14" fillId="0" borderId="0" xfId="74" applyFont="1" applyBorder="1" applyAlignment="1">
      <alignment horizontal="center"/>
    </xf>
    <xf numFmtId="0" fontId="14" fillId="6" borderId="20" xfId="0" applyFont="1" applyFill="1" applyBorder="1"/>
    <xf numFmtId="0" fontId="14" fillId="0" borderId="45" xfId="0" applyFont="1" applyBorder="1"/>
    <xf numFmtId="0" fontId="14" fillId="0" borderId="14" xfId="0" applyFont="1" applyBorder="1"/>
    <xf numFmtId="1" fontId="14" fillId="8" borderId="29" xfId="0" applyNumberFormat="1" applyFont="1" applyFill="1" applyBorder="1"/>
    <xf numFmtId="0" fontId="17" fillId="7" borderId="15" xfId="0" applyFont="1" applyFill="1" applyBorder="1"/>
    <xf numFmtId="0" fontId="14" fillId="7" borderId="22" xfId="0" applyFont="1" applyFill="1" applyBorder="1"/>
    <xf numFmtId="0" fontId="17" fillId="8" borderId="16" xfId="0" applyFont="1" applyFill="1" applyBorder="1"/>
    <xf numFmtId="1" fontId="14" fillId="8" borderId="25" xfId="0" applyNumberFormat="1" applyFont="1" applyFill="1" applyBorder="1"/>
    <xf numFmtId="1" fontId="14" fillId="8" borderId="26" xfId="0" applyNumberFormat="1" applyFont="1" applyFill="1" applyBorder="1"/>
    <xf numFmtId="1" fontId="14" fillId="8" borderId="27" xfId="0" applyNumberFormat="1" applyFont="1" applyFill="1" applyBorder="1"/>
    <xf numFmtId="0" fontId="18" fillId="14" borderId="0" xfId="74" applyFont="1" applyFill="1" applyAlignment="1">
      <alignment horizontal="center"/>
    </xf>
    <xf numFmtId="0" fontId="14" fillId="6" borderId="13" xfId="74" applyFont="1" applyFill="1" applyBorder="1" applyAlignment="1">
      <alignment horizontal="center"/>
    </xf>
    <xf numFmtId="0" fontId="18" fillId="15" borderId="46" xfId="74" applyFont="1" applyFill="1" applyBorder="1" applyAlignment="1">
      <alignment horizontal="center"/>
    </xf>
    <xf numFmtId="0" fontId="18" fillId="15" borderId="17" xfId="74" applyFont="1" applyFill="1" applyBorder="1" applyAlignment="1">
      <alignment horizontal="center"/>
    </xf>
    <xf numFmtId="0" fontId="18" fillId="15" borderId="18" xfId="74" applyFont="1" applyFill="1" applyBorder="1" applyAlignment="1">
      <alignment horizontal="center"/>
    </xf>
    <xf numFmtId="0" fontId="18" fillId="16" borderId="40" xfId="74" applyFont="1" applyFill="1" applyBorder="1" applyAlignment="1">
      <alignment horizontal="center"/>
    </xf>
    <xf numFmtId="0" fontId="14" fillId="17" borderId="23" xfId="74" applyFont="1" applyFill="1" applyBorder="1" applyAlignment="1">
      <alignment horizontal="center"/>
    </xf>
    <xf numFmtId="0" fontId="14" fillId="18" borderId="23" xfId="74" applyFont="1" applyFill="1" applyBorder="1" applyAlignment="1">
      <alignment horizontal="center"/>
    </xf>
    <xf numFmtId="0" fontId="14" fillId="18" borderId="24" xfId="74" applyFont="1" applyFill="1" applyBorder="1" applyAlignment="1">
      <alignment horizontal="center"/>
    </xf>
    <xf numFmtId="0" fontId="18" fillId="19" borderId="35" xfId="74" applyFont="1" applyFill="1" applyBorder="1" applyAlignment="1">
      <alignment horizontal="center"/>
    </xf>
    <xf numFmtId="1" fontId="14" fillId="20" borderId="26" xfId="74" applyNumberFormat="1" applyFont="1" applyFill="1" applyBorder="1" applyAlignment="1">
      <alignment horizontal="center"/>
    </xf>
    <xf numFmtId="1" fontId="14" fillId="21" borderId="26" xfId="74" applyNumberFormat="1" applyFont="1" applyFill="1" applyBorder="1" applyAlignment="1">
      <alignment horizontal="center"/>
    </xf>
    <xf numFmtId="1" fontId="14" fillId="21" borderId="27" xfId="74" applyNumberFormat="1" applyFont="1" applyFill="1" applyBorder="1" applyAlignment="1">
      <alignment horizontal="center"/>
    </xf>
    <xf numFmtId="0" fontId="7" fillId="22" borderId="46" xfId="0" applyFont="1" applyFill="1" applyBorder="1"/>
    <xf numFmtId="0" fontId="7" fillId="22" borderId="17" xfId="0" applyFont="1" applyFill="1" applyBorder="1"/>
    <xf numFmtId="0" fontId="7" fillId="22" borderId="18" xfId="0" applyFont="1" applyFill="1" applyBorder="1"/>
    <xf numFmtId="0" fontId="6" fillId="0" borderId="36" xfId="0" applyFont="1" applyBorder="1"/>
    <xf numFmtId="9" fontId="6" fillId="0" borderId="41" xfId="73" applyFont="1" applyBorder="1"/>
    <xf numFmtId="0" fontId="6" fillId="0" borderId="46" xfId="0" applyFont="1" applyBorder="1"/>
    <xf numFmtId="0" fontId="6" fillId="0" borderId="17" xfId="0" applyFont="1" applyBorder="1"/>
    <xf numFmtId="0" fontId="6" fillId="0" borderId="18" xfId="0" applyFont="1" applyBorder="1"/>
    <xf numFmtId="9" fontId="6" fillId="0" borderId="41" xfId="73" applyFont="1" applyBorder="1" applyAlignment="1">
      <alignment horizontal="right"/>
    </xf>
    <xf numFmtId="0" fontId="7" fillId="3" borderId="13" xfId="0" applyFont="1" applyFill="1" applyBorder="1"/>
    <xf numFmtId="0" fontId="7" fillId="3" borderId="17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9" fillId="8" borderId="47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7" fillId="3" borderId="18" xfId="0" applyFont="1" applyFill="1" applyBorder="1" applyAlignment="1">
      <alignment horizontal="center"/>
    </xf>
    <xf numFmtId="0" fontId="6" fillId="0" borderId="42" xfId="0" applyFont="1" applyBorder="1"/>
    <xf numFmtId="0" fontId="6" fillId="0" borderId="0" xfId="0" applyFont="1" applyBorder="1" applyAlignment="1">
      <alignment horizontal="center"/>
    </xf>
    <xf numFmtId="0" fontId="9" fillId="2" borderId="48" xfId="0" applyFont="1" applyFill="1" applyBorder="1" applyAlignment="1">
      <alignment horizontal="center"/>
    </xf>
    <xf numFmtId="0" fontId="9" fillId="8" borderId="49" xfId="0" applyFont="1" applyFill="1" applyBorder="1" applyAlignment="1">
      <alignment horizontal="center"/>
    </xf>
    <xf numFmtId="164" fontId="6" fillId="0" borderId="39" xfId="73" applyNumberFormat="1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5" borderId="42" xfId="0" applyFont="1" applyFill="1" applyBorder="1"/>
    <xf numFmtId="0" fontId="6" fillId="5" borderId="0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0" fontId="9" fillId="8" borderId="51" xfId="0" applyFont="1" applyFill="1" applyBorder="1" applyAlignment="1">
      <alignment horizontal="center"/>
    </xf>
    <xf numFmtId="164" fontId="6" fillId="5" borderId="39" xfId="73" applyNumberFormat="1" applyFont="1" applyFill="1" applyBorder="1" applyAlignment="1">
      <alignment horizontal="center"/>
    </xf>
    <xf numFmtId="0" fontId="6" fillId="5" borderId="39" xfId="0" applyFont="1" applyFill="1" applyBorder="1" applyAlignment="1">
      <alignment horizontal="center"/>
    </xf>
    <xf numFmtId="0" fontId="6" fillId="5" borderId="45" xfId="0" applyFont="1" applyFill="1" applyBorder="1"/>
    <xf numFmtId="0" fontId="6" fillId="5" borderId="14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0" fontId="9" fillId="8" borderId="53" xfId="0" applyFont="1" applyFill="1" applyBorder="1" applyAlignment="1">
      <alignment horizontal="center"/>
    </xf>
    <xf numFmtId="164" fontId="6" fillId="5" borderId="37" xfId="73" applyNumberFormat="1" applyFont="1" applyFill="1" applyBorder="1" applyAlignment="1">
      <alignment horizontal="center"/>
    </xf>
    <xf numFmtId="0" fontId="6" fillId="5" borderId="37" xfId="0" applyFont="1" applyFill="1" applyBorder="1" applyAlignment="1">
      <alignment horizontal="center"/>
    </xf>
    <xf numFmtId="0" fontId="11" fillId="23" borderId="47" xfId="0" applyFont="1" applyFill="1" applyBorder="1" applyAlignment="1">
      <alignment horizontal="center"/>
    </xf>
    <xf numFmtId="0" fontId="11" fillId="23" borderId="32" xfId="0" applyFont="1" applyFill="1" applyBorder="1" applyAlignment="1">
      <alignment horizontal="center"/>
    </xf>
    <xf numFmtId="0" fontId="0" fillId="24" borderId="9" xfId="0" applyFill="1" applyBorder="1"/>
    <xf numFmtId="0" fontId="12" fillId="0" borderId="47" xfId="0" applyFont="1" applyBorder="1"/>
    <xf numFmtId="0" fontId="12" fillId="0" borderId="39" xfId="0" applyFont="1" applyBorder="1"/>
    <xf numFmtId="0" fontId="11" fillId="23" borderId="46" xfId="0" applyFont="1" applyFill="1" applyBorder="1"/>
    <xf numFmtId="1" fontId="0" fillId="0" borderId="40" xfId="0" applyNumberFormat="1" applyBorder="1" applyAlignment="1">
      <alignment horizontal="center"/>
    </xf>
    <xf numFmtId="0" fontId="0" fillId="0" borderId="9" xfId="0" applyFill="1" applyBorder="1"/>
    <xf numFmtId="0" fontId="12" fillId="0" borderId="42" xfId="0" applyFont="1" applyBorder="1"/>
    <xf numFmtId="1" fontId="0" fillId="0" borderId="33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11" fillId="23" borderId="36" xfId="0" applyFont="1" applyFill="1" applyBorder="1"/>
    <xf numFmtId="1" fontId="0" fillId="0" borderId="35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12" fillId="0" borderId="45" xfId="0" applyFont="1" applyBorder="1"/>
    <xf numFmtId="1" fontId="12" fillId="0" borderId="37" xfId="0" applyNumberFormat="1" applyFont="1" applyBorder="1"/>
    <xf numFmtId="0" fontId="11" fillId="3" borderId="46" xfId="0" applyFont="1" applyFill="1" applyBorder="1"/>
    <xf numFmtId="0" fontId="11" fillId="3" borderId="17" xfId="0" applyFont="1" applyFill="1" applyBorder="1" applyAlignment="1">
      <alignment horizontal="center"/>
    </xf>
    <xf numFmtId="0" fontId="10" fillId="2" borderId="46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/>
    </xf>
    <xf numFmtId="0" fontId="0" fillId="0" borderId="38" xfId="0" applyFont="1" applyBorder="1"/>
    <xf numFmtId="0" fontId="0" fillId="0" borderId="0" xfId="0" applyFont="1" applyBorder="1" applyAlignment="1">
      <alignment horizontal="center"/>
    </xf>
    <xf numFmtId="0" fontId="20" fillId="2" borderId="54" xfId="0" applyFont="1" applyFill="1" applyBorder="1" applyAlignment="1">
      <alignment horizontal="center"/>
    </xf>
    <xf numFmtId="164" fontId="0" fillId="0" borderId="39" xfId="73" applyNumberFormat="1" applyFont="1" applyBorder="1" applyAlignment="1">
      <alignment horizontal="center"/>
    </xf>
    <xf numFmtId="0" fontId="0" fillId="5" borderId="38" xfId="0" applyFont="1" applyFill="1" applyBorder="1"/>
    <xf numFmtId="0" fontId="0" fillId="5" borderId="0" xfId="0" applyFont="1" applyFill="1" applyBorder="1" applyAlignment="1">
      <alignment horizontal="center"/>
    </xf>
    <xf numFmtId="0" fontId="20" fillId="2" borderId="50" xfId="0" applyFont="1" applyFill="1" applyBorder="1" applyAlignment="1">
      <alignment horizontal="center"/>
    </xf>
    <xf numFmtId="164" fontId="0" fillId="5" borderId="39" xfId="73" applyNumberFormat="1" applyFont="1" applyFill="1" applyBorder="1" applyAlignment="1">
      <alignment horizontal="center"/>
    </xf>
    <xf numFmtId="0" fontId="0" fillId="5" borderId="36" xfId="0" applyFont="1" applyFill="1" applyBorder="1"/>
    <xf numFmtId="0" fontId="0" fillId="5" borderId="14" xfId="0" applyFont="1" applyFill="1" applyBorder="1" applyAlignment="1">
      <alignment horizontal="center"/>
    </xf>
    <xf numFmtId="0" fontId="20" fillId="2" borderId="52" xfId="0" applyFont="1" applyFill="1" applyBorder="1" applyAlignment="1">
      <alignment horizontal="center"/>
    </xf>
    <xf numFmtId="164" fontId="0" fillId="5" borderId="37" xfId="73" applyNumberFormat="1" applyFont="1" applyFill="1" applyBorder="1" applyAlignment="1">
      <alignment horizontal="center"/>
    </xf>
    <xf numFmtId="0" fontId="0" fillId="24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1" fillId="3" borderId="38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12" fillId="0" borderId="9" xfId="0" applyFont="1" applyBorder="1"/>
    <xf numFmtId="165" fontId="12" fillId="0" borderId="9" xfId="0" applyNumberFormat="1" applyFont="1" applyBorder="1"/>
    <xf numFmtId="0" fontId="11" fillId="14" borderId="9" xfId="0" applyFont="1" applyFill="1" applyBorder="1"/>
    <xf numFmtId="0" fontId="12" fillId="4" borderId="9" xfId="0" applyFont="1" applyFill="1" applyBorder="1"/>
    <xf numFmtId="0" fontId="11" fillId="25" borderId="9" xfId="0" applyFont="1" applyFill="1" applyBorder="1"/>
    <xf numFmtId="165" fontId="8" fillId="25" borderId="9" xfId="0" applyNumberFormat="1" applyFont="1" applyFill="1" applyBorder="1"/>
    <xf numFmtId="0" fontId="8" fillId="25" borderId="9" xfId="0" applyFont="1" applyFill="1" applyBorder="1"/>
    <xf numFmtId="0" fontId="8" fillId="14" borderId="9" xfId="0" applyFont="1" applyFill="1" applyBorder="1"/>
    <xf numFmtId="0" fontId="8" fillId="4" borderId="9" xfId="0" applyFont="1" applyFill="1" applyBorder="1"/>
    <xf numFmtId="0" fontId="0" fillId="26" borderId="9" xfId="0" applyFill="1" applyBorder="1" applyAlignment="1">
      <alignment horizontal="left" indent="1"/>
    </xf>
    <xf numFmtId="0" fontId="0" fillId="26" borderId="9" xfId="0" applyFill="1" applyBorder="1"/>
    <xf numFmtId="165" fontId="0" fillId="26" borderId="9" xfId="0" applyNumberFormat="1" applyFill="1" applyBorder="1"/>
    <xf numFmtId="0" fontId="0" fillId="4" borderId="9" xfId="0" applyFill="1" applyBorder="1"/>
    <xf numFmtId="0" fontId="0" fillId="27" borderId="9" xfId="0" applyFill="1" applyBorder="1" applyAlignment="1">
      <alignment horizontal="left" indent="1"/>
    </xf>
    <xf numFmtId="0" fontId="0" fillId="27" borderId="9" xfId="0" applyFill="1" applyBorder="1"/>
    <xf numFmtId="165" fontId="0" fillId="27" borderId="9" xfId="0" applyNumberFormat="1" applyFill="1" applyBorder="1"/>
    <xf numFmtId="0" fontId="11" fillId="6" borderId="9" xfId="0" applyFont="1" applyFill="1" applyBorder="1" applyAlignment="1">
      <alignment horizontal="left" indent="1"/>
    </xf>
    <xf numFmtId="0" fontId="8" fillId="6" borderId="9" xfId="0" applyFont="1" applyFill="1" applyBorder="1"/>
    <xf numFmtId="165" fontId="8" fillId="6" borderId="9" xfId="0" applyNumberFormat="1" applyFont="1" applyFill="1" applyBorder="1"/>
    <xf numFmtId="165" fontId="8" fillId="14" borderId="9" xfId="0" applyNumberFormat="1" applyFont="1" applyFill="1" applyBorder="1"/>
    <xf numFmtId="0" fontId="11" fillId="28" borderId="9" xfId="0" applyFont="1" applyFill="1" applyBorder="1"/>
    <xf numFmtId="165" fontId="11" fillId="28" borderId="9" xfId="0" applyNumberFormat="1" applyFont="1" applyFill="1" applyBorder="1"/>
    <xf numFmtId="0" fontId="11" fillId="4" borderId="9" xfId="0" applyFont="1" applyFill="1" applyBorder="1"/>
    <xf numFmtId="0" fontId="0" fillId="29" borderId="9" xfId="0" applyFill="1" applyBorder="1"/>
    <xf numFmtId="165" fontId="0" fillId="29" borderId="9" xfId="0" applyNumberFormat="1" applyFill="1" applyBorder="1"/>
    <xf numFmtId="0" fontId="8" fillId="28" borderId="9" xfId="0" applyFont="1" applyFill="1" applyBorder="1"/>
    <xf numFmtId="0" fontId="0" fillId="18" borderId="9" xfId="0" applyFill="1" applyBorder="1"/>
    <xf numFmtId="165" fontId="0" fillId="18" borderId="9" xfId="0" applyNumberFormat="1" applyFill="1" applyBorder="1"/>
    <xf numFmtId="165" fontId="0" fillId="0" borderId="9" xfId="0" applyNumberFormat="1" applyBorder="1"/>
    <xf numFmtId="0" fontId="0" fillId="0" borderId="9" xfId="0" applyBorder="1" applyAlignment="1">
      <alignment horizontal="left" indent="2"/>
    </xf>
    <xf numFmtId="9" fontId="0" fillId="0" borderId="9" xfId="76" applyFont="1" applyBorder="1" applyAlignment="1">
      <alignment horizontal="left" indent="2"/>
    </xf>
    <xf numFmtId="0" fontId="0" fillId="0" borderId="9" xfId="76" applyNumberFormat="1" applyFont="1" applyBorder="1"/>
    <xf numFmtId="9" fontId="0" fillId="0" borderId="9" xfId="76" applyFont="1" applyBorder="1"/>
    <xf numFmtId="9" fontId="8" fillId="14" borderId="9" xfId="76" applyFont="1" applyFill="1" applyBorder="1"/>
    <xf numFmtId="9" fontId="0" fillId="4" borderId="9" xfId="76" applyFont="1" applyFill="1" applyBorder="1"/>
    <xf numFmtId="0" fontId="0" fillId="0" borderId="9" xfId="0" applyNumberFormat="1" applyBorder="1" applyAlignment="1">
      <alignment horizontal="left" indent="2"/>
    </xf>
    <xf numFmtId="0" fontId="0" fillId="0" borderId="9" xfId="0" applyNumberFormat="1" applyBorder="1"/>
    <xf numFmtId="0" fontId="8" fillId="14" borderId="9" xfId="0" applyNumberFormat="1" applyFont="1" applyFill="1" applyBorder="1"/>
    <xf numFmtId="0" fontId="0" fillId="4" borderId="9" xfId="0" applyNumberFormat="1" applyFill="1" applyBorder="1"/>
    <xf numFmtId="0" fontId="12" fillId="0" borderId="9" xfId="0" applyFont="1" applyBorder="1" applyAlignment="1">
      <alignment horizontal="left" indent="2"/>
    </xf>
    <xf numFmtId="0" fontId="0" fillId="0" borderId="33" xfId="0" applyBorder="1" applyAlignment="1">
      <alignment textRotation="90"/>
    </xf>
    <xf numFmtId="0" fontId="0" fillId="10" borderId="33" xfId="0" applyFill="1" applyBorder="1" applyAlignment="1">
      <alignment textRotation="90"/>
    </xf>
    <xf numFmtId="0" fontId="0" fillId="10" borderId="35" xfId="0" applyFill="1" applyBorder="1" applyAlignment="1">
      <alignment textRotation="90"/>
    </xf>
    <xf numFmtId="0" fontId="0" fillId="0" borderId="33" xfId="0" applyBorder="1" applyAlignment="1" applyProtection="1">
      <alignment horizontal="left" vertical="center" wrapText="1"/>
      <protection locked="0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65" fontId="0" fillId="0" borderId="0" xfId="0" applyNumberFormat="1" applyBorder="1"/>
    <xf numFmtId="165" fontId="0" fillId="0" borderId="30" xfId="0" applyNumberFormat="1" applyBorder="1"/>
    <xf numFmtId="165" fontId="0" fillId="0" borderId="31" xfId="0" applyNumberFormat="1" applyBorder="1"/>
    <xf numFmtId="165" fontId="0" fillId="0" borderId="38" xfId="0" applyNumberFormat="1" applyBorder="1"/>
    <xf numFmtId="0" fontId="0" fillId="0" borderId="31" xfId="0" applyBorder="1"/>
    <xf numFmtId="0" fontId="0" fillId="0" borderId="14" xfId="0" applyBorder="1"/>
    <xf numFmtId="166" fontId="0" fillId="0" borderId="47" xfId="0" applyNumberFormat="1" applyBorder="1"/>
    <xf numFmtId="166" fontId="0" fillId="0" borderId="42" xfId="0" applyNumberFormat="1" applyBorder="1"/>
    <xf numFmtId="166" fontId="0" fillId="0" borderId="45" xfId="0" applyNumberFormat="1" applyBorder="1"/>
    <xf numFmtId="1" fontId="0" fillId="0" borderId="9" xfId="0" applyNumberFormat="1" applyBorder="1"/>
    <xf numFmtId="1" fontId="0" fillId="0" borderId="33" xfId="0" applyNumberFormat="1" applyBorder="1"/>
    <xf numFmtId="1" fontId="0" fillId="0" borderId="34" xfId="0" applyNumberFormat="1" applyBorder="1"/>
    <xf numFmtId="1" fontId="0" fillId="0" borderId="35" xfId="0" applyNumberFormat="1" applyBorder="1"/>
    <xf numFmtId="1" fontId="0" fillId="0" borderId="26" xfId="0" applyNumberFormat="1" applyBorder="1"/>
    <xf numFmtId="1" fontId="0" fillId="0" borderId="27" xfId="0" applyNumberFormat="1" applyBorder="1"/>
    <xf numFmtId="0" fontId="8" fillId="6" borderId="30" xfId="0" applyFont="1" applyFill="1" applyBorder="1" applyAlignment="1">
      <alignment horizontal="center" vertical="center" wrapText="1"/>
    </xf>
    <xf numFmtId="0" fontId="8" fillId="6" borderId="31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center" vertical="center" wrapText="1"/>
    </xf>
    <xf numFmtId="0" fontId="8" fillId="6" borderId="40" xfId="0" applyFont="1" applyFill="1" applyBorder="1"/>
    <xf numFmtId="0" fontId="0" fillId="0" borderId="24" xfId="0" applyBorder="1"/>
    <xf numFmtId="0" fontId="8" fillId="6" borderId="33" xfId="0" applyFont="1" applyFill="1" applyBorder="1"/>
    <xf numFmtId="0" fontId="0" fillId="0" borderId="34" xfId="0" applyBorder="1"/>
    <xf numFmtId="0" fontId="8" fillId="6" borderId="35" xfId="0" applyFont="1" applyFill="1" applyBorder="1"/>
    <xf numFmtId="0" fontId="0" fillId="0" borderId="27" xfId="0" applyBorder="1"/>
    <xf numFmtId="0" fontId="18" fillId="9" borderId="30" xfId="74" applyFont="1" applyFill="1" applyBorder="1" applyAlignment="1">
      <alignment horizontal="center"/>
    </xf>
    <xf numFmtId="0" fontId="18" fillId="9" borderId="31" xfId="74" applyFont="1" applyFill="1" applyBorder="1" applyAlignment="1">
      <alignment horizontal="center"/>
    </xf>
    <xf numFmtId="0" fontId="18" fillId="9" borderId="32" xfId="74" applyFont="1" applyFill="1" applyBorder="1" applyAlignment="1">
      <alignment horizontal="center"/>
    </xf>
    <xf numFmtId="0" fontId="18" fillId="11" borderId="30" xfId="74" applyFont="1" applyFill="1" applyBorder="1" applyAlignment="1">
      <alignment horizontal="center"/>
    </xf>
    <xf numFmtId="0" fontId="18" fillId="11" borderId="31" xfId="74" applyFont="1" applyFill="1" applyBorder="1" applyAlignment="1">
      <alignment horizontal="center"/>
    </xf>
    <xf numFmtId="0" fontId="18" fillId="11" borderId="32" xfId="74" applyFont="1" applyFill="1" applyBorder="1" applyAlignment="1">
      <alignment horizontal="center"/>
    </xf>
    <xf numFmtId="0" fontId="18" fillId="12" borderId="30" xfId="74" applyFont="1" applyFill="1" applyBorder="1" applyAlignment="1">
      <alignment horizontal="center"/>
    </xf>
    <xf numFmtId="0" fontId="18" fillId="12" borderId="31" xfId="74" applyFont="1" applyFill="1" applyBorder="1" applyAlignment="1">
      <alignment horizontal="center"/>
    </xf>
    <xf numFmtId="0" fontId="18" fillId="12" borderId="32" xfId="74" applyFont="1" applyFill="1" applyBorder="1" applyAlignment="1">
      <alignment horizontal="center"/>
    </xf>
    <xf numFmtId="0" fontId="18" fillId="13" borderId="46" xfId="74" applyFont="1" applyFill="1" applyBorder="1" applyAlignment="1">
      <alignment horizontal="center"/>
    </xf>
    <xf numFmtId="0" fontId="18" fillId="13" borderId="17" xfId="74" applyFont="1" applyFill="1" applyBorder="1" applyAlignment="1">
      <alignment horizontal="center"/>
    </xf>
    <xf numFmtId="0" fontId="18" fillId="13" borderId="18" xfId="74" applyFont="1" applyFill="1" applyBorder="1" applyAlignment="1">
      <alignment horizontal="center"/>
    </xf>
    <xf numFmtId="0" fontId="18" fillId="22" borderId="46" xfId="0" applyFont="1" applyFill="1" applyBorder="1" applyAlignment="1">
      <alignment horizontal="center"/>
    </xf>
    <xf numFmtId="0" fontId="18" fillId="22" borderId="18" xfId="0" applyFont="1" applyFill="1" applyBorder="1" applyAlignment="1">
      <alignment horizontal="center"/>
    </xf>
    <xf numFmtId="0" fontId="11" fillId="23" borderId="46" xfId="0" applyFont="1" applyFill="1" applyBorder="1" applyAlignment="1">
      <alignment horizontal="center"/>
    </xf>
    <xf numFmtId="0" fontId="11" fillId="23" borderId="18" xfId="0" applyFont="1" applyFill="1" applyBorder="1" applyAlignment="1">
      <alignment horizontal="center"/>
    </xf>
    <xf numFmtId="0" fontId="11" fillId="23" borderId="30" xfId="0" applyFont="1" applyFill="1" applyBorder="1" applyAlignment="1">
      <alignment horizontal="center" vertical="center"/>
    </xf>
    <xf numFmtId="0" fontId="11" fillId="23" borderId="32" xfId="0" applyFont="1" applyFill="1" applyBorder="1" applyAlignment="1">
      <alignment horizontal="center" vertical="center"/>
    </xf>
    <xf numFmtId="17" fontId="12" fillId="0" borderId="9" xfId="0" applyNumberFormat="1" applyFont="1" applyBorder="1" applyAlignment="1">
      <alignment horizontal="center"/>
    </xf>
    <xf numFmtId="0" fontId="8" fillId="28" borderId="0" xfId="0" applyFont="1" applyFill="1" applyBorder="1" applyAlignment="1">
      <alignment horizontal="center" vertical="center" wrapText="1"/>
    </xf>
    <xf numFmtId="0" fontId="8" fillId="6" borderId="0" xfId="0" applyFont="1" applyFill="1" applyBorder="1" applyAlignment="1">
      <alignment horizontal="center" vertical="center" wrapText="1"/>
    </xf>
    <xf numFmtId="0" fontId="8" fillId="30" borderId="0" xfId="0" applyFont="1" applyFill="1" applyBorder="1" applyAlignment="1">
      <alignment horizontal="center" vertical="center" wrapText="1"/>
    </xf>
    <xf numFmtId="0" fontId="8" fillId="9" borderId="0" xfId="0" applyFont="1" applyFill="1" applyBorder="1" applyAlignment="1">
      <alignment horizontal="center" vertical="center" wrapText="1"/>
    </xf>
    <xf numFmtId="0" fontId="8" fillId="31" borderId="0" xfId="0" applyFont="1" applyFill="1" applyBorder="1" applyAlignment="1">
      <alignment horizontal="center" vertical="center" wrapText="1"/>
    </xf>
    <xf numFmtId="0" fontId="8" fillId="32" borderId="0" xfId="0" applyFont="1" applyFill="1" applyBorder="1" applyAlignment="1">
      <alignment horizontal="center" vertical="center" wrapText="1"/>
    </xf>
    <xf numFmtId="0" fontId="8" fillId="33" borderId="0" xfId="0" applyFont="1" applyFill="1" applyBorder="1" applyAlignment="1">
      <alignment horizontal="center" vertical="center" wrapText="1"/>
    </xf>
    <xf numFmtId="0" fontId="8" fillId="34" borderId="0" xfId="0" applyFont="1" applyFill="1" applyBorder="1" applyAlignment="1">
      <alignment horizontal="center" vertical="center" wrapText="1"/>
    </xf>
    <xf numFmtId="0" fontId="8" fillId="35" borderId="0" xfId="0" applyFont="1" applyFill="1" applyBorder="1" applyAlignment="1">
      <alignment horizontal="center" vertical="center" wrapText="1"/>
    </xf>
    <xf numFmtId="0" fontId="8" fillId="36" borderId="0" xfId="0" applyFont="1" applyFill="1" applyBorder="1" applyAlignment="1">
      <alignment horizontal="center" vertical="center" wrapText="1"/>
    </xf>
    <xf numFmtId="0" fontId="12" fillId="0" borderId="0" xfId="0" applyFont="1" applyBorder="1"/>
    <xf numFmtId="164" fontId="0" fillId="0" borderId="31" xfId="73" applyNumberFormat="1" applyFont="1" applyBorder="1"/>
    <xf numFmtId="164" fontId="0" fillId="0" borderId="0" xfId="73" applyNumberFormat="1" applyFont="1" applyBorder="1"/>
    <xf numFmtId="0" fontId="12" fillId="0" borderId="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32" xfId="75" applyNumberFormat="1" applyFont="1" applyFill="1" applyBorder="1" applyAlignment="1">
      <alignment horizontal="left"/>
    </xf>
    <xf numFmtId="0" fontId="0" fillId="0" borderId="37" xfId="75" applyNumberFormat="1" applyFont="1" applyFill="1" applyBorder="1" applyAlignment="1">
      <alignment horizontal="left"/>
    </xf>
    <xf numFmtId="0" fontId="8" fillId="31" borderId="30" xfId="0" applyFont="1" applyFill="1" applyBorder="1"/>
    <xf numFmtId="0" fontId="8" fillId="31" borderId="36" xfId="0" applyFont="1" applyFill="1" applyBorder="1"/>
    <xf numFmtId="0" fontId="22" fillId="4" borderId="0" xfId="0" applyFont="1" applyFill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/>
    <xf numFmtId="1" fontId="0" fillId="0" borderId="0" xfId="75" applyNumberFormat="1" applyFont="1"/>
    <xf numFmtId="0" fontId="7" fillId="6" borderId="0" xfId="0" applyFont="1" applyFill="1" applyAlignment="1">
      <alignment horizontal="center" vertical="center"/>
    </xf>
    <xf numFmtId="1" fontId="7" fillId="6" borderId="0" xfId="75" applyNumberFormat="1" applyFont="1" applyFill="1" applyAlignment="1">
      <alignment horizontal="center" vertical="center"/>
    </xf>
    <xf numFmtId="0" fontId="7" fillId="31" borderId="0" xfId="0" applyFont="1" applyFill="1" applyAlignment="1">
      <alignment horizontal="left" indent="1"/>
    </xf>
    <xf numFmtId="0" fontId="7" fillId="31" borderId="0" xfId="0" applyFont="1" applyFill="1" applyAlignment="1">
      <alignment horizontal="left" vertical="center"/>
    </xf>
    <xf numFmtId="0" fontId="0" fillId="0" borderId="0" xfId="0" applyNumberFormat="1"/>
    <xf numFmtId="0" fontId="0" fillId="0" borderId="56" xfId="0" applyFont="1" applyBorder="1" applyAlignment="1">
      <alignment horizontal="left"/>
    </xf>
    <xf numFmtId="0" fontId="8" fillId="31" borderId="0" xfId="0" applyFont="1" applyFill="1" applyAlignment="1">
      <alignment horizontal="center" vertical="center"/>
    </xf>
    <xf numFmtId="0" fontId="6" fillId="0" borderId="0" xfId="0" pivotButton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" fontId="0" fillId="0" borderId="56" xfId="0" applyNumberFormat="1" applyFont="1" applyBorder="1" applyAlignment="1">
      <alignment horizontal="left" indent="1"/>
    </xf>
    <xf numFmtId="1" fontId="0" fillId="0" borderId="56" xfId="0" applyNumberFormat="1" applyFont="1" applyBorder="1" applyAlignment="1">
      <alignment horizontal="left" indent="2"/>
    </xf>
    <xf numFmtId="1" fontId="0" fillId="0" borderId="56" xfId="0" applyNumberFormat="1" applyFont="1" applyBorder="1" applyAlignment="1">
      <alignment horizontal="left" indent="3"/>
    </xf>
    <xf numFmtId="1" fontId="0" fillId="0" borderId="56" xfId="0" applyNumberFormat="1" applyFont="1" applyBorder="1" applyAlignment="1">
      <alignment horizontal="left" indent="4"/>
    </xf>
    <xf numFmtId="0" fontId="0" fillId="0" borderId="57" xfId="0" applyFont="1" applyBorder="1" applyAlignment="1">
      <alignment horizontal="left"/>
    </xf>
    <xf numFmtId="0" fontId="0" fillId="0" borderId="58" xfId="0" applyNumberFormat="1" applyFont="1" applyBorder="1"/>
    <xf numFmtId="0" fontId="0" fillId="0" borderId="59" xfId="0" applyNumberFormat="1" applyFont="1" applyBorder="1"/>
    <xf numFmtId="0" fontId="11" fillId="39" borderId="57" xfId="0" applyFont="1" applyFill="1" applyBorder="1" applyAlignment="1">
      <alignment horizontal="left"/>
    </xf>
    <xf numFmtId="0" fontId="11" fillId="39" borderId="58" xfId="0" applyNumberFormat="1" applyFont="1" applyFill="1" applyBorder="1"/>
    <xf numFmtId="1" fontId="0" fillId="0" borderId="57" xfId="0" applyNumberFormat="1" applyFont="1" applyBorder="1" applyAlignment="1">
      <alignment horizontal="left" indent="2"/>
    </xf>
    <xf numFmtId="1" fontId="12" fillId="37" borderId="56" xfId="0" applyNumberFormat="1" applyFont="1" applyFill="1" applyBorder="1" applyAlignment="1">
      <alignment horizontal="left" indent="1"/>
    </xf>
    <xf numFmtId="0" fontId="12" fillId="37" borderId="59" xfId="0" applyNumberFormat="1" applyFont="1" applyFill="1" applyBorder="1"/>
    <xf numFmtId="1" fontId="0" fillId="0" borderId="57" xfId="0" applyNumberFormat="1" applyFont="1" applyBorder="1" applyAlignment="1">
      <alignment horizontal="left" indent="1"/>
    </xf>
    <xf numFmtId="0" fontId="11" fillId="39" borderId="56" xfId="0" applyFont="1" applyFill="1" applyBorder="1" applyAlignment="1">
      <alignment horizontal="left"/>
    </xf>
    <xf numFmtId="0" fontId="11" fillId="39" borderId="59" xfId="0" applyNumberFormat="1" applyFont="1" applyFill="1" applyBorder="1"/>
    <xf numFmtId="1" fontId="12" fillId="37" borderId="57" xfId="0" applyNumberFormat="1" applyFont="1" applyFill="1" applyBorder="1" applyAlignment="1">
      <alignment horizontal="left" indent="1"/>
    </xf>
    <xf numFmtId="0" fontId="12" fillId="37" borderId="58" xfId="0" applyNumberFormat="1" applyFont="1" applyFill="1" applyBorder="1"/>
    <xf numFmtId="1" fontId="0" fillId="0" borderId="57" xfId="0" applyNumberFormat="1" applyFont="1" applyBorder="1" applyAlignment="1">
      <alignment horizontal="left" indent="4"/>
    </xf>
    <xf numFmtId="1" fontId="12" fillId="37" borderId="56" xfId="0" applyNumberFormat="1" applyFont="1" applyFill="1" applyBorder="1" applyAlignment="1">
      <alignment horizontal="left" indent="3"/>
    </xf>
    <xf numFmtId="1" fontId="0" fillId="0" borderId="57" xfId="0" applyNumberFormat="1" applyFont="1" applyBorder="1" applyAlignment="1">
      <alignment horizontal="left" indent="3"/>
    </xf>
    <xf numFmtId="1" fontId="12" fillId="37" borderId="57" xfId="0" applyNumberFormat="1" applyFont="1" applyFill="1" applyBorder="1" applyAlignment="1">
      <alignment horizontal="left" indent="3"/>
    </xf>
    <xf numFmtId="0" fontId="7" fillId="38" borderId="55" xfId="0" applyFont="1" applyFill="1" applyBorder="1"/>
  </cellXfs>
  <cellStyles count="77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Обычный" xfId="0" builtinId="0"/>
    <cellStyle name="Обычный 2" xfId="74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Процентный" xfId="73" builtinId="5"/>
    <cellStyle name="Процентный 2" xfId="76"/>
    <cellStyle name="Финансовый" xfId="75" builtinId="3"/>
  </cellStyles>
  <dxfs count="137">
    <dxf>
      <font>
        <sz val="14"/>
      </font>
    </dxf>
    <dxf>
      <font>
        <sz val="14"/>
      </font>
    </dxf>
    <dxf>
      <alignment horizontal="center"/>
    </dxf>
    <dxf>
      <alignment horizontal="center"/>
    </dxf>
    <dxf>
      <alignment indent="0"/>
    </dxf>
    <dxf>
      <alignment indent="0"/>
    </dxf>
    <dxf>
      <alignment vertical="center"/>
    </dxf>
    <dxf>
      <alignment vertical="center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6" tint="0.59996337778862885"/>
      </font>
      <fill>
        <patternFill>
          <bgColor theme="6" tint="-0.24994659260841701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theme="9" tint="-0.249977111117893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numFmt numFmtId="165" formatCode="_-* #,##0\ [$₽-419]_-;\-* #,##0\ [$₽-419]_-;_-* &quot;-&quot;??\ [$₽-419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%"/>
    </dxf>
    <dxf>
      <numFmt numFmtId="165" formatCode="_-* #,##0\ [$₽-419]_-;\-* #,##0\ [$₽-419]_-;_-* &quot;-&quot;??\ [$₽-419]_-;_-@_-"/>
    </dxf>
    <dxf>
      <numFmt numFmtId="165" formatCode="_-* #,##0\ [$₽-419]_-;\-* #,##0\ [$₽-419]_-;_-* &quot;-&quot;??\ [$₽-419]_-;_-@_-"/>
      <border diagonalUp="0" diagonalDown="0">
        <left style="medium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numFmt numFmtId="1" formatCode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theme="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theme="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5"/>
        </patternFill>
      </fill>
    </dxf>
    <dxf>
      <font>
        <strike val="0"/>
        <outline val="0"/>
        <shadow val="0"/>
        <u val="none"/>
        <vertAlign val="baseline"/>
        <sz val="16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5"/>
        </patternFill>
      </fill>
    </dxf>
    <dxf>
      <font>
        <strike val="0"/>
        <outline val="0"/>
        <shadow val="0"/>
        <u val="none"/>
        <vertAlign val="baseline"/>
        <sz val="16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5"/>
        </patternFill>
      </fill>
    </dxf>
    <dxf>
      <font>
        <strike val="0"/>
        <outline val="0"/>
        <shadow val="0"/>
        <u val="none"/>
        <vertAlign val="baseline"/>
        <sz val="16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5"/>
        </patternFill>
      </fill>
    </dxf>
    <dxf>
      <font>
        <strike val="0"/>
        <outline val="0"/>
        <shadow val="0"/>
        <u val="none"/>
        <vertAlign val="baseline"/>
        <sz val="16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5"/>
        </patternFill>
      </fill>
    </dxf>
    <dxf>
      <font>
        <strike val="0"/>
        <outline val="0"/>
        <shadow val="0"/>
        <u val="none"/>
        <vertAlign val="baseline"/>
        <sz val="16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5"/>
        </patternFill>
      </fill>
    </dxf>
    <dxf>
      <font>
        <strike val="0"/>
        <outline val="0"/>
        <shadow val="0"/>
        <u val="none"/>
        <vertAlign val="baseline"/>
        <sz val="16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5"/>
        </patternFill>
      </fill>
    </dxf>
    <dxf>
      <font>
        <strike val="0"/>
        <outline val="0"/>
        <shadow val="0"/>
        <u val="none"/>
        <vertAlign val="baseline"/>
        <sz val="16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5"/>
        </patternFill>
      </fill>
    </dxf>
    <dxf>
      <font>
        <strike val="0"/>
        <outline val="0"/>
        <shadow val="0"/>
        <u val="none"/>
        <vertAlign val="baseline"/>
        <sz val="16"/>
        <name val="Calibri"/>
        <scheme val="minor"/>
      </font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5"/>
        </patternFill>
      </fill>
    </dxf>
    <dxf>
      <font>
        <strike val="0"/>
        <outline val="0"/>
        <shadow val="0"/>
        <u val="none"/>
        <vertAlign val="baseline"/>
        <sz val="16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5"/>
        </patternFill>
      </fill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5"/>
        </patternFill>
      </fill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5"/>
        </patternFill>
      </fill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5"/>
        </patternFill>
      </fill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5"/>
        </patternFill>
      </fill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5"/>
        </patternFill>
      </fill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5"/>
        </patternFill>
      </fill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theme="8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5"/>
        </patternFill>
      </fill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5"/>
        </patternFill>
      </fill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5"/>
        </patternFill>
      </fill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5"/>
        </patternFill>
      </fill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5"/>
        </patternFill>
      </fill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5"/>
        </patternFill>
      </fill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5"/>
        </patternFill>
      </fill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5"/>
        </patternFill>
      </fill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5"/>
        </patternFill>
      </fill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5"/>
        </patternFill>
      </fill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5"/>
        </patternFill>
      </fill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736600</xdr:colOff>
      <xdr:row>5</xdr:row>
      <xdr:rowOff>76200</xdr:rowOff>
    </xdr:from>
    <xdr:to>
      <xdr:col>11</xdr:col>
      <xdr:colOff>660400</xdr:colOff>
      <xdr:row>10</xdr:row>
      <xdr:rowOff>58304</xdr:rowOff>
    </xdr:to>
    <xdr:pic>
      <xdr:nvPicPr>
        <xdr:cNvPr id="5" name="Изображение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69400" y="3937000"/>
          <a:ext cx="2667000" cy="12573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9</xdr:col>
          <xdr:colOff>548409</xdr:colOff>
          <xdr:row>22</xdr:row>
          <xdr:rowOff>184542</xdr:rowOff>
        </xdr:to>
        <xdr:pic>
          <xdr:nvPicPr>
            <xdr:cNvPr id="4" name="Изображение 3"/>
            <xdr:cNvPicPr>
              <a:picLocks noChangeAspect="1" noChangeArrowheads="1"/>
              <a:extLst>
                <a:ext uri="{84589F7E-364E-4C9E-8A38-B11213B215E9}">
                  <a14:cameraTool cellRange="$A$6:$C$13" spid="_x0000_s105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5003800" y="4064000"/>
              <a:ext cx="3291609" cy="20514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Microsoft Office" refreshedDate="42493.002267939817" createdVersion="4" refreshedVersion="4" minRefreshableVersion="3" recordCount="232">
  <cacheSource type="worksheet">
    <worksheetSource name="Таблица9"/>
  </cacheSource>
  <cacheFields count="21">
    <cacheField name="Страна" numFmtId="0">
      <sharedItems count="232">
        <s v="Австралия"/>
        <s v="Австрия"/>
        <s v="Азербайджан"/>
        <s v="Албания"/>
        <s v="Алжир"/>
        <s v="Американское Самоа (США)"/>
        <s v="Ангилья (Брит.)"/>
        <s v="Ангола"/>
        <s v="Андорра"/>
        <s v="Антигуа и Барбуда"/>
        <s v="Аргентина"/>
        <s v="Армения"/>
        <s v="Аруба (Нидерланды)"/>
        <s v="Афганистан"/>
        <s v="Багамы"/>
        <s v="Бангладеш"/>
        <s v="Барбадос"/>
        <s v="Бахрейн"/>
        <s v="Белиз"/>
        <s v="Белоруссия"/>
        <s v="Бельгия"/>
        <s v="Бенин"/>
        <s v="Бермуды (Брит.)"/>
        <s v="Болгария"/>
        <s v="Боливия"/>
        <s v="Бонэйр, Синт-Эстатиус и Саба (Нидерланды)"/>
        <s v="Босния и Герцеговина"/>
        <s v="Ботсвана"/>
        <s v="Бразилия"/>
        <s v="Виргинские острова (Брит.)"/>
        <s v="Бруней"/>
        <s v="Буркина-Фасо"/>
        <s v="Бурунди"/>
        <s v="Бутан"/>
        <s v="Вануату"/>
        <s v="Ватикан"/>
        <s v="Великобритания"/>
        <s v="Венгрия"/>
        <s v="Венесуэла"/>
        <s v="Виргинские острова (США)"/>
        <s v="Восточный Тимор"/>
        <s v="Вьетнам"/>
        <s v="Габон"/>
        <s v="Гаити"/>
        <s v="Гайана"/>
        <s v="Гамбия"/>
        <s v="Гана"/>
        <s v="Гваделупа (Франция)"/>
        <s v="Гватемала"/>
        <s v="Гвиана (Франция)"/>
        <s v="Гвинея-Бисау"/>
        <s v="Гвинея"/>
        <s v="Германия"/>
        <s v="Гибралтар (Брит.)"/>
        <s v="Гондурас"/>
        <s v="Гонконг (КНР)"/>
        <s v="Государство Палестина"/>
        <s v="Гренада"/>
        <s v="Гренландия (Дания)"/>
        <s v="Греция"/>
        <s v="Грузия"/>
        <s v="Гуам (США)"/>
        <s v="Дания"/>
        <s v="Гернси (Брит.)"/>
        <s v="Джибути"/>
        <s v="Доминика"/>
        <s v="Доминиканская Республика"/>
        <s v="ДРК"/>
        <s v="Египет"/>
        <s v="Замбия"/>
        <s v="Зимбабве"/>
        <s v="Израиль"/>
        <s v="Индия"/>
        <s v="Индонезия"/>
        <s v="Иордания"/>
        <s v="Ирак"/>
        <s v="Иран"/>
        <s v="Ирландия"/>
        <s v="Исландия"/>
        <s v="Испания"/>
        <s v="Италия"/>
        <s v="Йемен"/>
        <s v="Кабо-Верде"/>
        <s v="Казахстан"/>
        <s v="Камбоджа"/>
        <s v="Камерун"/>
        <s v="Канада"/>
        <s v="Катар"/>
        <s v="Кения"/>
        <s v="Кипр"/>
        <s v="Киргизия"/>
        <s v="Кирибати"/>
        <s v="КНДР"/>
        <s v="КНР"/>
        <s v="Колумбия"/>
        <s v="Коморы"/>
        <s v="Коста-Рика"/>
        <s v="Кот-д’Ивуар"/>
        <s v="Куба"/>
        <s v="Кувейт"/>
        <s v="Кюрасао (Нидерланды)"/>
        <s v="Лаос"/>
        <s v="Латвия"/>
        <s v="Лесото"/>
        <s v="Либерия"/>
        <s v="Ливан"/>
        <s v="Ливия"/>
        <s v="Литва"/>
        <s v="Лихтенштейн"/>
        <s v="Люксембург"/>
        <s v="Маврикий"/>
        <s v="Мавритания"/>
        <s v="Мадагаскар"/>
        <s v="Майотта (Франция)"/>
        <s v="Макао (КНР)"/>
        <s v="Македония"/>
        <s v="Малави"/>
        <s v="Малайзия"/>
        <s v="Мали"/>
        <s v="Мальдивы"/>
        <s v="Мальта"/>
        <s v="Марокко"/>
        <s v="Мартиника (Франция)"/>
        <s v="Маршалловы Острова"/>
        <s v="Мексика"/>
        <s v="Мозамбик"/>
        <s v="Молдавия"/>
        <s v="Монако"/>
        <s v="Монголия"/>
        <s v="Монтсеррат (Брит.)"/>
        <s v="Мьянма"/>
        <s v="Намибия"/>
        <s v="Науру"/>
        <s v="Непал"/>
        <s v="Нигер"/>
        <s v="Нигерия"/>
        <s v="Нидерланды"/>
        <s v="Никарагуа"/>
        <s v="Ниуэ (Нов. Зел.)"/>
        <s v="Новая Зеландия"/>
        <s v="Новая Каледония (Франция)"/>
        <s v="Норвегия"/>
        <s v="ОАЭ"/>
        <s v="Оман"/>
        <s v="Остров Мэн (Брит.)"/>
        <s v="Острова Кайман (Брит.)"/>
        <s v="Острова Кука (Нов. Зел.)"/>
        <s v="Острова Святой Елены, Вознесения и Тристан-да-Кунья (Брит.)"/>
        <s v="Пакистан"/>
        <s v="Палау"/>
        <s v="Панама"/>
        <s v="Папуа — Новая Гвинея"/>
        <s v="Парагвай"/>
        <s v="Перу"/>
        <s v="Польша"/>
        <s v="Португалия"/>
        <s v="Пуэрто-Рико (США)"/>
        <s v="Республика Конго"/>
        <s v="Республика Корея"/>
        <s v="Реюньон (Франция)"/>
        <s v="Россия"/>
        <s v="Руанда"/>
        <s v="Румыния"/>
        <s v="САДР"/>
        <s v="Сальвадор"/>
        <s v="Самоа"/>
        <s v="Сан-Марино"/>
        <s v="Сан-Томе и Принсипи"/>
        <s v="Саудовская Аравия"/>
        <s v="Свазиленд"/>
        <s v="Северные Марианские Острова (США)"/>
        <s v="Сейшельские Острова"/>
        <s v="Сен-Пьер и Микелон (Франция)"/>
        <s v="Сенегал"/>
        <s v="Сент-Винсент и Гренадины"/>
        <s v="Сент-Китс и Невис"/>
        <s v="Сент-Люсия"/>
        <s v="Сербия"/>
        <s v="Сингапур"/>
        <s v="Синт-Мартен (Нид.)"/>
        <s v="Сирия"/>
        <s v="Словакия"/>
        <s v="Словения"/>
        <s v="Соломоновы Острова"/>
        <s v="Сомали"/>
        <s v="Судан"/>
        <s v="Суринам"/>
        <s v="США"/>
        <s v="Сьерра-Леоне"/>
        <s v="Таджикистан"/>
        <s v="Таиланд"/>
        <s v="Танзания"/>
        <s v="Теркс и Кайкос (Брит.)"/>
        <s v="Того"/>
        <s v="Токелау (Нов. Зел.)"/>
        <s v="Тонга"/>
        <s v="Тринидад и Тобаго"/>
        <s v="Тувалу"/>
        <s v="Тунис"/>
        <s v="Туркмения"/>
        <s v="Турция"/>
        <s v="Уганда"/>
        <s v="Узбекистан"/>
        <s v="Украина"/>
        <s v="Уоллис и Футуна (Франция)"/>
        <s v="Уругвай"/>
        <s v="Фареры (Дания)"/>
        <s v="Федеративные Штаты Микронезии"/>
        <s v="Фиджи"/>
        <s v="Филиппины"/>
        <s v="Финляндия"/>
        <s v="Фолклендские острова (Брит.)"/>
        <s v="Франция"/>
        <s v="Французская Полинезия (Франция)"/>
        <s v="Хорватия"/>
        <s v="ЦАР"/>
        <s v="Чад"/>
        <s v="Черногория"/>
        <s v="Чехия"/>
        <s v="Чили"/>
        <s v="Швейцария"/>
        <s v="Швеция"/>
        <s v="Шри-Ланка"/>
        <s v="Эквадор"/>
        <s v="Экваториальная Гвинея"/>
        <s v="Эритрея"/>
        <s v="Эстония"/>
        <s v="Эфиопия"/>
        <s v="ЮАР"/>
        <s v="Южный Судан"/>
        <s v="Ямайка"/>
        <s v="Япония"/>
      </sharedItems>
    </cacheField>
    <cacheField name="1940" numFmtId="1">
      <sharedItems containsSemiMixedTypes="0" containsString="0" containsNumber="1" minValue="0.23741627547382327" maxValue="852621.96782181622" count="232">
        <n v="4877.6512785605628"/>
        <n v="2367.0090972560038"/>
        <n v="2419.8853913908179"/>
        <n v="839.23271410885559"/>
        <n v="7744.7166936121357"/>
        <n v="15.30653488704246"/>
        <n v="3.8086772718424338"/>
        <n v="2630.7897392086966"/>
        <n v="19.910223325366008"/>
        <n v="20.315155590563982"/>
        <n v="9718.8685468928343"/>
        <n v="938.81150937561802"/>
        <n v="29.203751754245818"/>
        <n v="4988.2585980904914"/>
        <n v="852621.96782181622"/>
        <n v="34782.235353306249"/>
        <n v="0.80536867802603884"/>
        <n v="283.45194622245862"/>
        <n v="58.262419096197426"/>
        <n v="3271.7823388714164"/>
        <n v="2979.8795782554926"/>
        <n v="1428.0580445297053"/>
        <n v="20.266378332040318"/>
        <n v="2900.1265688964577"/>
        <n v="2007.1993440622164"/>
        <n v="5.7558561413267988"/>
        <n v="1333.7050702327147"/>
        <n v="414.95193620419514"/>
        <n v="50466.380533818556"/>
        <n v="6.5533371179455209"/>
        <n v="89.248411850821412"/>
        <n v="2111.7662007572162"/>
        <n v="1232.7054080345706"/>
        <n v="172.65047509113276"/>
        <n v="40.763674765367696"/>
        <n v="0.23741627547382327"/>
        <n v="16184.26673542458"/>
        <n v="3418.162157524449"/>
        <n v="6441.3943656560004"/>
        <n v="32.393910662122472"/>
        <n v="185.26471613786055"/>
        <n v="21621.329464812952"/>
        <n v="262.00576869555312"/>
        <n v="2234.404744715438"/>
        <n v="197.06231707909043"/>
        <n v="214.39712926788599"/>
        <n v="4184.5039435850304"/>
        <n v="126.51201910121799"/>
        <n v="2638.8800413127601"/>
        <n v="36.242133578055039"/>
        <n v="265.67094756034646"/>
        <n v="1606.5512380479986"/>
        <n v="25265.884892057547"/>
        <n v="9.3587534741721292"/>
        <n v="1582.4967375841754"/>
        <n v="1806.7121298377947"/>
        <n v="599.51215556934062"/>
        <n v="28.948925780852825"/>
        <n v="16.687797316570837"/>
        <n v="3657.8975459472813"/>
        <n v="1308.6348830951201"/>
        <n v="35.027166760968534"/>
        <n v="1483.4197020106806"/>
        <n v="42.639763047325523"/>
        <n v="180.79066823014426"/>
        <n v="19.681142420776641"/>
        <n v="2317.9704030934554"/>
        <n v="8345.8294388834129"/>
        <n v="15773.183367569833"/>
        <n v="1729.6999987983081"/>
        <n v="2284.6651334245435"/>
        <n v="1480.4482896039581"/>
        <n v="278408.68125882157"/>
        <n v="56893.931157367551"/>
        <n v="1523.7208445324204"/>
        <n v="4425.948033856901"/>
        <n v="18783.314427957459"/>
        <n v="1109.3360152796658"/>
        <n v="78.561898262385171"/>
        <n v="14034.043229336965"/>
        <n v="18507.904890337115"/>
        <n v="4051.7239112590637"/>
        <n v="106.84466347816408"/>
        <n v="3985.4181239866653"/>
        <n v="1767.6435229813433"/>
        <n v="3163.1059497190117"/>
        <n v="8296.4202278619068"/>
        <n v="418.04745629523688"/>
        <n v="6177.613694826161"/>
        <n v="274.46720018661165"/>
        <n v="1204.3164803436325"/>
        <n v="19.99099395919966"/>
        <n v="6604.8200066681657"/>
        <n v="393299.87929051463"/>
        <n v="11684.178362710207"/>
        <n v="114.83799685159438"/>
        <n v="1109.6410046663211"/>
        <n v="3036.5035815251208"/>
        <n v="3535.5785592644261"/>
        <n v="681.36521183181355"/>
        <n v="37.136954536984462"/>
        <n v="1238.9682440098027"/>
        <n v="726.31566630644807"/>
        <n v="452.70765873188441"/>
        <n v="596.27383871922791"/>
        <n v="2400.4899063970283"/>
        <n v="1297.7822095982481"/>
        <n v="1035.1798742060739"/>
        <n v="9.1921554183792207"/>
        <n v="113.18598739709428"/>
        <n v="360.38311863545562"/>
        <n v="569.32990953983813"/>
        <n v="2922.0937640330349"/>
        <n v="31.575738244017096"/>
        <n v="111.37048479088236"/>
        <n v="628.2328516374231"/>
        <n v="1893.2506107948277"/>
        <n v="6132.3437615243492"/>
        <n v="1892.6614113996784"/>
        <n v="73.396295191421103"/>
        <n v="119.71205474142629"/>
        <n v="7461.0177829091299"/>
        <n v="122.62478379649019"/>
        <n v="13.894915296811703"/>
        <n v="27014.577132534148"/>
        <n v="3371.2850685793542"/>
        <n v="1416.7266454427904"/>
        <n v="9.7062380271934234"/>
        <n v="607.89872933753236"/>
        <n v="1.3649031743490379"/>
        <n v="12582.417147528584"/>
        <n v="385.329847535162"/>
        <n v="2.7655249856088862"/>
        <n v="6112.5969746151677"/>
        <n v="1506.3920969535545"/>
        <n v="23478.13595319607"/>
        <n v="4641.7956447523684"/>
        <n v="1311.0484215744959"/>
        <n v="0.44415113948206802"/>
        <n v="1033.361754976853"/>
        <n v="53.855354579636952"/>
        <n v="1167.8502093426246"/>
        <n v="1830.6484764227221"/>
        <n v="974.25952871094057"/>
        <n v="21.382090317729336"/>
        <n v="12.2275070393534"/>
        <n v="5.2166339036892841"/>
        <n v="1.0232526707010534"/>
        <n v="31599.649209713938"/>
        <n v="4.4944582285926051"/>
        <n v="757.23869508597545"/>
        <n v="1209.2835328482468"/>
        <n v="1365.2038758844978"/>
        <n v="6535.1681828549645"/>
        <n v="12782.255408952862"/>
        <n v="3469.8054292464585"/>
        <n v="1138.713682304568"/>
        <n v="565.66156380837594"/>
        <n v="13731.016761951974"/>
        <n v="207.98320063073203"/>
        <n v="47197.5199318331"/>
        <n v="1733.0208507112891"/>
        <n v="7376.4180731564193"/>
        <n v="97.311711034334962"/>
        <n v="1658.0148152572247"/>
        <n v="47.55141962681865"/>
        <n v="8.7819389073349967"/>
        <n v="28.719770858513058"/>
        <n v="5869.4214785008026"/>
        <n v="270.60813209563082"/>
        <n v="15.991676118198757"/>
        <n v="26.343692569491857"/>
        <n v="1.4892386389749968"/>
        <n v="2996.951573960921"/>
        <n v="31.280732348002296"/>
        <n v="12.587726015804963"/>
        <n v="45.763547862468073"/>
        <n v="3106.9261506771827"/>
        <n v="1282.7451699586236"/>
        <n v="7.8966952235513137"/>
        <n v="1921.2201671489026"/>
        <n v="1697.7260286692319"/>
        <n v="636.23342724779013"/>
        <n v="96.337609454986151"/>
        <n v="1198.2451224533302"/>
        <n v="5532.7219994354455"/>
        <n v="130.83138436931054"/>
        <n v="76582.170290828144"/>
        <n v="1005.7634763149895"/>
        <n v="1396.3739384935027"/>
        <n v="20455.236074466673"/>
        <n v="5819.2020253204655"/>
        <n v="6.7197321307798727"/>
        <n v="951.99932500892078"/>
        <n v="0.28312656642953243"/>
        <n v="23.54064949297598"/>
        <n v="406.57976525556728"/>
        <n v="2.4318125742879455"/>
        <n v="2601.0941338751468"/>
        <n v="1195.5756205063281"/>
        <n v="18572.087597881029"/>
        <n v="4038.0324644449224"/>
        <n v="6633.8604950225536"/>
        <n v="16782.092159361287"/>
        <n v="3.770075308592344"/>
        <n v="926.25740783478841"/>
        <n v="13.091461457491707"/>
        <n v="23.314559333444564"/>
        <n v="240.38249233200099"/>
        <n v="18915.076373984029"/>
        <n v="1522.5903117360099"/>
        <n v="0.85783496529040326"/>
        <n v="17046.69897106912"/>
        <n v="68.735808302875355"/>
        <n v="1483.1914696377646"/>
        <n v="769.29221074408497"/>
        <n v="1506.7569872275819"/>
        <n v="194.76224133668558"/>
        <n v="3249.5643965464251"/>
        <n v="4123.3832568945518"/>
        <n v="1968.2281020906046"/>
        <n v="2349.7404702204121"/>
        <n v="5757.439000356012"/>
        <n v="3132.9397755147211"/>
        <n v="106.1874718974238"/>
        <n v="726.81483404500977"/>
        <n v="450.12066652736308"/>
        <n v="14017.554733404522"/>
        <n v="13192.6127390041"/>
        <n v="1609.358296207736"/>
        <n v="799.90666599867484"/>
        <n v="43257.149595043011"/>
      </sharedItems>
    </cacheField>
    <cacheField name="1945" numFmtId="1">
      <sharedItems containsSemiMixedTypes="0" containsString="0" containsNumber="1" minValue="4.7483255094764656E-2" maxValue="170524.39356436324" count="232">
        <n v="975.53025571211253"/>
        <n v="473.40181945120077"/>
        <n v="483.97707827816356"/>
        <n v="167.84654282177112"/>
        <n v="1548.9433387224271"/>
        <n v="3.061306977408492"/>
        <n v="0.76173545436848678"/>
        <n v="526.15794784173931"/>
        <n v="3.9820446650732015"/>
        <n v="4.0630311181127965"/>
        <n v="1943.773709378567"/>
        <n v="187.7623018751236"/>
        <n v="5.8407503508491638"/>
        <n v="997.65171961809835"/>
        <n v="170524.39356436324"/>
        <n v="6956.4470706612492"/>
        <n v="0.16107373560520777"/>
        <n v="56.690389244491726"/>
        <n v="11.652483819239485"/>
        <n v="654.35646777428326"/>
        <n v="595.97591565109849"/>
        <n v="285.61160890594107"/>
        <n v="4.053275666408064"/>
        <n v="580.02531377929154"/>
        <n v="401.43986881244325"/>
        <n v="1.1511712282653597"/>
        <n v="266.74101404654294"/>
        <n v="82.990387240839027"/>
        <n v="10093.276106763711"/>
        <n v="1.3106674235891043"/>
        <n v="17.849682370164281"/>
        <n v="422.35324015144323"/>
        <n v="246.5410816069141"/>
        <n v="34.530095018226554"/>
        <n v="8.1527349530735389"/>
        <n v="4.7483255094764656E-2"/>
        <n v="3236.8533470849161"/>
        <n v="683.63243150488984"/>
        <n v="1288.2788731312"/>
        <n v="6.4787821324244943"/>
        <n v="37.052943227572108"/>
        <n v="4324.2658929625904"/>
        <n v="52.401153739110626"/>
        <n v="446.88094894308762"/>
        <n v="39.412463415818088"/>
        <n v="42.879425853577196"/>
        <n v="836.90078871700609"/>
        <n v="25.302403820243597"/>
        <n v="527.77600826255207"/>
        <n v="7.248426715611008"/>
        <n v="53.134189512069291"/>
        <n v="321.31024760959974"/>
        <n v="5053.1769784115095"/>
        <n v="1.871750694834426"/>
        <n v="316.49934751683509"/>
        <n v="361.34242596755894"/>
        <n v="119.90243111386813"/>
        <n v="5.7897851561705647"/>
        <n v="3.3375594633141672"/>
        <n v="731.5795091894563"/>
        <n v="261.72697661902401"/>
        <n v="7.0054333521937062"/>
        <n v="296.6839404021361"/>
        <n v="8.527952609465105"/>
        <n v="36.158133646028851"/>
        <n v="3.9362284841553281"/>
        <n v="463.59408061869107"/>
        <n v="1669.1658877766827"/>
        <n v="3154.6366735139663"/>
        <n v="345.93999975966165"/>
        <n v="456.93302668490873"/>
        <n v="296.08965792079164"/>
        <n v="55681.736251764312"/>
        <n v="11378.78623147351"/>
        <n v="304.74416890648411"/>
        <n v="885.18960677138011"/>
        <n v="3756.6628855914919"/>
        <n v="221.86720305593317"/>
        <n v="15.712379652477033"/>
        <n v="2806.8086458673929"/>
        <n v="3701.5809780674226"/>
        <n v="810.34478225181272"/>
        <n v="21.368932695632815"/>
        <n v="797.08362479733307"/>
        <n v="353.52870459626865"/>
        <n v="632.62118994380239"/>
        <n v="1659.2840455723815"/>
        <n v="83.609491259047374"/>
        <n v="1235.5227389652323"/>
        <n v="54.893440037322328"/>
        <n v="240.86329606872653"/>
        <n v="3.9981987918399318"/>
        <n v="1320.9640013336332"/>
        <n v="78659.975858102931"/>
        <n v="2336.8356725420413"/>
        <n v="22.967599370318876"/>
        <n v="221.92820093326421"/>
        <n v="607.30071630502414"/>
        <n v="707.11571185288517"/>
        <n v="136.27304236636272"/>
        <n v="7.4273909073968927"/>
        <n v="247.79364880196053"/>
        <n v="145.26313326128962"/>
        <n v="90.541531746376876"/>
        <n v="119.25476774384559"/>
        <n v="480.0979812794057"/>
        <n v="259.55644191964961"/>
        <n v="207.03597484121477"/>
        <n v="1.8384310836758442"/>
        <n v="22.637197479418855"/>
        <n v="72.076623727091118"/>
        <n v="113.86598190796764"/>
        <n v="584.41875280660702"/>
        <n v="6.3151476488034195"/>
        <n v="22.274096958176472"/>
        <n v="125.64657032748462"/>
        <n v="378.65012215896553"/>
        <n v="1226.4687523048699"/>
        <n v="378.53228227993566"/>
        <n v="14.67925903828422"/>
        <n v="23.942410948285257"/>
        <n v="1492.203556581826"/>
        <n v="24.524956759298039"/>
        <n v="2.7789830593623406"/>
        <n v="5402.91542650683"/>
        <n v="674.25701371587081"/>
        <n v="283.34532908855806"/>
        <n v="1.9412476054386847"/>
        <n v="121.57974586750646"/>
        <n v="0.27298063486980756"/>
        <n v="2516.4834295057167"/>
        <n v="77.065969507032406"/>
        <n v="0.55310499712177719"/>
        <n v="1222.5193949230336"/>
        <n v="301.27841939071089"/>
        <n v="4695.6271906392139"/>
        <n v="928.35912895047363"/>
        <n v="262.20968431489916"/>
        <n v="8.8830227896413608E-2"/>
        <n v="206.67235099537061"/>
        <n v="10.771070915927391"/>
        <n v="233.57004186852492"/>
        <n v="366.12969528454443"/>
        <n v="194.85190574218811"/>
        <n v="4.2764180635458668"/>
        <n v="2.44550140787068"/>
        <n v="1.0433267807378568"/>
        <n v="0.2046505341402107"/>
        <n v="6319.9298419427878"/>
        <n v="0.89889164571852109"/>
        <n v="151.44773901719509"/>
        <n v="241.85670656964936"/>
        <n v="273.04077517689956"/>
        <n v="1307.0336365709929"/>
        <n v="2556.4510817905725"/>
        <n v="693.96108584929175"/>
        <n v="227.74273646091359"/>
        <n v="113.13231276167519"/>
        <n v="2746.2033523903947"/>
        <n v="41.596640126146404"/>
        <n v="9439.5039863666207"/>
        <n v="346.60417014225783"/>
        <n v="1475.2836146312839"/>
        <n v="19.462342206866992"/>
        <n v="331.60296305144493"/>
        <n v="9.5102839253637299"/>
        <n v="1.7563877814669993"/>
        <n v="5.7439541717026117"/>
        <n v="1173.8842957001605"/>
        <n v="54.121626419126166"/>
        <n v="3.1983352236397513"/>
        <n v="5.2687385138983718"/>
        <n v="0.29784772779499935"/>
        <n v="599.3903147921842"/>
        <n v="6.2561464696004592"/>
        <n v="2.5175452031609926"/>
        <n v="9.1527095724936149"/>
        <n v="621.38523013543659"/>
        <n v="256.54903399172474"/>
        <n v="1.5793390447102627"/>
        <n v="384.24403342978053"/>
        <n v="339.54520573384639"/>
        <n v="127.24668544955802"/>
        <n v="19.26752189099723"/>
        <n v="239.64902449066602"/>
        <n v="1106.5443998870892"/>
        <n v="26.166276873862106"/>
        <n v="15316.434058165629"/>
        <n v="201.1526952629979"/>
        <n v="279.27478769870055"/>
        <n v="4091.0472148933345"/>
        <n v="1163.8404050640931"/>
        <n v="1.3439464261559746"/>
        <n v="190.39986500178415"/>
        <n v="5.6625313285906483E-2"/>
        <n v="4.708129898595196"/>
        <n v="81.315953051113453"/>
        <n v="0.48636251485758908"/>
        <n v="520.21882677502936"/>
        <n v="239.11512410126562"/>
        <n v="3714.4175195762054"/>
        <n v="807.60649288898446"/>
        <n v="1326.7720990045107"/>
        <n v="3356.4184318722573"/>
        <n v="0.75401506171846877"/>
        <n v="185.25148156695769"/>
        <n v="2.6182922914983413"/>
        <n v="4.6629118666889129"/>
        <n v="48.076498466400196"/>
        <n v="3783.0152747968059"/>
        <n v="304.51806234720198"/>
        <n v="0.17156699305808065"/>
        <n v="3409.339794213824"/>
        <n v="13.74716166057507"/>
        <n v="296.63829392755292"/>
        <n v="153.85844214881701"/>
        <n v="301.3513974455164"/>
        <n v="38.952448267337118"/>
        <n v="649.91287930928502"/>
        <n v="824.67665137891038"/>
        <n v="393.64562041812093"/>
        <n v="469.94809404408238"/>
        <n v="1151.4878000712024"/>
        <n v="626.58795510294419"/>
        <n v="21.237494379484762"/>
        <n v="145.36296680900196"/>
        <n v="90.024133305472617"/>
        <n v="2803.5109466809045"/>
        <n v="2638.5225478008201"/>
        <n v="321.87165924154721"/>
        <n v="159.98133319973496"/>
        <n v="8651.4299190086022"/>
      </sharedItems>
    </cacheField>
    <cacheField name="1950" numFmtId="1">
      <sharedItems containsSemiMixedTypes="0" containsString="0" containsNumber="1" minValue="45.109092340026415" maxValue="161998173.88614506"/>
    </cacheField>
    <cacheField name="1955" numFmtId="1">
      <sharedItems containsSemiMixedTypes="0" containsString="0" containsNumber="1" minValue="583.69489331430111" maxValue="974479110.97844267"/>
    </cacheField>
    <cacheField name="1960" numFmtId="1">
      <sharedItems containsSemiMixedTypes="0" containsString="0" containsNumber="1" minValue="554.51014864858598" maxValue="925755155.42952037"/>
    </cacheField>
    <cacheField name="1965" numFmtId="1">
      <sharedItems containsSemiMixedTypes="0" containsString="0" containsNumber="1" minValue="6816.3975155279504" maxValue="243461199429.33112"/>
    </cacheField>
    <cacheField name="1970" numFmtId="1">
      <sharedItems containsSemiMixedTypes="0" containsString="0" containsNumber="1" minValue="7175.1552795031057" maxValue="256274946767.71698"/>
    </cacheField>
    <cacheField name="1975" numFmtId="1">
      <sharedItems containsSemiMixedTypes="0" containsString="0" containsNumber="1" minValue="583.69489331430111" maxValue="974479110.97844267" count="232">
        <n v="13326356.910466954"/>
        <n v="5938785.1464101393"/>
        <n v="6224153.7724222615"/>
        <n v="207400250.30552575"/>
        <n v="21345600.278522637"/>
        <n v="38564.028216519575"/>
        <n v="9652.904860141105"/>
        <n v="8692083.1107217707"/>
        <n v="50036.643254387018"/>
        <n v="54282.234355431974"/>
        <n v="25881859.458490033"/>
        <n v="2270777.1303391843"/>
        <n v="72878.650099685561"/>
        <n v="14738685.451653387"/>
        <n v="22794173.442103609"/>
        <n v="93419759.682900697"/>
        <n v="1996.3384455625057"/>
        <n v="768857.62770779699"/>
        <n v="169631.65583824145"/>
        <n v="7701691.8183567552"/>
        <n v="7558829.0468387073"/>
        <n v="4423522.2911485313"/>
        <n v="48686.16308069542"/>
        <n v="6517135.8871128196"/>
        <n v="5623614.2104553822"/>
        <n v="15077.650937194549"/>
        <n v="3122969.9254575986"/>
        <n v="1166635.277523329"/>
        <n v="131185658.30086437"/>
        <n v="17423.031331293161"/>
        <n v="241213.87871305263"/>
        <n v="6772272.563027977"/>
        <n v="4002486.8001558301"/>
        <n v="459536.12349835917"/>
        <n v="120598.58035444452"/>
        <n v="583.69489331430111"/>
        <n v="41773191.282728232"/>
        <n v="8037830.5797649799"/>
        <n v="17515624.362630531"/>
        <n v="78891.332297288725"/>
        <n v="545628.5039627084"/>
        <n v="56911246.834385186"/>
        <n v="778812.8387655163"/>
        <n v="6065143.2497824524"/>
        <n v="504911.75454102911"/>
        <n v="702879.79209420783"/>
        <n v="12406827.50712198"/>
        <n v="319453.08997574588"/>
        <n v="7705945.5199814402"/>
        <n v="111353.8198677968"/>
        <n v="801277.63087280176"/>
        <n v="5022411.3684025062"/>
        <n v="61192358.439591646"/>
        <n v="23118.3089674683"/>
        <n v="4373696.1362257767"/>
        <n v="4667473.693635352"/>
        <n v="1867174.7308856763"/>
        <n v="72904.207364996197"/>
        <n v="41018.570199196052"/>
        <n v="8695113.5750487652"/>
        <n v="3125528.2253506202"/>
        <n v="95466.758181265861"/>
        <n v="3786071.768512168"/>
        <n v="108835.43617553223"/>
        <n v="494104.56701920496"/>
        <n v="49599.04695562923"/>
        <n v="6194275.6766331019"/>
        <n v="27341743.233358849"/>
        <n v="45120697.623634219"/>
        <n v="5693593.6493984787"/>
        <n v="6856722.9916020418"/>
        <n v="4168935.6048934557"/>
        <n v="751945477.22815824"/>
        <n v="151841700.19818598"/>
        <n v="4173098.322754798"/>
        <n v="14000413.306524355"/>
        <n v="48956417.271305747"/>
        <n v="2908235.7369920192"/>
        <n v="205485.68332008179"/>
        <n v="34255941.411492847"/>
        <n v="44958007.832395904"/>
        <n v="12037940.525568925"/>
        <n v="291598.51930277474"/>
        <n v="10551474.812607424"/>
        <n v="5659407.0951985894"/>
        <n v="9717754.0264132638"/>
        <n v="21883759.145616584"/>
        <n v="1164308.8653881734"/>
        <n v="19013106.196076989"/>
        <n v="719304.57174286211"/>
        <n v="3287502.3709491594"/>
        <n v="56758.374977910185"/>
        <n v="16808728.695962388"/>
        <n v="974479110.97844267"/>
        <n v="30373077.870919704"/>
        <n v="345228.09018761321"/>
        <n v="2924448.2251922013"/>
        <n v="9374298.1241952404"/>
        <n v="8583260.3415330648"/>
        <n v="1932858.8247971071"/>
        <n v="97345.462503855117"/>
        <n v="3491130.748270615"/>
        <n v="1678745.2267899022"/>
        <n v="1224042.8139006468"/>
        <n v="1844734.9673795928"/>
        <n v="5294232.7025623582"/>
        <n v="3528144.9451635247"/>
        <n v="2414686.4931354858"/>
        <n v="23876.280722474057"/>
        <n v="311338.30531846086"/>
        <n v="897356.77573307848"/>
        <n v="1732199.1443131354"/>
        <n v="9281628.1099666338"/>
        <n v="97675.759707718302"/>
        <n v="310590.48218789569"/>
        <n v="1535236.9052416806"/>
        <n v="6172301.90480527"/>
        <n v="16793668.167426214"/>
        <n v="6217890.743338163"/>
        <n v="200272.5087089632"/>
        <n v="297470.78040168795"/>
        <n v="20000581.862610109"/>
        <n v="298249.57888206525"/>
        <n v="35599.616984553664"/>
        <n v="72874408.744357258"/>
        <n v="10721592.480915975"/>
        <n v="3320997.1799238697"/>
        <n v="24904.885562489828"/>
        <n v="1652376.5933376481"/>
        <n v="3457.5174543399326"/>
        <n v="33093004.987670783"/>
        <n v="1133606.6460971932"/>
        <n v="6981.8639878037402"/>
        <n v="16461262.395454479"/>
        <n v="5471350.1951718135"/>
        <n v="73194228.334654748"/>
        <n v="11676034.944411268"/>
        <n v="3527899.4888382391"/>
        <n v="1118.1867963098011"/>
        <n v="2737790.6659511416"/>
        <n v="147103.63780263151"/>
        <n v="3103050.2864804403"/>
        <n v="5023908.1319144974"/>
        <n v="2601924.6384137883"/>
        <n v="55597.873412749133"/>
        <n v="33411.132334071553"/>
        <n v="13463.876176196416"/>
        <n v="2619.2257649300664"/>
        <n v="91171803.77073054"/>
        <n v="12182.606397157429"/>
        <n v="2100928.0801017401"/>
        <n v="3549672.6345496522"/>
        <n v="3721026.1978371027"/>
        <n v="17751057.366061289"/>
        <n v="30405450.578337375"/>
        <n v="8255042.9198545013"/>
        <n v="2768315.5964469602"/>
        <n v="1791720.1326111602"/>
        <n v="34549740.77384112"/>
        <n v="542222.57881461002"/>
        <n v="112449069.92739464"/>
        <n v="5168248.8723567277"/>
        <n v="16951487.504918311"/>
        <n v="279324.36143871484"/>
        <n v="4186892.8047533324"/>
        <n v="123395.23803851902"/>
        <n v="21988.82903680965"/>
        <n v="85617.681198970589"/>
        <n v="16410998.011000251"/>
        <n v="732766.06942411116"/>
        <n v="39503.070525646581"/>
        <n v="66161.382877747455"/>
        <n v="3928.9935122716347"/>
        <n v="8314085.2485693675"/>
        <n v="77707.26804857704"/>
        <n v="33349.398650076633"/>
        <n v="118324.27624132879"/>
        <n v="7283706.3183591617"/>
        <n v="3365665.4808066864"/>
        <n v="21565.537119922952"/>
        <n v="6437427.8618082227"/>
        <n v="4105586.4152176781"/>
        <n v="1546117.2805757467"/>
        <n v="279728.7198990201"/>
        <n v="3906298.922108904"/>
        <n v="16924106.206329919"/>
        <n v="340835.3705302084"/>
        <n v="200572459.18894041"/>
        <n v="2965325.1249804851"/>
        <n v="4041373.7678155494"/>
        <n v="49984809.349215426"/>
        <n v="19029855.403293133"/>
        <n v="18552.663228971356"/>
        <n v="2956494.5497273002"/>
        <n v="742.34319965594409"/>
        <n v="62992.494941084464"/>
        <n v="994541.58860934922"/>
        <n v="6342.5010596232514"/>
        <n v="6846078.5571002169"/>
        <n v="3180595.9355501663"/>
        <n v="48631016.809417762"/>
        <n v="13390628.473931685"/>
        <n v="17637572.217401944"/>
        <n v="38578795.124585032"/>
        <n v="9406.5473703577227"/>
        <n v="2339974.7864750419"/>
        <n v="33078.716213952379"/>
        <n v="62477.389705741443"/>
        <n v="606107.9618269552"/>
        <n v="52930177.939258024"/>
        <n v="3819500.7717158236"/>
        <n v="2108.5478361232222"/>
        <n v="43314654.383714683"/>
        <n v="178120.78787525103"/>
        <n v="3479230.8236507564"/>
        <n v="2266624.3137713694"/>
        <n v="4941605.6101049352"/>
        <n v="472064.89811073639"/>
        <n v="7894637.0455542207"/>
        <n v="10881133.803314349"/>
        <n v="5150504.8611010853"/>
        <n v="6138005.3967690701"/>
        <n v="14389963.522829361"/>
        <n v="8679937.5987432227"/>
        <n v="332504.38737187814"/>
        <n v="2214574.5215652464"/>
        <n v="1061031.3157993853"/>
        <n v="42512289.471549548"/>
        <n v="34318160.361714512"/>
        <n v="4983610.6627082136"/>
        <n v="1982443.2591651911"/>
        <n v="102044472.17192197"/>
      </sharedItems>
    </cacheField>
    <cacheField name="1980" numFmtId="1">
      <sharedItems containsSemiMixedTypes="0" containsString="0" containsNumber="1" minValue="614.41567717294856" maxValue="1025767485.240466" count="232">
        <n v="14027744.116281003"/>
        <n v="6251352.7856948841"/>
        <n v="6551740.8130760649"/>
        <n v="218316052.95318502"/>
        <n v="22469052.924760669"/>
        <n v="40593.713912125873"/>
        <n v="10160.952484359059"/>
        <n v="9149561.1691808105"/>
        <n v="52670.150794091605"/>
        <n v="57139.194058349443"/>
        <n v="27244062.587884247"/>
        <n v="2390291.7161465101"/>
        <n v="76714.368525984813"/>
        <n v="15514405.738582514"/>
        <n v="23993866.781161696"/>
        <n v="98336589.139895469"/>
        <n v="2101.4088900657957"/>
        <n v="809323.81863978633"/>
        <n v="178559.6377244647"/>
        <n v="8107044.0193229001"/>
        <n v="7956662.154567061"/>
        <n v="4656339.2538405601"/>
        <n v="51248.592716521496"/>
        <n v="6860143.0390661256"/>
        <n v="5919593.9057425084"/>
        <n v="15871.211512836369"/>
        <n v="3287336.7636395777"/>
        <n v="1228037.1342350831"/>
        <n v="138090166.63248882"/>
        <n v="18340.032980308588"/>
        <n v="253909.34601373959"/>
        <n v="7128707.9610820813"/>
        <n v="4213144.000164032"/>
        <n v="483722.23526143067"/>
        <n v="126945.87405731005"/>
        <n v="614.41567717294856"/>
        <n v="43971780.297608666"/>
        <n v="8460874.2944894526"/>
        <n v="18437499.329084773"/>
        <n v="83043.507681356554"/>
        <n v="574345.7936449562"/>
        <n v="59906575.615142308"/>
        <n v="819802.98817422776"/>
        <n v="6384361.3155604759"/>
        <n v="531486.05741160968"/>
        <n v="739873.46536232403"/>
        <n v="13059818.428549454"/>
        <n v="336266.41050078516"/>
        <n v="8111521.5999804623"/>
        <n v="117214.5472292598"/>
        <n v="843450.13776084397"/>
        <n v="5286748.8088447442"/>
        <n v="64413008.883780681"/>
        <n v="24335.062071019263"/>
        <n v="4603890.6697113439"/>
        <n v="4913130.2038266864"/>
        <n v="1965447.0851428171"/>
        <n v="76741.270910522318"/>
        <n v="43177.442314943211"/>
        <n v="9152751.1316302791"/>
        <n v="3290029.7108953898"/>
        <n v="100491.32440133249"/>
        <n v="3985338.7036970188"/>
        <n v="114563.61702687603"/>
        <n v="520110.07054653153"/>
        <n v="52209.523111188668"/>
        <n v="6520290.1859295815"/>
        <n v="28780782.350904051"/>
        <n v="47495471.182772867"/>
        <n v="5993256.4730510311"/>
        <n v="7217603.1490547815"/>
        <n v="4388353.2683089012"/>
        <n v="791521554.97700882"/>
        <n v="159833368.62966946"/>
        <n v="4392735.0765839983"/>
        <n v="14737277.164762482"/>
        <n v="51533070.811900795"/>
        <n v="3061300.7757810731"/>
        <n v="216300.71928429665"/>
        <n v="36058885.696308263"/>
        <n v="47324218.770943061"/>
        <n v="12671516.34270413"/>
        <n v="306945.80979239446"/>
        <n v="11106815.592218341"/>
        <n v="5957270.6265248312"/>
        <n v="10229214.764645539"/>
        <n v="23035535.942754298"/>
        <n v="1225588.2793559721"/>
        <n v="20013795.995870516"/>
        <n v="757162.70709774958"/>
        <n v="3460528.811525431"/>
        <n v="59745.657871484407"/>
        <n v="17693398.627328832"/>
        <n v="1025767485.240466"/>
        <n v="31971660.916757584"/>
        <n v="363397.98967117182"/>
        <n v="3078366.5528338961"/>
        <n v="9867682.2359949909"/>
        <n v="9035010.8858242761"/>
        <n v="2034588.236628534"/>
        <n v="102468.90789879486"/>
        <n v="3674874.4718638053"/>
        <n v="1767100.2387262129"/>
        <n v="1288466.1198954177"/>
        <n v="1941826.2814522029"/>
        <n v="5572876.5290130088"/>
        <n v="3713836.7843826576"/>
        <n v="2541775.2559320903"/>
        <n v="25132.927076288481"/>
        <n v="327724.53191416932"/>
        <n v="944586.07971903007"/>
        <n v="1823367.5203296163"/>
        <n v="9770134.8525964562"/>
        <n v="102816.58916601929"/>
        <n v="326937.34967146919"/>
        <n v="1616038.8476228218"/>
        <n v="6497159.8997950209"/>
        <n v="17677545.439396016"/>
        <n v="6545148.1508822767"/>
        <n v="210813.16706206652"/>
        <n v="313127.13726493466"/>
        <n v="21053244.065905377"/>
        <n v="313946.92513901606"/>
        <n v="37473.281036372282"/>
        <n v="76709903.941428691"/>
        <n v="11285886.822016817"/>
        <n v="3495786.5051830211"/>
        <n v="26215.669013147184"/>
        <n v="1739343.7824606823"/>
        <n v="3639.4920571999291"/>
        <n v="34834742.092285037"/>
        <n v="1193270.1537865193"/>
        <n v="7349.330513477621"/>
        <n v="17327644.626794189"/>
        <n v="5759315.9949176982"/>
        <n v="77046556.141741842"/>
        <n v="12290563.099380283"/>
        <n v="3713578.4093034095"/>
        <n v="1177.0387329576854"/>
        <n v="2881884.9115275173"/>
        <n v="154845.93452908579"/>
        <n v="3266368.7226109905"/>
        <n v="5288324.349383682"/>
        <n v="2738868.0404355666"/>
        <n v="58524.077276578028"/>
        <n v="35169.612983233215"/>
        <n v="14172.501238101491"/>
        <n v="2757.0797525579646"/>
        <n v="95970319.758663729"/>
        <n v="12823.796207534135"/>
        <n v="2211503.2422123579"/>
        <n v="3736497.5100522651"/>
        <n v="3916869.6819337923"/>
        <n v="18685323.543222409"/>
        <n v="32005737.450881451"/>
        <n v="8689518.8630047385"/>
        <n v="2914016.4173125904"/>
        <n v="1886021.1922222739"/>
        <n v="36368148.182990655"/>
        <n v="570760.60927853687"/>
        <n v="118367442.02883647"/>
        <n v="5440261.9709018189"/>
        <n v="17843671.057808746"/>
        <n v="294025.64361969987"/>
        <n v="4407255.5839508763"/>
        <n v="129889.72425107265"/>
        <n v="23146.135828220686"/>
        <n v="90123.874946284835"/>
        <n v="17274734.748421319"/>
        <n v="771332.70465695916"/>
        <n v="41582.179500680613"/>
        <n v="69643.560923944693"/>
        <n v="4135.7826444964576"/>
        <n v="8751668.6827045977"/>
        <n v="81797.12426166005"/>
        <n v="35104.630157975407"/>
        <n v="124551.8697277145"/>
        <n v="7667059.2824833281"/>
        <n v="3542805.7692701961"/>
        <n v="22700.565389392585"/>
        <n v="6776239.8545349725"/>
        <n v="4321669.9107554508"/>
        <n v="1627491.8742902598"/>
        <n v="294451.28410423169"/>
        <n v="4111893.6022198997"/>
        <n v="17814848.638242017"/>
        <n v="358774.07424232463"/>
        <n v="211128904.40941095"/>
        <n v="3121394.8684005109"/>
        <n v="4254077.6503321575"/>
        <n v="52615588.788647816"/>
        <n v="20031426.74030856"/>
        <n v="19529.119188390901"/>
        <n v="3112099.526028737"/>
        <n v="781.41389437467808"/>
        <n v="66307.889411667857"/>
        <n v="1046885.8827466837"/>
        <n v="6676.3169048665814"/>
        <n v="7206398.4811581224"/>
        <n v="3347995.7216317547"/>
        <n v="51190544.00991343"/>
        <n v="14095398.393612301"/>
        <n v="18565865.492002048"/>
        <n v="40609258.025878988"/>
        <n v="9901.6288109028646"/>
        <n v="2463131.3541842545"/>
        <n v="34819.701277844608"/>
        <n v="65765.673374464677"/>
        <n v="638008.38087047916"/>
        <n v="55715976.778166339"/>
        <n v="4020527.1281219204"/>
        <n v="2219.5240380244445"/>
        <n v="45594373.035489142"/>
        <n v="187495.5661844748"/>
        <n v="3662348.2354218489"/>
        <n v="2385920.3302856521"/>
        <n v="5201690.1158999326"/>
        <n v="496910.41906393308"/>
        <n v="8310144.2584781274"/>
        <n v="11453825.056120368"/>
        <n v="5421584.064316933"/>
        <n v="6461058.3123884955"/>
        <n v="15147330.024030907"/>
        <n v="9136776.4197297096"/>
        <n v="350004.61828618753"/>
        <n v="2331131.0753318383"/>
        <n v="1116875.0692625111"/>
        <n v="44749778.391104788"/>
        <n v="36124379.328120537"/>
        <n v="5245905.9607454874"/>
        <n v="2086782.378068622"/>
        <n v="107415233.86518103"/>
      </sharedItems>
    </cacheField>
    <cacheField name="1985" numFmtId="1">
      <sharedItems containsSemiMixedTypes="0" containsString="0" containsNumber="1" minValue="646.75334439257745" maxValue="1079755247.6215432"/>
    </cacheField>
    <cacheField name="1990" numFmtId="1">
      <sharedItems containsSemiMixedTypes="0" containsString="0" containsNumber="1" minValue="681.63975155279502" maxValue="24346119942.933113"/>
    </cacheField>
    <cacheField name="1995" numFmtId="1">
      <sharedItems containsSemiMixedTypes="0" containsString="0" containsNumber="1" minValue="717.51552795031057" maxValue="25627494676.771698"/>
    </cacheField>
    <cacheField name="2000" numFmtId="1">
      <sharedItems containsSemiMixedTypes="0" containsString="0" containsNumber="1" minValue="242.69666904276832" maxValue="252904650019149.78"/>
    </cacheField>
    <cacheField name="2005" numFmtId="1">
      <sharedItems containsSemiMixedTypes="0" containsString="0" containsNumber="1" minValue="756.21890547263683" maxValue="2715025066905.1318"/>
    </cacheField>
    <cacheField name="2010" numFmtId="1">
      <sharedItems containsSemiMixedTypes="0" containsString="0" containsNumber="1" minValue="760" maxValue="1307246495.8499999"/>
    </cacheField>
    <cacheField name="2015" numFmtId="1">
      <sharedItems containsSemiMixedTypes="0" containsString="0" containsNumber="1" containsInteger="1" minValue="800" maxValue="1376048943" count="232">
        <n v="23968973"/>
        <n v="8544586"/>
        <n v="9753968"/>
        <n v="289600679"/>
        <n v="39666519"/>
        <n v="55538"/>
        <n v="14614"/>
        <n v="25021974"/>
        <n v="70473"/>
        <n v="91818"/>
        <n v="43416755"/>
        <n v="3017712"/>
        <n v="103889"/>
        <n v="32526562"/>
        <n v="388019"/>
        <n v="160995642"/>
        <n v="28215"/>
        <n v="1377237"/>
        <n v="359287"/>
        <n v="9495826"/>
        <n v="11299192"/>
        <n v="10879829"/>
        <n v="62004"/>
        <n v="7149787"/>
        <n v="10724705"/>
        <n v="24861"/>
        <n v="3810416"/>
        <n v="2262485"/>
        <n v="207847528"/>
        <n v="30117"/>
        <n v="423188"/>
        <n v="18105570"/>
        <n v="11178921"/>
        <n v="774830"/>
        <n v="264652"/>
        <n v="800"/>
        <n v="64715810"/>
        <n v="9855023"/>
        <n v="31108083"/>
        <n v="106291"/>
        <n v="1184765"/>
        <n v="93447601"/>
        <n v="1725292"/>
        <n v="10711067"/>
        <n v="767085"/>
        <n v="1990924"/>
        <n v="27409893"/>
        <n v="468450"/>
        <n v="16342897"/>
        <n v="268606"/>
        <n v="1844325"/>
        <n v="12608590"/>
        <n v="80688545"/>
        <n v="32217"/>
        <n v="8075060"/>
        <n v="7287983"/>
        <n v="4668466"/>
        <n v="106825"/>
        <n v="56186"/>
        <n v="10954617"/>
        <n v="3999812"/>
        <n v="169885"/>
        <n v="5669081"/>
        <n v="163692"/>
        <n v="887861"/>
        <n v="72680"/>
        <n v="10528391"/>
        <n v="77266814"/>
        <n v="91508084"/>
        <n v="16211767"/>
        <n v="15602751"/>
        <n v="8064036"/>
        <n v="1311050527"/>
        <n v="257563815"/>
        <n v="7594547"/>
        <n v="36423395"/>
        <n v="79109272"/>
        <n v="4688465"/>
        <n v="329425"/>
        <n v="46121699"/>
        <n v="59797685"/>
        <n v="26832215"/>
        <n v="520502"/>
        <n v="17625226"/>
        <n v="15129273"/>
        <n v="23344179"/>
        <n v="35939927"/>
        <n v="2235355"/>
        <n v="46050302"/>
        <n v="1165300"/>
        <n v="5939962"/>
        <n v="112423"/>
        <n v="25155317"/>
        <n v="1376048943"/>
        <n v="48228704"/>
        <n v="788474"/>
        <n v="4807850"/>
        <n v="22701556"/>
        <n v="11389562"/>
        <n v="3892115"/>
        <n v="157203"/>
        <n v="6802023"/>
        <n v="1970503"/>
        <n v="2135022"/>
        <n v="4503438"/>
        <n v="5850743"/>
        <n v="6278438"/>
        <n v="2878405"/>
        <n v="37531"/>
        <n v="567110"/>
        <n v="1273212"/>
        <n v="4067564"/>
        <n v="24235390"/>
        <n v="240015"/>
        <n v="587606"/>
        <n v="2078453"/>
        <n v="17215232"/>
        <n v="30331007"/>
        <n v="17599694"/>
        <n v="363657"/>
        <n v="418670"/>
        <n v="34377511"/>
        <n v="396425"/>
        <n v="52993"/>
        <n v="127017224"/>
        <n v="27977863"/>
        <n v="4068897"/>
        <n v="37731"/>
        <n v="2959134"/>
        <n v="5125"/>
        <n v="53897154"/>
        <n v="2458830"/>
        <n v="10222"/>
        <n v="28513700"/>
        <n v="19899120"/>
        <n v="182201962"/>
        <n v="16924929"/>
        <n v="6082032"/>
        <n v="1610"/>
        <n v="4528526"/>
        <n v="263118"/>
        <n v="5210967"/>
        <n v="9156963"/>
        <n v="4490541"/>
        <n v="87780"/>
        <n v="59967"/>
        <n v="20833"/>
        <n v="3961"/>
        <n v="188924874"/>
        <n v="21291"/>
        <n v="3929141"/>
        <n v="7619321"/>
        <n v="6639123"/>
        <n v="31376670"/>
        <n v="38611794"/>
        <n v="10349803"/>
        <n v="3683238"/>
        <n v="4620330"/>
        <n v="50293439"/>
        <n v="861154"/>
        <n v="143456918"/>
        <n v="11609666"/>
        <n v="19511324"/>
        <n v="572540"/>
        <n v="6126583"/>
        <n v="193228"/>
        <n v="31781"/>
        <n v="190344"/>
        <n v="31540372"/>
        <n v="1286970"/>
        <n v="55070"/>
        <n v="96471"/>
        <n v="6288"/>
        <n v="15577899"/>
        <n v="109462"/>
        <n v="55572"/>
        <n v="184999"/>
        <n v="8850975"/>
        <n v="5603740"/>
        <n v="38745"/>
        <n v="18502413"/>
        <n v="5426258"/>
        <n v="2067526"/>
        <n v="583591"/>
        <n v="10787104"/>
        <n v="40234882"/>
        <n v="542975"/>
        <n v="321773631"/>
        <n v="6453184"/>
        <n v="8481855"/>
        <n v="67959359"/>
        <n v="53470420"/>
        <n v="34339"/>
        <n v="7304578"/>
        <n v="1250"/>
        <n v="106170"/>
        <n v="1360088"/>
        <n v="9916"/>
        <n v="11253554"/>
        <n v="5373502"/>
        <n v="78665830"/>
        <n v="39032383"/>
        <n v="29893488"/>
        <n v="44823765"/>
        <n v="13151"/>
        <n v="3431555"/>
        <n v="48199"/>
        <n v="104460"/>
        <n v="892145"/>
        <n v="100699395"/>
        <n v="5503457"/>
        <n v="2903"/>
        <n v="64395345"/>
        <n v="282764"/>
        <n v="4240317"/>
        <n v="4900274"/>
        <n v="14037472"/>
        <n v="625781"/>
        <n v="10543186"/>
        <n v="17948141"/>
        <n v="8298663"/>
        <n v="9779426"/>
        <n v="20715010"/>
        <n v="16144363"/>
        <n v="845060"/>
        <n v="5227791"/>
        <n v="1312558"/>
        <n v="99390750"/>
        <n v="54490406"/>
        <n v="12339812"/>
        <n v="2793335"/>
        <n v="126573481"/>
      </sharedItems>
    </cacheField>
    <cacheField name="2020" numFmtId="1">
      <sharedItems containsSemiMixedTypes="0" containsString="0" containsNumber="1" containsInteger="1" minValue="804" maxValue="1402847838"/>
    </cacheField>
    <cacheField name="2030" numFmtId="1">
      <sharedItems containsSemiMixedTypes="0" containsString="0" containsNumber="1" containsInteger="1" minValue="805" maxValue="1527657988" count="232">
        <n v="28481570"/>
        <n v="8844310"/>
        <n v="10726895"/>
        <n v="2953522"/>
        <n v="48274099"/>
        <n v="57302"/>
        <n v="15757"/>
        <n v="39351269"/>
        <n v="71289"/>
        <n v="104915"/>
        <n v="49364721"/>
        <n v="2992693"/>
        <n v="107116"/>
        <n v="43851554"/>
        <n v="445956"/>
        <n v="186459899"/>
        <n v="290378"/>
        <n v="1641656"/>
        <n v="471775"/>
        <n v="8977488"/>
        <n v="12018815"/>
        <n v="15593039"/>
        <n v="59331"/>
        <n v="6300381"/>
        <n v="13176722"/>
        <n v="28246"/>
        <n v="3583820"/>
        <n v="2816931"/>
        <n v="228663251"/>
        <n v="35344"/>
        <n v="495838"/>
        <n v="27244484"/>
        <n v="17357072"/>
        <n v="885969"/>
        <n v="354337"/>
        <n v="805"/>
        <n v="70112541"/>
        <n v="9274862"/>
        <n v="36673499"/>
        <n v="106139"/>
        <n v="1576668"/>
        <n v="105220343"/>
        <n v="2320850"/>
        <n v="12578313"/>
        <n v="820988"/>
        <n v="3104870"/>
        <n v="36865012"/>
        <n v="491045"/>
        <n v="21424124"/>
        <n v="380638"/>
        <n v="2540564"/>
        <n v="18275963"/>
        <n v="79294142"/>
        <n v="32806"/>
        <n v="9736757"/>
        <n v="7950915"/>
        <n v="6764780"/>
        <n v="112189"/>
        <n v="56516"/>
        <n v="10479791"/>
        <n v="3868370"/>
        <n v="200211"/>
        <n v="6003284"/>
        <n v="174103"/>
        <n v="1053672"/>
        <n v="76280"/>
        <n v="12087265"/>
        <n v="120304070"/>
        <n v="117101881"/>
        <n v="25312542"/>
        <n v="21353492"/>
        <n v="9998273"/>
        <n v="1527657988"/>
        <n v="295481797"/>
        <n v="9108967"/>
        <n v="54070782"/>
        <n v="88528877"/>
        <n v="5204062"/>
        <n v="364451"/>
        <n v="45919674"/>
        <n v="59100219"/>
        <n v="36335046"/>
        <n v="614475"/>
        <n v="20072162"/>
        <n v="22801643"/>
        <n v="32947036"/>
        <n v="40390430"/>
        <n v="2781374"/>
        <n v="65411901"/>
        <n v="1300222"/>
        <n v="7096644"/>
        <n v="141567"/>
        <n v="26701032"/>
        <n v="1415545109"/>
        <n v="53175179"/>
        <n v="1081248"/>
        <n v="5413444"/>
        <n v="32142876"/>
        <n v="11236917"/>
        <n v="4986872"/>
        <n v="174813"/>
        <n v="8489485"/>
        <n v="1806289"/>
        <n v="2486031"/>
        <n v="6414213"/>
        <n v="5291674"/>
        <n v="7418044"/>
        <n v="2655066"/>
        <n v="40996"/>
        <n v="677859"/>
        <n v="1309522"/>
        <n v="5666493"/>
        <n v="35960279"/>
        <n v="344139"/>
        <n v="719521"/>
        <n v="2078392"/>
        <n v="26583781"/>
        <n v="36106569"/>
        <n v="27369962"/>
        <n v="436810"/>
        <n v="428026"/>
        <n v="39786788"/>
        <n v="391037"/>
        <n v="55575"/>
        <n v="148132559"/>
        <n v="41436510"/>
        <n v="3838660"/>
        <n v="40212"/>
        <n v="3519003"/>
        <n v="5413"/>
        <n v="60242161"/>
        <n v="3272217"/>
        <n v="10700"/>
        <n v="33104257"/>
        <n v="35966150"/>
        <n v="262599107"/>
        <n v="17604600"/>
        <n v="7033329"/>
        <n v="1662"/>
        <n v="5103203"/>
        <n v="311000"/>
        <n v="5944610"/>
        <n v="10977456"/>
        <n v="5237931"/>
        <n v="96206"/>
        <n v="71098"/>
        <n v="22544"/>
        <n v="4224"/>
        <n v="244915717"/>
        <n v="24778"/>
        <n v="4780605"/>
        <n v="10056834"/>
        <n v="7844598"/>
        <n v="36855238"/>
        <n v="37206753"/>
        <n v="9844821"/>
        <n v="3638481"/>
        <n v="6789527"/>
        <n v="52518581"/>
        <n v="946917"/>
        <n v="138652480"/>
        <n v="15784601"/>
        <n v="17639269"/>
        <n v="737966"/>
        <n v="6407942"/>
        <n v="210467"/>
        <n v="33113"/>
        <n v="256218"/>
        <n v="39132369"/>
        <n v="1506691"/>
        <n v="56097"/>
        <n v="101097"/>
        <n v="6885"/>
        <n v="18990909"/>
        <n v="112036"/>
        <n v="63090"/>
        <n v="201924"/>
        <n v="8281052"/>
        <n v="6418472"/>
        <n v="46008"/>
        <n v="28647474"/>
        <n v="5352976"/>
        <n v="2053576"/>
        <n v="756861"/>
        <n v="16493076"/>
        <n v="56442993"/>
        <n v="599321"/>
        <n v="355764967"/>
        <n v="8597586"/>
        <n v="11102035"/>
        <n v="68250238"/>
        <n v="82927172"/>
        <n v="41552"/>
        <n v="10489383"/>
        <n v="1449"/>
        <n v="120704"/>
        <n v="1372496"/>
        <n v="10729"/>
        <n v="12686123"/>
        <n v="6159594"/>
        <n v="87716943"/>
        <n v="61929165"/>
        <n v="34396885"/>
        <n v="40892405"/>
        <n v="13301"/>
        <n v="3595576"/>
        <n v="50170"/>
        <n v="117641"/>
        <n v="940050"/>
        <n v="123575484"/>
        <n v="5705822"/>
        <n v="2935"/>
        <n v="68007489"/>
        <n v="312665"/>
        <n v="3976533"/>
        <n v="6490082"/>
        <n v="21946338"/>
        <n v="617765"/>
        <n v="10461206"/>
        <n v="20249838"/>
        <n v="9222938"/>
        <n v="10766370"/>
        <n v="21535624"/>
        <n v="19563109"/>
        <n v="1238029"/>
        <n v="7310664"/>
        <n v="1243331"/>
        <n v="138296890"/>
        <n v="60034391"/>
        <n v="17809791"/>
        <n v="2866560"/>
        <n v="120127264"/>
      </sharedItems>
    </cacheField>
    <cacheField name="2050" numFmtId="1">
      <sharedItems containsSemiMixedTypes="0" containsString="0" containsNumber="1" containsInteger="1" minValue="824" maxValue="1705332544"/>
    </cacheField>
    <cacheField name="2100" numFmtId="1">
      <sharedItems containsSemiMixedTypes="0" containsString="0" containsNumber="1" containsInteger="1" minValue="825" maxValue="1659785948" count="232">
        <n v="42389313"/>
        <n v="8334601"/>
        <n v="9635967"/>
        <n v="1754540"/>
        <n v="610595"/>
        <n v="4010081"/>
        <n v="11423"/>
        <n v="138737554"/>
        <n v="9060252"/>
        <n v="113519"/>
        <n v="58572461"/>
        <n v="1793392"/>
        <n v="8400011"/>
        <n v="57638127"/>
        <n v="4754"/>
        <n v="169540947"/>
        <n v="90258887"/>
        <n v="1602164"/>
        <n v="676539"/>
        <n v="6916140"/>
        <n v="13210190"/>
        <n v="35544113"/>
        <n v="41791"/>
        <n v="3406196"/>
        <n v="18117876"/>
        <n v="31673"/>
        <n v="1919196"/>
        <n v="3680506"/>
        <n v="200305426"/>
        <n v="35943"/>
        <n v="488763"/>
        <n v="80990015"/>
        <n v="62661944"/>
        <n v="792598"/>
        <n v="676959"/>
        <n v="825"/>
        <n v="82370027"/>
        <n v="6505919"/>
        <n v="41926620"/>
        <n v="69425"/>
        <n v="3233771"/>
        <n v="105076217"/>
        <n v="4465737"/>
        <n v="13543750"/>
        <n v="594940"/>
        <n v="8895595"/>
        <n v="73032615"/>
        <n v="436998"/>
        <n v="34811814"/>
        <n v="891128"/>
        <n v="5489322"/>
        <n v="49049252"/>
        <n v="63244431"/>
        <n v="28248"/>
        <n v="10646275"/>
        <n v="7923581"/>
        <n v="15516183"/>
        <n v="72031"/>
        <n v="41220"/>
        <n v="7392853"/>
        <n v="2438210"/>
        <n v="241802"/>
        <n v="6837645"/>
        <n v="182049"/>
        <n v="1126340"/>
        <n v="52410"/>
        <n v="12026969"/>
        <n v="388732857"/>
        <n v="200802291"/>
        <n v="104868893"/>
        <n v="40262652"/>
        <n v="17284729"/>
        <n v="1659785948"/>
        <n v="313648122"/>
        <n v="14147030"/>
        <n v="163904640"/>
        <n v="69636604"/>
        <n v="6371663"/>
        <n v="384260"/>
        <n v="38336697"/>
        <n v="49647236"/>
        <n v="50825618"/>
        <n v="679782"/>
        <n v="24711905"/>
        <n v="75042028"/>
        <n v="82381564"/>
        <n v="49668203"/>
        <n v="3170216"/>
        <n v="156856158"/>
        <n v="1385983"/>
        <n v="9046465"/>
        <n v="243886"/>
        <n v="24841885"/>
        <n v="1004391965"/>
        <n v="45320996"/>
        <n v="2307116"/>
        <n v="4992715"/>
        <n v="101154138"/>
        <n v="7102699"/>
        <n v="6484228"/>
        <n v="207736"/>
        <n v="10410745"/>
        <n v="1278130"/>
        <n v="3547585"/>
        <n v="15977002"/>
        <n v="4741160"/>
        <n v="8143875"/>
        <n v="2012601"/>
        <n v="46531"/>
        <n v="1029593"/>
        <n v="951897"/>
        <n v="13058616"/>
        <n v="105499410"/>
        <n v="751663"/>
        <n v="1022999"/>
        <n v="1487155"/>
        <n v="87055526"/>
        <n v="40777950"/>
        <n v="92980533"/>
        <n v="437888"/>
        <n v="348345"/>
        <n v="40887821"/>
        <n v="289394"/>
        <n v="75226"/>
        <n v="148404092"/>
        <n v="127648245"/>
        <n v="1855779"/>
        <n v="55147"/>
        <n v="4487343"/>
        <n v="4707"/>
        <n v="56025861"/>
        <n v="5730479"/>
        <n v="8657"/>
        <n v="29677239"/>
        <n v="209334454"/>
        <n v="752247359"/>
        <n v="17220279"/>
        <n v="6996143"/>
        <n v="1721"/>
        <n v="6094185"/>
        <n v="419125"/>
        <n v="7844904"/>
        <n v="13388548"/>
        <n v="5750633"/>
        <n v="114104"/>
        <n v="99441"/>
        <n v="20521"/>
        <n v="3435"/>
        <n v="364282652"/>
        <n v="29322"/>
        <n v="6011897"/>
        <n v="17950871"/>
        <n v="8665206"/>
        <n v="41556796"/>
        <n v="22288717"/>
        <n v="7406588"/>
        <n v="2212136"/>
        <n v="22015104"/>
        <n v="38503824"/>
        <n v="869952"/>
        <n v="117444757"/>
        <n v="25691928"/>
        <n v="10700428"/>
        <n v="1047240"/>
        <n v="4419633"/>
        <n v="262120"/>
        <n v="29966"/>
        <n v="537528"/>
        <n v="47585693"/>
        <n v="2082264"/>
        <n v="28889"/>
        <n v="80740"/>
        <n v="7161"/>
        <n v="23927575"/>
        <n v="77055"/>
        <n v="62731"/>
        <n v="168335"/>
        <n v="5333769"/>
        <n v="5592544"/>
        <n v="62602"/>
        <n v="38098359"/>
        <n v="3731527"/>
        <n v="1692919"/>
        <n v="1353714"/>
        <n v="58310946"/>
        <n v="127327524"/>
        <n v="548037"/>
        <n v="450384823"/>
        <n v="14489326"/>
        <n v="18558873"/>
        <n v="41603811"/>
        <n v="299132889"/>
        <n v="51878"/>
        <n v="27872590"/>
        <n v="1514"/>
        <n v="158905"/>
        <n v="984047"/>
        <n v="11133"/>
        <n v="12494263"/>
        <n v="5606417"/>
        <n v="87982813"/>
        <n v="202867655"/>
        <n v="32076810"/>
        <n v="26400264"/>
        <n v="12026"/>
        <n v="3257529"/>
        <n v="52348"/>
        <n v="116242"/>
        <n v="695572"/>
        <n v="168618220"/>
        <n v="5856914"/>
        <n v="2653"/>
        <n v="75998378"/>
        <n v="296811"/>
        <n v="2615079"/>
        <n v="12515130"/>
        <n v="68926529"/>
        <n v="436851"/>
        <n v="8774446"/>
        <n v="19744336"/>
        <n v="11244704"/>
        <n v="14470478"/>
        <n v="14856659"/>
        <n v="24499128"/>
        <n v="2984458"/>
        <n v="15615700"/>
        <n v="903682"/>
        <n v="242644125"/>
        <n v="65695707"/>
        <n v="41751543"/>
        <n v="1704393"/>
        <n v="8317494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2">
  <r>
    <x v="0"/>
    <x v="0"/>
    <x v="0"/>
    <n v="926753.74292650714"/>
    <n v="13326356.910466952"/>
    <n v="12660039.064943608"/>
    <n v="172944096.90731439"/>
    <n v="182046417.79717302"/>
    <x v="0"/>
    <x v="0"/>
    <n v="14766046.438190529"/>
    <n v="17294409.690731436"/>
    <n v="18204641.7797173"/>
    <n v="17046403.19792477"/>
    <n v="21321789.453211173"/>
    <n v="22770524.349999998"/>
    <x v="0"/>
    <n v="25597574"/>
    <x v="0"/>
    <n v="33496494"/>
    <x v="0"/>
  </r>
  <r>
    <x v="1"/>
    <x v="1"/>
    <x v="1"/>
    <n v="449731.72847864067"/>
    <n v="5938785.1464101393"/>
    <n v="5641845.8890896318"/>
    <n v="70776471.88450329"/>
    <n v="74501549.352108732"/>
    <x v="1"/>
    <x v="1"/>
    <n v="6580371.3533630362"/>
    <n v="7077647.188450329"/>
    <n v="7450154.9352108734"/>
    <n v="7354522.5734362034"/>
    <n v="8013159.9417662099"/>
    <n v="8117356.6999999993"/>
    <x v="1"/>
    <n v="8655693"/>
    <x v="1"/>
    <n v="8845529"/>
    <x v="1"/>
  </r>
  <r>
    <x v="2"/>
    <x v="2"/>
    <x v="2"/>
    <n v="459778.22436425538"/>
    <n v="6224153.7724222615"/>
    <n v="5912946.0838011485"/>
    <n v="76043034.526664004"/>
    <n v="80045299.501751587"/>
    <x v="2"/>
    <x v="2"/>
    <n v="6896569.2769221738"/>
    <n v="7604303.4526664"/>
    <n v="8004529.9501751587"/>
    <n v="7624178.7921208367"/>
    <n v="8825964.3734418266"/>
    <n v="9266269.5999999996"/>
    <x v="2"/>
    <n v="10240569"/>
    <x v="2"/>
    <n v="10962997"/>
    <x v="2"/>
  </r>
  <r>
    <x v="3"/>
    <x v="3"/>
    <x v="3"/>
    <n v="159454.21568068257"/>
    <n v="207400250.30552572"/>
    <n v="197030237.79024944"/>
    <n v="243461199429.33112"/>
    <n v="256274946767.71698"/>
    <x v="3"/>
    <x v="3"/>
    <n v="229806371.52966845"/>
    <n v="24346119942.933113"/>
    <n v="25627494676.771698"/>
    <n v="252904650019149.78"/>
    <n v="2715025066905.1318"/>
    <n v="275120645.05000001"/>
    <x v="3"/>
    <n v="29346"/>
    <x v="3"/>
    <n v="2710235"/>
    <x v="3"/>
  </r>
  <r>
    <x v="4"/>
    <x v="4"/>
    <x v="4"/>
    <n v="1471496.1717863057"/>
    <n v="21345600.27852264"/>
    <n v="20278320.264596507"/>
    <n v="279450453.65246272"/>
    <n v="294158372.26575023"/>
    <x v="4"/>
    <x v="4"/>
    <n v="23651634.657642812"/>
    <n v="27945045.36524627"/>
    <n v="29415837.226575021"/>
    <n v="27130536.955982201"/>
    <n v="34755606.437025204"/>
    <n v="37683193.049999997"/>
    <x v="4"/>
    <n v="43007769"/>
    <x v="4"/>
    <n v="56461220"/>
    <x v="4"/>
  </r>
  <r>
    <x v="5"/>
    <x v="5"/>
    <x v="5"/>
    <n v="2908.2416285380673"/>
    <n v="38564.028216519575"/>
    <n v="36635.826805693592"/>
    <n v="461510.41666076222"/>
    <n v="485800.43859027611"/>
    <x v="5"/>
    <x v="5"/>
    <n v="42730.225170658814"/>
    <n v="46151.041666076228"/>
    <n v="48580.04385902761"/>
    <n v="48311.251738547733"/>
    <n v="52469.174204523071"/>
    <n v="52761.1"/>
    <x v="5"/>
    <n v="55847"/>
    <x v="5"/>
    <n v="56939"/>
    <x v="5"/>
  </r>
  <r>
    <x v="6"/>
    <x v="6"/>
    <x v="6"/>
    <n v="723.64868165006237"/>
    <n v="9652.904860141105"/>
    <n v="9170.2596171340483"/>
    <n v="116207.85552167289"/>
    <n v="122324.0584438662"/>
    <x v="6"/>
    <x v="6"/>
    <n v="10695.739457220063"/>
    <n v="11620.785552167288"/>
    <n v="12232.40584438662"/>
    <n v="11709.968492720165"/>
    <n v="13290.354133368268"/>
    <n v="13883.3"/>
    <x v="6"/>
    <n v="15266"/>
    <x v="6"/>
    <n v="15193"/>
    <x v="6"/>
  </r>
  <r>
    <x v="7"/>
    <x v="7"/>
    <x v="7"/>
    <n v="499850.05044965231"/>
    <n v="8692083.1107217725"/>
    <n v="8257478.9551856834"/>
    <n v="136412827.47495198"/>
    <n v="143592449.97363365"/>
    <x v="7"/>
    <x v="7"/>
    <n v="9631117.0201903265"/>
    <n v="13641282.747495199"/>
    <n v="14359244.997363366"/>
    <n v="12285606.140919993"/>
    <n v="20338089.615042258"/>
    <n v="23770875.300000001"/>
    <x v="7"/>
    <n v="29245334"/>
    <x v="7"/>
    <n v="65473207"/>
    <x v="7"/>
  </r>
  <r>
    <x v="8"/>
    <x v="8"/>
    <x v="8"/>
    <n v="3782.9424318195411"/>
    <n v="50036.643254387018"/>
    <n v="47534.81109166766"/>
    <n v="597301.78458827769"/>
    <n v="628738.72061923973"/>
    <x v="8"/>
    <x v="8"/>
    <n v="55442.263993780645"/>
    <n v="59730.178458827766"/>
    <n v="62873.872061923976"/>
    <n v="63613.150512820066"/>
    <n v="67736.548404255314"/>
    <n v="66949.349999999991"/>
    <x v="8"/>
    <n v="69654"/>
    <x v="8"/>
    <n v="72488"/>
    <x v="8"/>
  </r>
  <r>
    <x v="9"/>
    <x v="9"/>
    <x v="9"/>
    <n v="3859.8795622071566"/>
    <n v="54282.234355431967"/>
    <n v="51568.122637660374"/>
    <n v="688951.87777624745"/>
    <n v="725212.50292236567"/>
    <x v="9"/>
    <x v="9"/>
    <n v="60146.520061420466"/>
    <n v="68895.187777624742"/>
    <n v="72521.250292236567"/>
    <n v="69064.920283909596"/>
    <n v="83069.895841847043"/>
    <n v="87227.099999999991"/>
    <x v="9"/>
    <n v="96413"/>
    <x v="9"/>
    <n v="114473"/>
    <x v="9"/>
  </r>
  <r>
    <x v="10"/>
    <x v="10"/>
    <x v="10"/>
    <n v="1846585.0239096386"/>
    <n v="25881859.458490033"/>
    <n v="24587766.485565532"/>
    <n v="327392593.8534435"/>
    <n v="344623783.00362474"/>
    <x v="10"/>
    <x v="10"/>
    <n v="28677960.618825525"/>
    <n v="32739259.385344349"/>
    <n v="34462378.300362475"/>
    <n v="32872301.495881364"/>
    <n v="39342851.369660497"/>
    <n v="41245917.25"/>
    <x v="10"/>
    <n v="45516881"/>
    <x v="10"/>
    <n v="55444775"/>
    <x v="10"/>
  </r>
  <r>
    <x v="11"/>
    <x v="11"/>
    <x v="11"/>
    <n v="178374.1867813674"/>
    <n v="2270777.1303391843"/>
    <n v="2157238.2738222247"/>
    <n v="26089408.193055909"/>
    <n v="27462534.940058857"/>
    <x v="11"/>
    <x v="11"/>
    <n v="2516096.5433121161"/>
    <n v="2608940.8193055918"/>
    <n v="2746253.4940058864"/>
    <n v="2727826.7033289233"/>
    <n v="2847590.5901611433"/>
    <n v="2866826.4"/>
    <x v="11"/>
    <n v="3038097"/>
    <x v="11"/>
    <n v="2728735"/>
    <x v="11"/>
  </r>
  <r>
    <x v="12"/>
    <x v="12"/>
    <x v="12"/>
    <n v="5548.7128333067049"/>
    <n v="72878.650099685547"/>
    <n v="69234.717594701258"/>
    <n v="863884.33938135987"/>
    <n v="909351.93619090528"/>
    <x v="12"/>
    <x v="12"/>
    <n v="80751.966869457712"/>
    <n v="86388.433938135975"/>
    <n v="90935.193619090511"/>
    <n v="89634.110362663952"/>
    <n v="97282.447365200132"/>
    <n v="98694.549999999988"/>
    <x v="12"/>
    <n v="105397"/>
    <x v="12"/>
    <n v="101533"/>
    <x v="12"/>
  </r>
  <r>
    <x v="13"/>
    <x v="13"/>
    <x v="13"/>
    <n v="947769.13363719336"/>
    <n v="14738685.451653387"/>
    <n v="14001751.179070717"/>
    <n v="206853155.6078887"/>
    <n v="217740163.79777759"/>
    <x v="13"/>
    <x v="13"/>
    <n v="16330953.409034226"/>
    <n v="20685315.560788874"/>
    <n v="21774016.379777763"/>
    <n v="19434167.186204109"/>
    <n v="27579675.758080833"/>
    <n v="30900233.899999999"/>
    <x v="13"/>
    <n v="36442719"/>
    <x v="13"/>
    <n v="55955350"/>
    <x v="13"/>
  </r>
  <r>
    <x v="14"/>
    <x v="14"/>
    <x v="14"/>
    <n v="161998173.88614506"/>
    <n v="22794173.442103613"/>
    <n v="21654464.769998427"/>
    <n v="2894574.8783851401"/>
    <n v="3046920.9246159373"/>
    <x v="14"/>
    <x v="14"/>
    <n v="25256701.87490705"/>
    <n v="289457.48783851403"/>
    <n v="304692.09246159374"/>
    <n v="2886.3827470643428"/>
    <n v="3491.9605926780473"/>
    <n v="368618.05"/>
    <x v="14"/>
    <n v="40960029"/>
    <x v="14"/>
    <n v="488610"/>
    <x v="14"/>
  </r>
  <r>
    <x v="15"/>
    <x v="15"/>
    <x v="15"/>
    <n v="6608624.7171281874"/>
    <n v="93419759.682900697"/>
    <n v="88748771.698755667"/>
    <n v="1191828075.457818"/>
    <n v="1254555868.9029663"/>
    <x v="15"/>
    <x v="15"/>
    <n v="103512199.0946268"/>
    <n v="119182807.54578179"/>
    <n v="125455586.89029661"/>
    <n v="118485270.36716212"/>
    <n v="144448182.90664133"/>
    <n v="152945859.90000001"/>
    <x v="15"/>
    <n v="170466782"/>
    <x v="15"/>
    <n v="202209053"/>
    <x v="15"/>
  </r>
  <r>
    <x v="16"/>
    <x v="16"/>
    <x v="16"/>
    <n v="153.02004882494737"/>
    <n v="1996.3384455625057"/>
    <n v="1896.5215232843802"/>
    <n v="23505.376686917571"/>
    <n v="24742.501775702709"/>
    <x v="16"/>
    <x v="16"/>
    <n v="2212.0093579639956"/>
    <n v="2350.5376686917571"/>
    <n v="2474.2501775702708"/>
    <n v="242.69666904276832"/>
    <n v="2629.2014648162503"/>
    <n v="26804.25"/>
    <x v="16"/>
    <n v="287647"/>
    <x v="16"/>
    <n v="281661"/>
    <x v="16"/>
  </r>
  <r>
    <x v="17"/>
    <x v="17"/>
    <x v="17"/>
    <n v="53855.869782267138"/>
    <n v="768857.62770779699"/>
    <n v="730414.74632240715"/>
    <n v="9906175.5719873495"/>
    <n v="10427553.233670894"/>
    <x v="17"/>
    <x v="17"/>
    <n v="851919.80909451202"/>
    <n v="990617.55719873472"/>
    <n v="1042755.3233670893"/>
    <n v="966362.01016486657"/>
    <n v="1212522.2587414735"/>
    <n v="1308375.1499999999"/>
    <x v="17"/>
    <n v="1486111"/>
    <x v="17"/>
    <n v="1821834"/>
    <x v="17"/>
  </r>
  <r>
    <x v="18"/>
    <x v="18"/>
    <x v="18"/>
    <n v="11069.859628277511"/>
    <n v="169631.65583824145"/>
    <n v="161150.07304632937"/>
    <n v="2345950.7992765908"/>
    <n v="2469421.8939753589"/>
    <x v="18"/>
    <x v="18"/>
    <n v="187957.51339417338"/>
    <n v="234595.07992765907"/>
    <n v="246942.18939753587"/>
    <n v="222989.64110302721"/>
    <n v="308215.51963041618"/>
    <n v="341322.64999999997"/>
    <x v="18"/>
    <n v="397880"/>
    <x v="18"/>
    <n v="587957"/>
    <x v="18"/>
  </r>
  <r>
    <x v="19"/>
    <x v="19"/>
    <x v="19"/>
    <n v="621638.64438556915"/>
    <n v="7701691.8183567561"/>
    <n v="7316607.2274389183"/>
    <n v="86115529.985307559"/>
    <n v="90647926.30032374"/>
    <x v="19"/>
    <x v="19"/>
    <n v="8533730.5466556847"/>
    <n v="8611552.9985307548"/>
    <n v="9064792.6300323736"/>
    <n v="9191829.2124405038"/>
    <n v="9147458.0463296622"/>
    <n v="9021034.6999999993"/>
    <x v="19"/>
    <n v="9364588"/>
    <x v="19"/>
    <n v="8124855"/>
    <x v="19"/>
  </r>
  <r>
    <x v="20"/>
    <x v="20"/>
    <x v="20"/>
    <n v="566177.11986854346"/>
    <n v="7558829.0468387073"/>
    <n v="7180887.5944967708"/>
    <n v="91075998.720630318"/>
    <n v="95869472.337505609"/>
    <x v="20"/>
    <x v="20"/>
    <n v="8375433.846912696"/>
    <n v="9107599.8720630333"/>
    <n v="9586947.2337505613"/>
    <n v="9310785.2516845614"/>
    <n v="10425021.675953763"/>
    <n v="10734232.4"/>
    <x v="20"/>
    <n v="11634331"/>
    <x v="20"/>
    <n v="12526795"/>
    <x v="20"/>
  </r>
  <r>
    <x v="21"/>
    <x v="21"/>
    <x v="21"/>
    <n v="271331.02846064395"/>
    <n v="4423522.2911485303"/>
    <n v="4202346.176591103"/>
    <n v="65085491.65239083"/>
    <n v="68511043.844621941"/>
    <x v="21"/>
    <x v="21"/>
    <n v="4901409.7408848004"/>
    <n v="6508549.1652390836"/>
    <n v="6851104.3844621945"/>
    <n v="6030296.6155951461"/>
    <n v="9097535.6233751103"/>
    <n v="10335837.549999999"/>
    <x v="21"/>
    <n v="12360726"/>
    <x v="21"/>
    <n v="22549187"/>
    <x v="21"/>
  </r>
  <r>
    <x v="22"/>
    <x v="22"/>
    <x v="22"/>
    <n v="3850.6118830876608"/>
    <n v="48686.163080695427"/>
    <n v="46251.85492666065"/>
    <n v="555556.92162916507"/>
    <n v="584796.75960964744"/>
    <x v="22"/>
    <x v="22"/>
    <n v="53945.887070022633"/>
    <n v="55555.692162916508"/>
    <n v="58479.675960964749"/>
    <n v="59791.138913720373"/>
    <n v="60224.774342061864"/>
    <n v="58903.799999999996"/>
    <x v="22"/>
    <n v="60644"/>
    <x v="22"/>
    <n v="53569"/>
    <x v="22"/>
  </r>
  <r>
    <x v="23"/>
    <x v="23"/>
    <x v="23"/>
    <n v="551024.04809032707"/>
    <n v="6517135.8871128196"/>
    <n v="6191279.0927571794"/>
    <n v="69564907.261776283"/>
    <n v="73226218.170290813"/>
    <x v="23"/>
    <x v="23"/>
    <n v="7221203.1990169734"/>
    <n v="6956490.7261776291"/>
    <n v="7322621.8170290831"/>
    <n v="7604963.7079888694"/>
    <n v="7054191.5741137499"/>
    <n v="6792297.6499999994"/>
    <x v="23"/>
    <n v="6884344"/>
    <x v="23"/>
    <n v="5153821"/>
    <x v="23"/>
  </r>
  <r>
    <x v="24"/>
    <x v="24"/>
    <x v="24"/>
    <n v="381367.87537182099"/>
    <n v="5623614.2104553813"/>
    <n v="5342433.4999326114"/>
    <n v="74840062.69110921"/>
    <n v="78779013.359062344"/>
    <x v="24"/>
    <x v="24"/>
    <n v="6231151.4797289567"/>
    <n v="7484006.2691109218"/>
    <n v="7877901.3359062336"/>
    <n v="7316071.6118316203"/>
    <n v="9461856.7976017371"/>
    <n v="10188469.75"/>
    <x v="24"/>
    <n v="11548297"/>
    <x v="24"/>
    <n v="15962964"/>
    <x v="24"/>
  </r>
  <r>
    <x v="25"/>
    <x v="25"/>
    <x v="25"/>
    <n v="1093.6126668520913"/>
    <n v="15077.650937194549"/>
    <n v="14323.768390334817"/>
    <n v="187607.86804941398"/>
    <n v="197481.96636780424"/>
    <x v="25"/>
    <x v="25"/>
    <n v="16706.538434564602"/>
    <n v="18760.786804941399"/>
    <n v="19748.196636780423"/>
    <n v="18542.883128262194"/>
    <n v="22176.449558107033"/>
    <n v="23617.949999999997"/>
    <x v="25"/>
    <n v="26477"/>
    <x v="25"/>
    <n v="30014"/>
    <x v="25"/>
  </r>
  <r>
    <x v="26"/>
    <x v="26"/>
    <x v="26"/>
    <n v="253403.96334421582"/>
    <n v="3122969.9254575986"/>
    <n v="2966821.429184719"/>
    <n v="34735168.607892938"/>
    <n v="36563335.376729406"/>
    <x v="26"/>
    <x v="26"/>
    <n v="3460354.4880416607"/>
    <n v="3473516.8607892934"/>
    <n v="3656333.5376729406"/>
    <n v="3707186.4973045429"/>
    <n v="3670241.3685263507"/>
    <n v="3619895.1999999997"/>
    <x v="26"/>
    <n v="3758147"/>
    <x v="26"/>
    <n v="3068698"/>
    <x v="26"/>
  </r>
  <r>
    <x v="27"/>
    <x v="27"/>
    <x v="27"/>
    <n v="78840.867878797086"/>
    <n v="1166635.2775233292"/>
    <n v="1108303.5136471628"/>
    <n v="15579948.717091521"/>
    <n v="16399946.017991073"/>
    <x v="27"/>
    <x v="27"/>
    <n v="1292670.667615877"/>
    <n v="1557994.8717091521"/>
    <n v="1639994.6017991076"/>
    <n v="1508181.6512777314"/>
    <n v="1976607.9971058518"/>
    <n v="2149360.75"/>
    <x v="27"/>
    <n v="2460223"/>
    <x v="27"/>
    <n v="3388876"/>
    <x v="27"/>
  </r>
  <r>
    <x v="28"/>
    <x v="28"/>
    <x v="28"/>
    <n v="9588612.3014255259"/>
    <n v="131185658.30086437"/>
    <n v="124626375.38582115"/>
    <n v="1619810349.355613"/>
    <n v="1705063525.6374874"/>
    <x v="28"/>
    <x v="28"/>
    <n v="145358070.1394619"/>
    <n v="161981034.93556133"/>
    <n v="170506352.56374878"/>
    <n v="164073212.08927289"/>
    <n v="190005243.0860236"/>
    <n v="197455151.59999999"/>
    <x v="28"/>
    <n v="215997014"/>
    <x v="28"/>
    <n v="238270379"/>
    <x v="28"/>
  </r>
  <r>
    <x v="29"/>
    <x v="29"/>
    <x v="29"/>
    <n v="1245.1340524096495"/>
    <n v="17423.031331293161"/>
    <n v="16551.879764728506"/>
    <n v="220028.29592190325"/>
    <n v="231608.73254937181"/>
    <x v="29"/>
    <x v="29"/>
    <n v="19305.297874009037"/>
    <n v="22002.829592190326"/>
    <n v="23160.873254937185"/>
    <n v="21368.624814476094"/>
    <n v="26397.145009649845"/>
    <n v="28611.149999999998"/>
    <x v="29"/>
    <n v="32643"/>
    <x v="29"/>
    <n v="37805"/>
    <x v="29"/>
  </r>
  <r>
    <x v="30"/>
    <x v="30"/>
    <x v="30"/>
    <n v="16957.198251656071"/>
    <n v="241213.8787130526"/>
    <n v="229153.18477739999"/>
    <n v="3096689.7546590208"/>
    <n v="3259673.4259568639"/>
    <x v="30"/>
    <x v="30"/>
    <n v="267272.99580393638"/>
    <n v="309668.97546590213"/>
    <n v="325967.34259568644"/>
    <n v="306220.21003996505"/>
    <n v="377673.66925088462"/>
    <n v="402028.6"/>
    <x v="30"/>
    <n v="450478"/>
    <x v="30"/>
    <n v="546275"/>
    <x v="30"/>
  </r>
  <r>
    <x v="31"/>
    <x v="31"/>
    <x v="31"/>
    <n v="401235.57814387104"/>
    <n v="6772272.563027977"/>
    <n v="6433658.9348765779"/>
    <n v="103161258.73432715"/>
    <n v="108590798.66771279"/>
    <x v="31"/>
    <x v="31"/>
    <n v="7503903.1169285066"/>
    <n v="10316125.873432716"/>
    <n v="10859079.866771281"/>
    <n v="9424963.1715408564"/>
    <n v="14928715.500410799"/>
    <n v="17200291.5"/>
    <x v="31"/>
    <n v="20860541"/>
    <x v="31"/>
    <n v="42788778"/>
    <x v="31"/>
  </r>
  <r>
    <x v="32"/>
    <x v="32"/>
    <x v="32"/>
    <n v="234214.02752656842"/>
    <n v="4002486.8001558301"/>
    <n v="3802362.4601480388"/>
    <n v="61729694.122197635"/>
    <n v="64978625.391786985"/>
    <x v="32"/>
    <x v="32"/>
    <n v="4434888.4212252973"/>
    <n v="6172969.4122197628"/>
    <n v="6497862.5391786983"/>
    <n v="5533870.2763791429"/>
    <n v="9044445.5168675035"/>
    <n v="10619974.949999999"/>
    <x v="32"/>
    <n v="13126273"/>
    <x v="32"/>
    <n v="28668154"/>
    <x v="32"/>
  </r>
  <r>
    <x v="33"/>
    <x v="33"/>
    <x v="33"/>
    <n v="32803.590267315223"/>
    <n v="459536.12349835917"/>
    <n v="436559.31732344127"/>
    <n v="5809853.0066022323"/>
    <n v="6115634.7437918233"/>
    <x v="33"/>
    <x v="33"/>
    <n v="509181.30027519015"/>
    <n v="580985.30066022335"/>
    <n v="611563.47437918244"/>
    <n v="579756.65770655987"/>
    <n v="697805.25883996719"/>
    <n v="736088.5"/>
    <x v="33"/>
    <n v="817339"/>
    <x v="33"/>
    <n v="949988"/>
    <x v="33"/>
  </r>
  <r>
    <x v="34"/>
    <x v="34"/>
    <x v="34"/>
    <n v="7745.0982054198621"/>
    <n v="120598.58035444451"/>
    <n v="114568.65133672228"/>
    <n v="1694746.2150873884"/>
    <n v="1783943.3843025144"/>
    <x v="34"/>
    <x v="34"/>
    <n v="133627.23584980008"/>
    <n v="169474.62150873881"/>
    <n v="178394.3384302514"/>
    <n v="160536.2215029409"/>
    <n v="226251.1290643744"/>
    <n v="251419.4"/>
    <x v="34"/>
    <n v="294092"/>
    <x v="34"/>
    <n v="475657"/>
    <x v="34"/>
  </r>
  <r>
    <x v="35"/>
    <x v="35"/>
    <x v="35"/>
    <n v="45.109092340026415"/>
    <n v="583.69489331430111"/>
    <n v="554.51014864858598"/>
    <n v="6816.3975155279504"/>
    <n v="7175.1552795031057"/>
    <x v="35"/>
    <x v="35"/>
    <n v="646.75334439257745"/>
    <n v="681.63975155279502"/>
    <n v="717.51552795031057"/>
    <n v="713.94579895553295"/>
    <n v="756.21890547263683"/>
    <n v="760"/>
    <x v="35"/>
    <n v="804"/>
    <x v="35"/>
    <n v="824"/>
    <x v="35"/>
  </r>
  <r>
    <x v="36"/>
    <x v="36"/>
    <x v="36"/>
    <n v="3075010.6797306701"/>
    <n v="41773191.28272824"/>
    <n v="39684531.718591824"/>
    <n v="512148483.94017857"/>
    <n v="539103667.30545115"/>
    <x v="36"/>
    <x v="36"/>
    <n v="46286084.5237986"/>
    <n v="51214848.39401786"/>
    <n v="53910366.730545118"/>
    <n v="52306543.624284588"/>
    <n v="59651000.67064783"/>
    <n v="61480019.5"/>
    <x v="36"/>
    <n v="66700126"/>
    <x v="36"/>
    <n v="75360972"/>
    <x v="36"/>
  </r>
  <r>
    <x v="37"/>
    <x v="37"/>
    <x v="37"/>
    <n v="649450.80992964539"/>
    <n v="8037830.5797649799"/>
    <n v="7635939.0507767312"/>
    <n v="89779802.096933961"/>
    <n v="94505054.838877857"/>
    <x v="37"/>
    <x v="37"/>
    <n v="8906183.4678836353"/>
    <n v="8977980.2096933946"/>
    <n v="9450505.4838877842"/>
    <n v="9616473.4255748726"/>
    <n v="9526690.2497468293"/>
    <n v="9362271.8499999996"/>
    <x v="37"/>
    <n v="9684938"/>
    <x v="37"/>
    <n v="8318189"/>
    <x v="37"/>
  </r>
  <r>
    <x v="38"/>
    <x v="38"/>
    <x v="38"/>
    <n v="1223864.9294746397"/>
    <n v="17515624.362630531"/>
    <n v="16639843.144499002"/>
    <n v="226237694.37726003"/>
    <n v="238144941.44974744"/>
    <x v="38"/>
    <x v="38"/>
    <n v="19407894.030615553"/>
    <n v="22623769.437726006"/>
    <n v="23814494.144974746"/>
    <n v="22370331.580679987"/>
    <n v="27760540.322514143"/>
    <n v="29552678.849999998"/>
    <x v="38"/>
    <n v="33116329"/>
    <x v="38"/>
    <n v="41562468"/>
    <x v="38"/>
  </r>
  <r>
    <x v="39"/>
    <x v="39"/>
    <x v="39"/>
    <n v="6154.8430258032695"/>
    <n v="78891.332297288725"/>
    <n v="74946.765682424288"/>
    <n v="912617.53755663533"/>
    <n v="960650.03953330044"/>
    <x v="39"/>
    <x v="39"/>
    <n v="87414.218611954275"/>
    <n v="91261.753755663536"/>
    <n v="96065.003953330044"/>
    <n v="95415.085130153762"/>
    <n v="100293.30324674111"/>
    <n v="100976.45"/>
    <x v="39"/>
    <n v="107015"/>
    <x v="39"/>
    <n v="96859"/>
    <x v="39"/>
  </r>
  <r>
    <x v="40"/>
    <x v="40"/>
    <x v="40"/>
    <n v="35200.296066193507"/>
    <n v="545628.5039627084"/>
    <n v="518347.07876457303"/>
    <n v="7632995.2895427858"/>
    <n v="8034731.8837292474"/>
    <x v="40"/>
    <x v="40"/>
    <n v="604574.5196262697"/>
    <n v="763299.52895427833"/>
    <n v="803473.18837292457"/>
    <n v="724155.9641504992"/>
    <n v="1014417.0591105359"/>
    <n v="1125526.75"/>
    <x v="40"/>
    <n v="1314533"/>
    <x v="40"/>
    <n v="2161762"/>
    <x v="40"/>
  </r>
  <r>
    <x v="41"/>
    <x v="41"/>
    <x v="41"/>
    <n v="4108052.5983144613"/>
    <n v="56911246.834385179"/>
    <n v="54065684.492665917"/>
    <n v="711553265.13098836"/>
    <n v="749003436.97998786"/>
    <x v="41"/>
    <x v="41"/>
    <n v="63059553.27909717"/>
    <n v="71155326.513098836"/>
    <n v="74900343.697998777"/>
    <n v="71307036.107952401"/>
    <n v="84516272.866478696"/>
    <n v="88775220.950000003"/>
    <x v="41"/>
    <n v="98156617"/>
    <x v="41"/>
    <n v="112783209"/>
    <x v="41"/>
  </r>
  <r>
    <x v="42"/>
    <x v="42"/>
    <x v="42"/>
    <n v="49781.096052155088"/>
    <n v="778812.8387655163"/>
    <n v="739872.1968272404"/>
    <n v="10996360.286331395"/>
    <n v="11575116.090875152"/>
    <x v="42"/>
    <x v="42"/>
    <n v="862950.51386760816"/>
    <n v="1099636.0286331393"/>
    <n v="1157511.6090875152"/>
    <n v="1041663.7860646702"/>
    <n v="1474987.7872012327"/>
    <n v="1639027.4"/>
    <x v="42"/>
    <n v="1917169"/>
    <x v="42"/>
    <n v="3163610"/>
    <x v="42"/>
  </r>
  <r>
    <x v="43"/>
    <x v="43"/>
    <x v="43"/>
    <n v="424536.90149593324"/>
    <n v="6065143.2497824524"/>
    <n v="5761886.0872933296"/>
    <n v="78201285.132012159"/>
    <n v="82317142.244223326"/>
    <x v="43"/>
    <x v="43"/>
    <n v="6720380.3321689218"/>
    <n v="7820128.5132012153"/>
    <n v="8231714.224422331"/>
    <n v="7748975.1210230235"/>
    <n v="9578782.7380527835"/>
    <n v="10175513.65"/>
    <x v="43"/>
    <n v="11378336"/>
    <x v="43"/>
    <n v="14188615"/>
    <x v="43"/>
  </r>
  <r>
    <x v="44"/>
    <x v="44"/>
    <x v="44"/>
    <n v="37441.840245027175"/>
    <n v="504911.75454102911"/>
    <n v="479666.16681397759"/>
    <n v="6144987.2677284479"/>
    <n v="6468407.6502404725"/>
    <x v="44"/>
    <x v="44"/>
    <n v="559459.00780169445"/>
    <n v="614498.72677284479"/>
    <n v="646840.76502404723"/>
    <n v="630638.36134595925"/>
    <n v="710477.12341587944"/>
    <n v="728730.75"/>
    <x v="44"/>
    <n v="786793"/>
    <x v="44"/>
    <n v="806448"/>
    <x v="44"/>
  </r>
  <r>
    <x v="45"/>
    <x v="45"/>
    <x v="45"/>
    <n v="40735.454560898324"/>
    <n v="702879.79209420783"/>
    <n v="667735.80248949735"/>
    <n v="10945529.066325471"/>
    <n v="11521609.543500496"/>
    <x v="45"/>
    <x v="45"/>
    <n v="778814.17406560422"/>
    <n v="1094552.9066325473"/>
    <n v="1152160.9543500498"/>
    <n v="986395.1566084493"/>
    <n v="1619258.0508763909"/>
    <n v="1891377.7999999998"/>
    <x v="45"/>
    <n v="2325503"/>
    <x v="45"/>
    <n v="4981357"/>
    <x v="45"/>
  </r>
  <r>
    <x v="46"/>
    <x v="46"/>
    <x v="46"/>
    <n v="795055.74928115576"/>
    <n v="12406827.50712198"/>
    <n v="11786486.131765882"/>
    <n v="174731464.37833342"/>
    <n v="183927857.24035096"/>
    <x v="46"/>
    <x v="46"/>
    <n v="13747177.293209951"/>
    <n v="17473146.437833343"/>
    <n v="18392785.724035099"/>
    <n v="16512835.715836659"/>
    <n v="23377878.345578097"/>
    <n v="26039398.349999998"/>
    <x v="46"/>
    <n v="30530449"/>
    <x v="46"/>
    <n v="50070657"/>
    <x v="46"/>
  </r>
  <r>
    <x v="47"/>
    <x v="47"/>
    <x v="47"/>
    <n v="24037.283629231417"/>
    <n v="319453.08997574588"/>
    <n v="303480.43547695858"/>
    <n v="3831563.3387660487"/>
    <n v="4033224.5671221567"/>
    <x v="47"/>
    <x v="47"/>
    <n v="353964.64263240545"/>
    <n v="383156.33387660491"/>
    <n v="403322.45671221573"/>
    <n v="395670.87708679307"/>
    <n v="436584.71856027842"/>
    <n v="445027.5"/>
    <x v="47"/>
    <n v="477509"/>
    <x v="47"/>
    <n v="497608"/>
    <x v="47"/>
  </r>
  <r>
    <x v="48"/>
    <x v="48"/>
    <x v="48"/>
    <n v="501387.20784942457"/>
    <n v="7705945.5199814392"/>
    <n v="7320648.2439823681"/>
    <n v="106887231.81030323"/>
    <n v="112512875.58979286"/>
    <x v="48"/>
    <x v="48"/>
    <n v="8538443.7894531172"/>
    <n v="10688723.181030324"/>
    <n v="11251287.558979288"/>
    <n v="10207018.598293044"/>
    <n v="14084756.088299166"/>
    <n v="15525752.149999999"/>
    <x v="48"/>
    <n v="18014921"/>
    <x v="48"/>
    <n v="27754338"/>
    <x v="48"/>
  </r>
  <r>
    <x v="49"/>
    <x v="49"/>
    <x v="49"/>
    <n v="6886.0053798304571"/>
    <n v="111353.8198677968"/>
    <n v="105786.12887440696"/>
    <n v="1625137.4265566098"/>
    <n v="1710670.9753227471"/>
    <x v="49"/>
    <x v="49"/>
    <n v="123383.73392553664"/>
    <n v="162513.74265566099"/>
    <n v="171067.09753227473"/>
    <n v="151051.77811739125"/>
    <n v="225319.44350127218"/>
    <n v="255175.69999999998"/>
    <x v="49"/>
    <n v="304198"/>
    <x v="49"/>
    <n v="546158"/>
    <x v="49"/>
  </r>
  <r>
    <x v="50"/>
    <x v="50"/>
    <x v="50"/>
    <n v="50477.480036465822"/>
    <n v="801277.63087280176"/>
    <n v="761213.7493291616"/>
    <n v="11479304.667133886"/>
    <n v="12083478.59698304"/>
    <x v="50"/>
    <x v="50"/>
    <n v="887842.25027457264"/>
    <n v="1147930.4667133887"/>
    <n v="1208347.859698304"/>
    <n v="1077463.7558001543"/>
    <n v="1562326.3277982394"/>
    <n v="1752108.75"/>
    <x v="50"/>
    <n v="2068363"/>
    <x v="50"/>
    <n v="3564038"/>
    <x v="50"/>
  </r>
  <r>
    <x v="51"/>
    <x v="51"/>
    <x v="51"/>
    <n v="305244.73522911966"/>
    <n v="5022411.3684025072"/>
    <n v="4771290.7999823811"/>
    <n v="74580208.175936997"/>
    <n v="78505482.290460005"/>
    <x v="51"/>
    <x v="51"/>
    <n v="5564998.7461523628"/>
    <n v="7458020.8175937003"/>
    <n v="7850548.2290460011"/>
    <n v="6895541.3062114427"/>
    <n v="10521035.995242508"/>
    <n v="11978160.5"/>
    <x v="51"/>
    <n v="14354833"/>
    <x v="51"/>
    <n v="27486288"/>
    <x v="51"/>
  </r>
  <r>
    <x v="52"/>
    <x v="52"/>
    <x v="52"/>
    <n v="4800518.1294909334"/>
    <n v="61192358.439591646"/>
    <n v="58132740.517612062"/>
    <n v="703968911.04885423"/>
    <n v="741019906.36721504"/>
    <x v="52"/>
    <x v="52"/>
    <n v="67803167.246084929"/>
    <n v="70396891.104885429"/>
    <n v="74101990.636721507"/>
    <n v="74375133.608466297"/>
    <n v="76936667.966786414"/>
    <n v="76654117.75"/>
    <x v="52"/>
    <n v="80392216"/>
    <x v="52"/>
    <n v="74512858"/>
    <x v="52"/>
  </r>
  <r>
    <x v="53"/>
    <x v="53"/>
    <x v="53"/>
    <n v="1778.1631600927051"/>
    <n v="23118.3089674683"/>
    <n v="21962.393519094887"/>
    <n v="271261.23176594987"/>
    <n v="285538.13870099984"/>
    <x v="53"/>
    <x v="53"/>
    <n v="25615.854811599227"/>
    <n v="27126.123176594981"/>
    <n v="28553.813870099981"/>
    <n v="28209.697070009537"/>
    <n v="30237.29943422263"/>
    <n v="30606.149999999998"/>
    <x v="53"/>
    <n v="32610"/>
    <x v="53"/>
    <n v="32090"/>
    <x v="53"/>
  </r>
  <r>
    <x v="54"/>
    <x v="54"/>
    <x v="54"/>
    <n v="300674.38014099334"/>
    <n v="4373696.1362257758"/>
    <n v="4155011.3294144874"/>
    <n v="57417991.980118796"/>
    <n v="60439991.558019787"/>
    <x v="54"/>
    <x v="54"/>
    <n v="4846200.7049593097"/>
    <n v="5741799.1980118798"/>
    <n v="6043999.1558019789"/>
    <n v="5641908.3974756682"/>
    <n v="7160955.8948012367"/>
    <n v="7671307"/>
    <x v="54"/>
    <n v="8650558"/>
    <x v="54"/>
    <n v="11216796"/>
    <x v="54"/>
  </r>
  <r>
    <x v="55"/>
    <x v="55"/>
    <x v="55"/>
    <n v="343275.304669181"/>
    <n v="4667473.693635352"/>
    <n v="4434100.0089535844"/>
    <n v="57275436.4266022"/>
    <n v="60289933.080633894"/>
    <x v="55"/>
    <x v="55"/>
    <n v="5171716.0040280912"/>
    <n v="5727543.6426602192"/>
    <n v="6028993.3080633888"/>
    <n v="5814232.3904260239"/>
    <n v="6676956.4040918099"/>
    <n v="6923583.8499999996"/>
    <x v="55"/>
    <n v="7557180"/>
    <x v="55"/>
    <n v="8147680"/>
    <x v="55"/>
  </r>
  <r>
    <x v="56"/>
    <x v="56"/>
    <x v="56"/>
    <n v="113907.30955817473"/>
    <n v="1867174.7308856766"/>
    <n v="1773815.9943413928"/>
    <n v="27622662.619157054"/>
    <n v="29076486.967533737"/>
    <x v="56"/>
    <x v="56"/>
    <n v="2068891.6685713863"/>
    <n v="2762266.2619157056"/>
    <n v="2907648.6967533743"/>
    <n v="2545152.7392002172"/>
    <n v="3882126.8501173272"/>
    <n v="4435042.7"/>
    <x v="56"/>
    <n v="5333377"/>
    <x v="56"/>
    <n v="9790688"/>
    <x v="56"/>
  </r>
  <r>
    <x v="57"/>
    <x v="57"/>
    <x v="57"/>
    <n v="5500.2958983620365"/>
    <n v="72904.207364996211"/>
    <n v="69258.996996746399"/>
    <n v="872100.11127288546"/>
    <n v="918000.11712935311"/>
    <x v="57"/>
    <x v="57"/>
    <n v="80780.285168970877"/>
    <n v="87210.011127288526"/>
    <n v="91800.011712935302"/>
    <n v="89649.92413389447"/>
    <n v="99106.85541929114"/>
    <n v="101483.75"/>
    <x v="57"/>
    <n v="109387"/>
    <x v="57"/>
    <n v="110215"/>
    <x v="57"/>
  </r>
  <r>
    <x v="58"/>
    <x v="58"/>
    <x v="58"/>
    <n v="3170.6814901484595"/>
    <n v="41018.570199196052"/>
    <n v="38967.641689236254"/>
    <n v="478911.90065565502"/>
    <n v="504117.79016384733"/>
    <x v="58"/>
    <x v="58"/>
    <n v="45449.939278887592"/>
    <n v="47891.19006556549"/>
    <n v="50411.779016384731"/>
    <n v="50168.908140823136"/>
    <n v="53119.544904176553"/>
    <n v="53376.7"/>
    <x v="58"/>
    <n v="56458"/>
    <x v="58"/>
    <n v="52413"/>
    <x v="58"/>
  </r>
  <r>
    <x v="59"/>
    <x v="59"/>
    <x v="59"/>
    <n v="695000.53372998349"/>
    <n v="8695113.5750487652"/>
    <n v="8260357.8962963261"/>
    <n v="98177640.538927481"/>
    <n v="103344884.77781841"/>
    <x v="59"/>
    <x v="59"/>
    <n v="9634474.8754002936"/>
    <n v="9817764.0538927503"/>
    <n v="10334488.477781842"/>
    <n v="10457833.171354579"/>
    <n v="10531094.927819803"/>
    <n v="10406886.15"/>
    <x v="59"/>
    <n v="10825413"/>
    <x v="59"/>
    <n v="9705257"/>
    <x v="59"/>
  </r>
  <r>
    <x v="60"/>
    <x v="60"/>
    <x v="60"/>
    <n v="248640.62778807274"/>
    <n v="3125528.2253506202"/>
    <n v="2969251.8140830887"/>
    <n v="35458631.253740095"/>
    <n v="37324875.003936946"/>
    <x v="60"/>
    <x v="60"/>
    <n v="3463189.1693635685"/>
    <n v="3545863.1253740098"/>
    <n v="3732487.5003936947"/>
    <n v="3753870.5520616667"/>
    <n v="3821590.2009180724"/>
    <n v="3799821.4"/>
    <x v="60"/>
    <n v="3977028"/>
    <x v="60"/>
    <n v="3483128"/>
    <x v="60"/>
  </r>
  <r>
    <x v="61"/>
    <x v="61"/>
    <x v="61"/>
    <n v="6655.1616845840199"/>
    <n v="95466.758181265846"/>
    <n v="90693.420272202551"/>
    <n v="1235927.370438406"/>
    <n v="1300976.1794088485"/>
    <x v="61"/>
    <x v="61"/>
    <n v="105780.34147508684"/>
    <n v="123592.73704384061"/>
    <n v="130097.61794088485"/>
    <n v="122531.58045121122"/>
    <n v="152004.80977823978"/>
    <n v="161390.75"/>
    <x v="61"/>
    <n v="180375"/>
    <x v="61"/>
    <n v="227729"/>
    <x v="61"/>
  </r>
  <r>
    <x v="62"/>
    <x v="62"/>
    <x v="62"/>
    <n v="281849.74338202929"/>
    <n v="3786071.768512168"/>
    <n v="3596768.1800865592"/>
    <n v="45899425.651590019"/>
    <n v="48315184.896410547"/>
    <x v="62"/>
    <x v="62"/>
    <n v="4195093.372312651"/>
    <n v="4589942.5651590023"/>
    <n v="4831518.4896410545"/>
    <n v="4742383.2034323495"/>
    <n v="5286269.0771840718"/>
    <n v="5385626.9500000002"/>
    <x v="62"/>
    <n v="5775634"/>
    <x v="62"/>
    <n v="6299193"/>
    <x v="62"/>
  </r>
  <r>
    <x v="63"/>
    <x v="63"/>
    <x v="63"/>
    <n v="8101.5549789918505"/>
    <n v="108835.43617553222"/>
    <n v="103393.66436675562"/>
    <n v="1319530.6159010469"/>
    <n v="1388979.5956853125"/>
    <x v="63"/>
    <x v="63"/>
    <n v="120593.28108092214"/>
    <n v="131953.06159010468"/>
    <n v="138897.95956853125"/>
    <n v="135749.12261516889"/>
    <n v="151982.02461534788"/>
    <n v="155507.4"/>
    <x v="63"/>
    <n v="167489"/>
    <x v="63"/>
    <n v="180786"/>
    <x v="63"/>
  </r>
  <r>
    <x v="64"/>
    <x v="64"/>
    <x v="64"/>
    <n v="34350.226963727415"/>
    <n v="494104.56701920496"/>
    <n v="469399.33866824477"/>
    <n v="6414389.6159653338"/>
    <n v="6751989.0694371928"/>
    <x v="64"/>
    <x v="64"/>
    <n v="547484.28478582262"/>
    <n v="641438.96159653331"/>
    <n v="675198.90694371925"/>
    <n v="633254.89344000642"/>
    <n v="791070.89970723656"/>
    <n v="843467.95"/>
    <x v="64"/>
    <n v="946669"/>
    <x v="64"/>
    <n v="1186149"/>
    <x v="64"/>
  </r>
  <r>
    <x v="65"/>
    <x v="65"/>
    <x v="65"/>
    <n v="3739.4170599475619"/>
    <n v="49599.04695562923"/>
    <n v="47119.094607847772"/>
    <n v="593731.33327215526"/>
    <n v="624980.35081279499"/>
    <x v="65"/>
    <x v="65"/>
    <n v="54957.392748619655"/>
    <n v="59373.133327215517"/>
    <n v="62498.035081279493"/>
    <n v="61116.440263544173"/>
    <n v="67519.654481116202"/>
    <n v="69046"/>
    <x v="65"/>
    <n v="74323"/>
    <x v="65"/>
    <n v="74210"/>
    <x v="65"/>
  </r>
  <r>
    <x v="66"/>
    <x v="66"/>
    <x v="66"/>
    <n v="440414.37658775644"/>
    <n v="6194275.6766331019"/>
    <n v="5884561.8928014459"/>
    <n v="78626108.753538817"/>
    <n v="82764325.003725082"/>
    <x v="66"/>
    <x v="66"/>
    <n v="6863463.3536100863"/>
    <n v="7862610.8753538821"/>
    <n v="8276432.5003725076"/>
    <n v="7845564.694081733"/>
    <n v="9481272.7676812001"/>
    <n v="10001971.449999999"/>
    <x v="66"/>
    <n v="11106596"/>
    <x v="66"/>
    <n v="13238194"/>
    <x v="66"/>
  </r>
  <r>
    <x v="67"/>
    <x v="67"/>
    <x v="67"/>
    <n v="1585707.5933878482"/>
    <n v="27341743.233358853"/>
    <n v="25974656.071690906"/>
    <n v="425477408.85895389"/>
    <n v="447870956.6936357"/>
    <x v="67"/>
    <x v="67"/>
    <n v="30295560.369372688"/>
    <n v="42547740.885895394"/>
    <n v="44787095.669363573"/>
    <n v="38378385.984284878"/>
    <n v="62899966.80498261"/>
    <n v="73403473.299999997"/>
    <x v="67"/>
    <n v="90169404"/>
    <x v="67"/>
    <n v="195277035"/>
    <x v="67"/>
  </r>
  <r>
    <x v="68"/>
    <x v="68"/>
    <x v="68"/>
    <n v="2996904.8398382673"/>
    <n v="45120697.623634227"/>
    <n v="42864662.74245251"/>
    <n v="613092310.30617356"/>
    <n v="645360326.6380775"/>
    <x v="68"/>
    <x v="68"/>
    <n v="49995232.823971443"/>
    <n v="61309231.030617356"/>
    <n v="64536032.66380775"/>
    <n v="58751469.521025978"/>
    <n v="79140636.274579808"/>
    <n v="86932679.799999997"/>
    <x v="68"/>
    <n v="100517804"/>
    <x v="68"/>
    <n v="151111009"/>
    <x v="68"/>
  </r>
  <r>
    <x v="69"/>
    <x v="69"/>
    <x v="69"/>
    <n v="328642.99977167853"/>
    <n v="5693593.6493984787"/>
    <n v="5408913.9669285538"/>
    <n v="89021674.954161033"/>
    <n v="93707026.267537951"/>
    <x v="69"/>
    <x v="69"/>
    <n v="6308691.0242642444"/>
    <n v="8902167.4954161048"/>
    <n v="9370702.6267537959"/>
    <n v="8045385.4728237493"/>
    <n v="13222959.249748139"/>
    <n v="15401178.649999999"/>
    <x v="69"/>
    <n v="18882333"/>
    <x v="69"/>
    <n v="42975316"/>
    <x v="69"/>
  </r>
  <r>
    <x v="70"/>
    <x v="70"/>
    <x v="70"/>
    <n v="434086.37535066326"/>
    <n v="6856722.9916020408"/>
    <n v="6513886.8420219393"/>
    <n v="97747186.274598464"/>
    <n v="102891775.02589312"/>
    <x v="70"/>
    <x v="70"/>
    <n v="7597476.9990050346"/>
    <n v="9774718.6274598446"/>
    <n v="10289177.502589311"/>
    <n v="9189066.7587657683"/>
    <n v="13237791.310058806"/>
    <n v="14822613.449999999"/>
    <x v="70"/>
    <n v="17470705"/>
    <x v="70"/>
    <n v="29614675"/>
    <x v="70"/>
  </r>
  <r>
    <x v="71"/>
    <x v="71"/>
    <x v="71"/>
    <n v="281285.1750247521"/>
    <n v="4168935.6048934557"/>
    <n v="3960488.8246487831"/>
    <n v="55763591.980230138"/>
    <n v="58698517.873926461"/>
    <x v="71"/>
    <x v="71"/>
    <n v="4619319.2297988441"/>
    <n v="5576359.1980230128"/>
    <n v="5869851.7873926451"/>
    <n v="5429389.170951399"/>
    <n v="7085979.6384074939"/>
    <n v="7660834.1999999993"/>
    <x v="71"/>
    <n v="8718236"/>
    <x v="71"/>
    <n v="12610134"/>
    <x v="71"/>
  </r>
  <r>
    <x v="72"/>
    <x v="72"/>
    <x v="72"/>
    <n v="52897649.43917609"/>
    <n v="751945477.22815824"/>
    <n v="714348203.36675024"/>
    <n v="9646805880.0998421"/>
    <n v="10154532505.368256"/>
    <x v="72"/>
    <x v="72"/>
    <n v="833180584.18632519"/>
    <n v="964680588.00998425"/>
    <n v="1015453250.5368257"/>
    <n v="958564259.45398486"/>
    <n v="1175721155.0736861"/>
    <n v="1245498000.6499999"/>
    <x v="72"/>
    <n v="1388858917"/>
    <x v="72"/>
    <n v="1705332544"/>
    <x v="72"/>
  </r>
  <r>
    <x v="73"/>
    <x v="73"/>
    <x v="73"/>
    <n v="10809846.919899836"/>
    <n v="151841700.19818598"/>
    <n v="144249615.18827668"/>
    <n v="1924907136.6274917"/>
    <n v="2026218038.5552545"/>
    <x v="73"/>
    <x v="73"/>
    <n v="168245651.18912575"/>
    <n v="192490713.66274917"/>
    <n v="202621803.85552546"/>
    <n v="191968439.93888724"/>
    <n v="231820646.48993766"/>
    <n v="244685624.25"/>
    <x v="73"/>
    <n v="271857420"/>
    <x v="73"/>
    <n v="322237405"/>
    <x v="73"/>
  </r>
  <r>
    <x v="74"/>
    <x v="74"/>
    <x v="74"/>
    <n v="289506.96046115982"/>
    <n v="4173098.3227547985"/>
    <n v="3964443.406617058"/>
    <n v="54288199.148075506"/>
    <n v="57145472.787447907"/>
    <x v="74"/>
    <x v="74"/>
    <n v="4623931.6595621035"/>
    <n v="5428819.9148075515"/>
    <n v="5714547.2787447916"/>
    <n v="5314130.4311594348"/>
    <n v="6709279.1059755832"/>
    <n v="7214819.6499999994"/>
    <x v="74"/>
    <n v="8166792"/>
    <x v="74"/>
    <n v="11716525"/>
    <x v="74"/>
  </r>
  <r>
    <x v="75"/>
    <x v="75"/>
    <x v="75"/>
    <n v="840930.12643281091"/>
    <n v="14000413.306524355"/>
    <n v="13300392.641198136"/>
    <n v="210362833.78316048"/>
    <n v="221434561.87701106"/>
    <x v="75"/>
    <x v="75"/>
    <n v="15512923.33132893"/>
    <n v="21036283.378316049"/>
    <n v="22143456.187701106"/>
    <n v="19215962.918045823"/>
    <n v="30027610.489060659"/>
    <n v="34602225.25"/>
    <x v="75"/>
    <n v="41972388"/>
    <x v="75"/>
    <n v="83652059"/>
    <x v="75"/>
  </r>
  <r>
    <x v="76"/>
    <x v="76"/>
    <x v="76"/>
    <n v="3568829.7413119166"/>
    <n v="48956417.271305747"/>
    <n v="46508596.407740451"/>
    <n v="606094909.70643556"/>
    <n v="637994641.79624808"/>
    <x v="76"/>
    <x v="76"/>
    <n v="54245337.696737684"/>
    <n v="60609490.97064355"/>
    <n v="63799464.179624803"/>
    <n v="60514756.317020081"/>
    <n v="71284523.468998864"/>
    <n v="75153808.399999991"/>
    <x v="76"/>
    <n v="83403280"/>
    <x v="76"/>
    <n v="92218838"/>
    <x v="76"/>
  </r>
  <r>
    <x v="77"/>
    <x v="77"/>
    <x v="77"/>
    <n v="210773.84290313651"/>
    <n v="2908235.7369920197"/>
    <n v="2762823.9501424185"/>
    <n v="36215101.809328772"/>
    <n v="38121159.799293444"/>
    <x v="77"/>
    <x v="77"/>
    <n v="3222421.8692432353"/>
    <n v="3621510.1809328767"/>
    <n v="3812115.9799293443"/>
    <n v="3666783.267772926"/>
    <n v="4284236.3267144747"/>
    <n v="4454041.75"/>
    <x v="77"/>
    <n v="4874292"/>
    <x v="77"/>
    <n v="5789253"/>
    <x v="77"/>
  </r>
  <r>
    <x v="78"/>
    <x v="78"/>
    <x v="78"/>
    <n v="14926.760669853178"/>
    <n v="205485.68332008182"/>
    <n v="195211.39915407769"/>
    <n v="2552964.5180589259"/>
    <n v="2687331.0716409748"/>
    <x v="78"/>
    <x v="78"/>
    <n v="227684.9676676807"/>
    <n v="255296.4518058926"/>
    <n v="268733.10716409748"/>
    <n v="258745.38224747346"/>
    <n v="301322.52227517311"/>
    <n v="312953.75"/>
    <x v="78"/>
    <n v="342141"/>
    <x v="78"/>
    <n v="388718"/>
    <x v="78"/>
  </r>
  <r>
    <x v="79"/>
    <x v="79"/>
    <x v="79"/>
    <n v="2666468.2135740239"/>
    <n v="34255941.411492839"/>
    <n v="32543144.340918202"/>
    <n v="397175649.12364769"/>
    <n v="418079630.65647125"/>
    <x v="79"/>
    <x v="79"/>
    <n v="37956721.785587646"/>
    <n v="39717564.912364773"/>
    <n v="41807963.065647133"/>
    <n v="41742939.88051305"/>
    <n v="43747468.400816768"/>
    <n v="43815614.049999997"/>
    <x v="79"/>
    <n v="46193543"/>
    <x v="79"/>
    <n v="44840172"/>
    <x v="79"/>
  </r>
  <r>
    <x v="80"/>
    <x v="80"/>
    <x v="80"/>
    <n v="3516501.929164052"/>
    <n v="44958007.832395904"/>
    <n v="42710107.44077611"/>
    <n v="518740872.13604319"/>
    <n v="546043023.30109811"/>
    <x v="80"/>
    <x v="80"/>
    <n v="49814967.127308488"/>
    <n v="51874087.213604324"/>
    <n v="54604302.33010982"/>
    <n v="54655814.23025091"/>
    <n v="56861391.357966714"/>
    <n v="56807800.75"/>
    <x v="80"/>
    <n v="59741327"/>
    <x v="80"/>
    <n v="56512751"/>
    <x v="80"/>
  </r>
  <r>
    <x v="81"/>
    <x v="81"/>
    <x v="81"/>
    <n v="769827.54313922219"/>
    <n v="12037940.525568925"/>
    <n v="11436043.499290479"/>
    <n v="169886219.43085259"/>
    <n v="178827599.40089744"/>
    <x v="81"/>
    <x v="81"/>
    <n v="13338438.25547803"/>
    <n v="16988621.943085261"/>
    <n v="17882759.940089747"/>
    <n v="15978725.344737848"/>
    <n v="22776538.160032652"/>
    <n v="25490604.25"/>
    <x v="81"/>
    <n v="30029558"/>
    <x v="81"/>
    <n v="47170018"/>
    <x v="81"/>
  </r>
  <r>
    <x v="82"/>
    <x v="82"/>
    <x v="82"/>
    <n v="20300.486060851177"/>
    <n v="291598.51930277474"/>
    <n v="277018.59333763603"/>
    <n v="3780170.6237345613"/>
    <n v="3979126.9723521695"/>
    <x v="82"/>
    <x v="82"/>
    <n v="323100.85241304681"/>
    <n v="378017.06237345614"/>
    <n v="397912.69723521703"/>
    <n v="374630.28802808165"/>
    <n v="465544.38890078681"/>
    <n v="494476.89999999997"/>
    <x v="82"/>
    <n v="552850"/>
    <x v="82"/>
    <n v="706982"/>
    <x v="82"/>
  </r>
  <r>
    <x v="83"/>
    <x v="83"/>
    <x v="83"/>
    <n v="757229.44355746638"/>
    <n v="10551474.812607424"/>
    <n v="10023901.071977053"/>
    <n v="132692400.63980338"/>
    <n v="139676211.19979304"/>
    <x v="83"/>
    <x v="83"/>
    <n v="11691384.833914043"/>
    <n v="13269240.063980341"/>
    <n v="13967621.119979307"/>
    <n v="13224117.141249929"/>
    <n v="15852674.460436808"/>
    <n v="16743964.699999999"/>
    <x v="83"/>
    <n v="18616175"/>
    <x v="83"/>
    <n v="22447181"/>
    <x v="83"/>
  </r>
  <r>
    <x v="84"/>
    <x v="84"/>
    <x v="84"/>
    <n v="335852.26936645521"/>
    <n v="5659407.0951985894"/>
    <n v="5376436.7404386597"/>
    <n v="86067818.087001458"/>
    <n v="90597703.249475226"/>
    <x v="84"/>
    <x v="84"/>
    <n v="6270811.1858156119"/>
    <n v="8606781.8087001462"/>
    <n v="9059770.324947523"/>
    <n v="7838081.5913569462"/>
    <n v="12434669.792025939"/>
    <n v="14372809.35"/>
    <x v="84"/>
    <n v="17487409"/>
    <x v="84"/>
    <n v="36222525"/>
    <x v="84"/>
  </r>
  <r>
    <x v="85"/>
    <x v="85"/>
    <x v="85"/>
    <n v="600990.13044661237"/>
    <n v="9717754.0264132638"/>
    <n v="9231866.3250926025"/>
    <n v="141811573.14687344"/>
    <n v="149275340.1546036"/>
    <x v="85"/>
    <x v="85"/>
    <n v="10767594.489100566"/>
    <n v="14181157.314687341"/>
    <n v="14927534.015460359"/>
    <n v="13233262.038114408"/>
    <n v="19659888.604448415"/>
    <n v="22176970.050000001"/>
    <x v="85"/>
    <n v="26332965"/>
    <x v="85"/>
    <n v="48361937"/>
    <x v="85"/>
  </r>
  <r>
    <x v="86"/>
    <x v="86"/>
    <x v="86"/>
    <n v="1576319.8432937621"/>
    <n v="21883759.145616587"/>
    <n v="20789571.188335754"/>
    <n v="274186912.02400506"/>
    <n v="288617802.13053167"/>
    <x v="86"/>
    <x v="86"/>
    <n v="24247932.571320314"/>
    <n v="27418691.202400509"/>
    <n v="28861780.213053171"/>
    <n v="27587823.518593404"/>
    <n v="32635864.393207874"/>
    <n v="34142930.649999999"/>
    <x v="86"/>
    <n v="37599569"/>
    <x v="86"/>
    <n v="44135600"/>
    <x v="86"/>
  </r>
  <r>
    <x v="87"/>
    <x v="87"/>
    <x v="87"/>
    <n v="79429.016696095001"/>
    <n v="1164308.8653881734"/>
    <n v="1106093.4221187646"/>
    <n v="15402968.705195468"/>
    <n v="16213651.268626809"/>
    <x v="87"/>
    <x v="87"/>
    <n v="1290092.9256378654"/>
    <n v="1540296.870519547"/>
    <n v="1621365.1268626812"/>
    <n v="1478001.8771697546"/>
    <n v="1935816.8557054335"/>
    <n v="2123587.25"/>
    <x v="87"/>
    <n v="2452180"/>
    <x v="87"/>
    <n v="3204970"/>
    <x v="87"/>
  </r>
  <r>
    <x v="88"/>
    <x v="88"/>
    <x v="88"/>
    <n v="1173746.6020169705"/>
    <n v="19013106.196076993"/>
    <n v="18062450.886273142"/>
    <n v="277957892.66473407"/>
    <n v="292587255.43656218"/>
    <x v="88"/>
    <x v="88"/>
    <n v="21067153.679863703"/>
    <n v="27795789.266473405"/>
    <n v="29258725.543656219"/>
    <n v="25818313.467178162"/>
    <n v="38603666.246303871"/>
    <n v="43747786.899999999"/>
    <x v="88"/>
    <n v="52186722"/>
    <x v="88"/>
    <n v="95504636"/>
    <x v="88"/>
  </r>
  <r>
    <x v="89"/>
    <x v="89"/>
    <x v="89"/>
    <n v="52148.768035456211"/>
    <n v="719304.57174286211"/>
    <n v="683339.34315571911"/>
    <n v="8954241.4038814139"/>
    <n v="9425517.2672435921"/>
    <x v="89"/>
    <x v="89"/>
    <n v="797013.37589236803"/>
    <n v="895424.14038814127"/>
    <n v="942551.72672435932"/>
    <n v="901596.51360239158"/>
    <n v="1058932.7547088654"/>
    <n v="1107035"/>
    <x v="89"/>
    <n v="1218234"/>
    <x v="89"/>
    <n v="1401970"/>
    <x v="89"/>
  </r>
  <r>
    <x v="90"/>
    <x v="90"/>
    <x v="90"/>
    <n v="228820.1312652902"/>
    <n v="3287502.3709491589"/>
    <n v="3123127.2524017012"/>
    <n v="42627035.395699799"/>
    <n v="44870563.57442084"/>
    <x v="90"/>
    <x v="90"/>
    <n v="3642661.906868875"/>
    <n v="4262703.5395699786"/>
    <n v="4487056.3574420828"/>
    <n v="4175245.7452153889"/>
    <n v="5250827.96760552"/>
    <n v="5642963.8999999994"/>
    <x v="90"/>
    <n v="6383563"/>
    <x v="90"/>
    <n v="8247860"/>
    <x v="90"/>
  </r>
  <r>
    <x v="91"/>
    <x v="91"/>
    <x v="91"/>
    <n v="3798.2888522479348"/>
    <n v="56758.374977910193"/>
    <n v="53920.456229014679"/>
    <n v="765454.05392862554"/>
    <n v="805741.10939855326"/>
    <x v="91"/>
    <x v="91"/>
    <n v="62890.166180509907"/>
    <n v="76545.405392862551"/>
    <n v="80574.110939855324"/>
    <n v="73985.84767459493"/>
    <n v="98069.036236257904"/>
    <n v="106801.84999999999"/>
    <x v="91"/>
    <n v="122434"/>
    <x v="91"/>
    <n v="178101"/>
    <x v="91"/>
  </r>
  <r>
    <x v="92"/>
    <x v="92"/>
    <x v="92"/>
    <n v="1254915.8012669513"/>
    <n v="16808728.695962388"/>
    <n v="15968292.261164265"/>
    <n v="203190012.81243467"/>
    <n v="213884224.01308918"/>
    <x v="92"/>
    <x v="92"/>
    <n v="18624630.13403035"/>
    <n v="20319001.281243473"/>
    <n v="21388422.40130892"/>
    <n v="20884246.271031972"/>
    <n v="23334228.870505225"/>
    <n v="23897551.149999999"/>
    <x v="92"/>
    <n v="25762603"/>
    <x v="92"/>
    <n v="26907102"/>
    <x v="92"/>
  </r>
  <r>
    <x v="93"/>
    <x v="93"/>
    <x v="93"/>
    <n v="74726977.065197766"/>
    <n v="974479110.97844267"/>
    <n v="925755155.42952037"/>
    <n v="11468717743.748695"/>
    <n v="12072334467.103891"/>
    <x v="93"/>
    <x v="93"/>
    <n v="1079755247.6215432"/>
    <n v="1146871774.3748698"/>
    <n v="1207233446.7103894"/>
    <n v="1184171414.2486193"/>
    <n v="1282273893.2394793"/>
    <n v="1307246495.8499999"/>
    <x v="93"/>
    <n v="1402847838"/>
    <x v="93"/>
    <n v="1348056330"/>
    <x v="93"/>
  </r>
  <r>
    <x v="94"/>
    <x v="94"/>
    <x v="94"/>
    <n v="2219993.888914939"/>
    <n v="30373077.870919708"/>
    <n v="28854423.977373723"/>
    <n v="375036069.79430771"/>
    <n v="394774810.30979759"/>
    <x v="94"/>
    <x v="94"/>
    <n v="33654379.912376404"/>
    <n v="37503606.979430772"/>
    <n v="39477481.03097976"/>
    <n v="37905402.785198554"/>
    <n v="43992726.562741593"/>
    <n v="45817268.799999997"/>
    <x v="94"/>
    <n v="50228928"/>
    <x v="94"/>
    <n v="54927275"/>
    <x v="94"/>
  </r>
  <r>
    <x v="95"/>
    <x v="95"/>
    <x v="95"/>
    <n v="21819.219401802929"/>
    <n v="345228.09018761321"/>
    <n v="327966.68567823252"/>
    <n v="4929697.2973229587"/>
    <n v="5189155.0498136412"/>
    <x v="95"/>
    <x v="95"/>
    <n v="382524.19965386507"/>
    <n v="492969.72973229591"/>
    <n v="518915.50498136412"/>
    <n v="463280.10475391382"/>
    <n v="668741.0534445548"/>
    <n v="749050.29999999993"/>
    <x v="95"/>
    <n v="883162"/>
    <x v="95"/>
    <n v="1502057"/>
    <x v="95"/>
  </r>
  <r>
    <x v="96"/>
    <x v="96"/>
    <x v="96"/>
    <n v="210831.79088660103"/>
    <n v="2924448.2251922013"/>
    <n v="2778225.8139325916"/>
    <n v="36609937.432789437"/>
    <n v="38536776.245041512"/>
    <x v="96"/>
    <x v="96"/>
    <n v="3240385.8450883119"/>
    <n v="3660993.7432789435"/>
    <n v="3853677.6245041513"/>
    <n v="3673487.0068107541"/>
    <n v="4353891.8963334933"/>
    <n v="4567457.5"/>
    <x v="96"/>
    <n v="5043683"/>
    <x v="96"/>
    <n v="5759367"/>
    <x v="96"/>
  </r>
  <r>
    <x v="97"/>
    <x v="97"/>
    <x v="97"/>
    <n v="576935.68048977281"/>
    <n v="9374298.1241952404"/>
    <n v="8905583.2179854773"/>
    <n v="137466645.12955266"/>
    <n v="144701731.71531859"/>
    <x v="97"/>
    <x v="97"/>
    <n v="10387033.932626307"/>
    <n v="13746664.512955263"/>
    <n v="14470173.171531856"/>
    <n v="12849138.484936416"/>
    <n v="19150473.303895261"/>
    <n v="21566478.199999999"/>
    <x v="97"/>
    <n v="25565562"/>
    <x v="97"/>
    <n v="48796641"/>
    <x v="97"/>
  </r>
  <r>
    <x v="98"/>
    <x v="98"/>
    <x v="98"/>
    <n v="671759.92626024107"/>
    <n v="8583260.3415330648"/>
    <n v="8154097.3244564133"/>
    <n v="98977775.508075118"/>
    <n v="104187132.11376326"/>
    <x v="98"/>
    <x v="98"/>
    <n v="9510537.7745518684"/>
    <n v="9897777.5508075114"/>
    <n v="10418713.211376326"/>
    <n v="10440712.886919001"/>
    <n v="10842931.091425195"/>
    <n v="10820083.9"/>
    <x v="98"/>
    <n v="11365563"/>
    <x v="98"/>
    <n v="10338865"/>
    <x v="98"/>
  </r>
  <r>
    <x v="99"/>
    <x v="99"/>
    <x v="99"/>
    <n v="129459.39024804457"/>
    <n v="1932858.8247971074"/>
    <n v="1836215.8835572517"/>
    <n v="26044373.950532079"/>
    <n v="27415130.474244297"/>
    <x v="99"/>
    <x v="99"/>
    <n v="2141671.8280300358"/>
    <n v="2604437.3950532083"/>
    <n v="2741513.04742443"/>
    <n v="2471908.3445828045"/>
    <n v="3333890.3777364017"/>
    <n v="3697509.25"/>
    <x v="99"/>
    <n v="4316618"/>
    <x v="99"/>
    <n v="5924172"/>
    <x v="99"/>
  </r>
  <r>
    <x v="100"/>
    <x v="100"/>
    <x v="100"/>
    <n v="7056.021362027047"/>
    <n v="97345.462503855131"/>
    <n v="92478.18937866237"/>
    <n v="1212045.014033074"/>
    <n v="1275836.85687692"/>
    <x v="100"/>
    <x v="100"/>
    <n v="107862.00831452089"/>
    <n v="121204.50140330741"/>
    <n v="127583.68568769201"/>
    <n v="122477.43999439564"/>
    <n v="143365.74344028044"/>
    <n v="149342.85"/>
    <x v="100"/>
    <n v="163757"/>
    <x v="100"/>
    <n v="188778"/>
    <x v="100"/>
  </r>
  <r>
    <x v="101"/>
    <x v="101"/>
    <x v="101"/>
    <n v="235403.96636186249"/>
    <n v="3491130.748270615"/>
    <n v="3316574.210857084"/>
    <n v="46726759.392038569"/>
    <n v="49186062.517935336"/>
    <x v="101"/>
    <x v="101"/>
    <n v="3868288.9177513742"/>
    <n v="4672675.9392038565"/>
    <n v="4918606.2517935336"/>
    <n v="4522402.0856396705"/>
    <n v="5941400.3389729476"/>
    <n v="6461921.8499999996"/>
    <x v="101"/>
    <n v="7397943"/>
    <x v="101"/>
    <n v="10172429"/>
    <x v="101"/>
  </r>
  <r>
    <x v="102"/>
    <x v="102"/>
    <x v="102"/>
    <n v="137999.97659822516"/>
    <n v="1678745.2267899022"/>
    <n v="1594807.9654504072"/>
    <n v="18430528.101240117"/>
    <n v="19400555.896042228"/>
    <x v="102"/>
    <x v="102"/>
    <n v="1860105.5144486453"/>
    <n v="1843052.8101240115"/>
    <n v="1940055.5896042227"/>
    <n v="1992176.6339188218"/>
    <n v="1922269.9349271655"/>
    <n v="1871977.8499999999"/>
    <x v="102"/>
    <n v="1918949"/>
    <x v="102"/>
    <n v="1593463"/>
    <x v="102"/>
  </r>
  <r>
    <x v="103"/>
    <x v="103"/>
    <x v="103"/>
    <n v="86014.455159058023"/>
    <n v="1224042.8139006468"/>
    <n v="1162840.6732056143"/>
    <n v="15720595.204152601"/>
    <n v="16547994.951739581"/>
    <x v="103"/>
    <x v="103"/>
    <n v="1356280.126205703"/>
    <n v="1572059.52041526"/>
    <n v="1654799.4951739579"/>
    <n v="1564892.0588059423"/>
    <n v="1918072.2702501898"/>
    <n v="2028270.9"/>
    <x v="103"/>
    <n v="2257685"/>
    <x v="103"/>
    <n v="2987092"/>
    <x v="103"/>
  </r>
  <r>
    <x v="104"/>
    <x v="104"/>
    <x v="104"/>
    <n v="113292.02935665331"/>
    <n v="1844734.9673795928"/>
    <n v="1752498.2190106132"/>
    <n v="27109144.615697589"/>
    <n v="28535941.700734302"/>
    <x v="104"/>
    <x v="104"/>
    <n v="2044027.6646865292"/>
    <n v="2710914.4615697586"/>
    <n v="2853594.1700734301"/>
    <n v="2524327.3324593115"/>
    <n v="3784611.0582312397"/>
    <n v="4278266.0999999996"/>
    <x v="104"/>
    <n v="5090855"/>
    <x v="104"/>
    <n v="9435645"/>
    <x v="104"/>
  </r>
  <r>
    <x v="105"/>
    <x v="105"/>
    <x v="105"/>
    <n v="456093.08221543545"/>
    <n v="5294232.7025623573"/>
    <n v="5029521.0674342401"/>
    <n v="55462542.963579208"/>
    <n v="58381624.17218864"/>
    <x v="105"/>
    <x v="105"/>
    <n v="5866185.8200136935"/>
    <n v="5546254.2963579204"/>
    <n v="5838162.417218864"/>
    <n v="5797779.3234834876"/>
    <n v="5519759.2409815416"/>
    <n v="5558205.8499999996"/>
    <x v="105"/>
    <n v="5891495"/>
    <x v="105"/>
    <n v="5610145"/>
    <x v="105"/>
  </r>
  <r>
    <x v="106"/>
    <x v="106"/>
    <x v="106"/>
    <n v="246578.61982366708"/>
    <n v="3528144.9451635242"/>
    <n v="3351737.6979053477"/>
    <n v="45560096.019653223"/>
    <n v="47957995.810161293"/>
    <x v="106"/>
    <x v="106"/>
    <n v="3909301.8782975343"/>
    <n v="4556009.6019653222"/>
    <n v="4795799.5810161289"/>
    <n v="4493991.6188890319"/>
    <n v="5589158.7859994331"/>
    <n v="5964516.0999999996"/>
    <x v="106"/>
    <n v="6700086"/>
    <x v="106"/>
    <n v="8374998"/>
    <x v="106"/>
  </r>
  <r>
    <x v="107"/>
    <x v="107"/>
    <x v="107"/>
    <n v="196684.17609915402"/>
    <n v="2414686.4931354858"/>
    <n v="2293952.1684787115"/>
    <n v="26754651.317833275"/>
    <n v="28162790.860877134"/>
    <x v="107"/>
    <x v="107"/>
    <n v="2675552.9009811478"/>
    <n v="2675465.131783328"/>
    <n v="2816279.0860877139"/>
    <n v="2900424.9181151888"/>
    <n v="2816186.7004891587"/>
    <n v="2734484.75"/>
    <x v="107"/>
    <n v="2794898"/>
    <x v="107"/>
    <n v="2375417"/>
    <x v="107"/>
  </r>
  <r>
    <x v="108"/>
    <x v="108"/>
    <x v="108"/>
    <n v="1746.509529492052"/>
    <n v="23876.280722474057"/>
    <n v="22682.466686350355"/>
    <n v="294584.30445955094"/>
    <n v="310088.74153636937"/>
    <x v="108"/>
    <x v="108"/>
    <n v="26455.712711882614"/>
    <n v="29458.430445955088"/>
    <n v="31008.874153636934"/>
    <n v="30029.520213137606"/>
    <n v="34528.374737453232"/>
    <n v="35654.449999999997"/>
    <x v="108"/>
    <n v="38755"/>
    <x v="108"/>
    <n v="43161"/>
    <x v="108"/>
  </r>
  <r>
    <x v="109"/>
    <x v="109"/>
    <x v="109"/>
    <n v="21505.337605447912"/>
    <n v="311338.3053184608"/>
    <n v="295771.39005253778"/>
    <n v="4067860.5832000095"/>
    <n v="4281958.5086315889"/>
    <x v="109"/>
    <x v="109"/>
    <n v="344973.19148859923"/>
    <n v="406786.05832000094"/>
    <n v="428195.85086315888"/>
    <n v="401305.13076610083"/>
    <n v="504920.69140207337"/>
    <n v="538754.5"/>
    <x v="109"/>
    <n v="605111"/>
    <x v="109"/>
    <n v="803464"/>
    <x v="109"/>
  </r>
  <r>
    <x v="110"/>
    <x v="110"/>
    <x v="110"/>
    <n v="68472.792540736555"/>
    <n v="897356.7757330786"/>
    <n v="852488.93694642454"/>
    <n v="10613520.504274553"/>
    <n v="11172126.846604792"/>
    <x v="110"/>
    <x v="110"/>
    <n v="994301.13654634752"/>
    <n v="1061352.050427455"/>
    <n v="1117212.684660479"/>
    <n v="1101511.193742058"/>
    <n v="1192552.1655809644"/>
    <n v="1209551.3999999999"/>
    <x v="110"/>
    <n v="1291361"/>
    <x v="110"/>
    <n v="1248976"/>
    <x v="110"/>
  </r>
  <r>
    <x v="111"/>
    <x v="111"/>
    <x v="111"/>
    <n v="108172.68281256926"/>
    <n v="1732199.1443131354"/>
    <n v="1645589.1870974787"/>
    <n v="25033711.860361528"/>
    <n v="26351275.64248582"/>
    <x v="111"/>
    <x v="111"/>
    <n v="1919334.231925912"/>
    <n v="2503371.1860361528"/>
    <n v="2635127.5642485819"/>
    <n v="2343796.6410830021"/>
    <n v="3436974.2935550213"/>
    <n v="3864185.8"/>
    <x v="111"/>
    <n v="4573157"/>
    <x v="111"/>
    <n v="8049469"/>
    <x v="111"/>
  </r>
  <r>
    <x v="112"/>
    <x v="112"/>
    <x v="112"/>
    <n v="555197.81516627653"/>
    <n v="9281628.1099666357"/>
    <n v="8817546.7044683024"/>
    <n v="140038609.23371017"/>
    <n v="147409062.35127386"/>
    <x v="112"/>
    <x v="112"/>
    <n v="10284352.476417324"/>
    <n v="14003860.923371015"/>
    <n v="14740906.235127386"/>
    <n v="12851256.311628873"/>
    <n v="20072202.044273842"/>
    <n v="23023620.5"/>
    <x v="112"/>
    <n v="27798964"/>
    <x v="112"/>
    <n v="55293757"/>
    <x v="112"/>
  </r>
  <r>
    <x v="113"/>
    <x v="113"/>
    <x v="113"/>
    <n v="5999.390266363248"/>
    <n v="97675.759707718287"/>
    <n v="92791.971722332353"/>
    <n v="1435204.1847308606"/>
    <n v="1510741.2470851168"/>
    <x v="113"/>
    <x v="113"/>
    <n v="108227.98859580979"/>
    <n v="143520.41847308609"/>
    <n v="151074.12470851169"/>
    <n v="132737.08887409189"/>
    <n v="200338.39563992649"/>
    <n v="228014.25"/>
    <x v="113"/>
    <n v="273172"/>
    <x v="113"/>
    <n v="496864"/>
    <x v="113"/>
  </r>
  <r>
    <x v="114"/>
    <x v="114"/>
    <x v="114"/>
    <n v="21160.392110267647"/>
    <n v="310590.48218789569"/>
    <n v="295060.95807850087"/>
    <n v="4114336.2811296056"/>
    <n v="4330880.2959259013"/>
    <x v="114"/>
    <x v="114"/>
    <n v="344144.57860154653"/>
    <n v="411433.62811296055"/>
    <n v="433088.02959259006"/>
    <n v="401699.58804330631"/>
    <n v="517767.79408133269"/>
    <n v="558225.69999999995"/>
    <x v="114"/>
    <n v="633521"/>
    <x v="114"/>
    <n v="837929"/>
    <x v="114"/>
  </r>
  <r>
    <x v="115"/>
    <x v="115"/>
    <x v="115"/>
    <n v="119364.24181111041"/>
    <n v="1535236.9052416806"/>
    <n v="1458475.0599795966"/>
    <n v="17820659.422849812"/>
    <n v="18758588.866157696"/>
    <x v="115"/>
    <x v="115"/>
    <n v="1701093.5238134968"/>
    <n v="1782065.9422849808"/>
    <n v="1875858.8866157692"/>
    <n v="1866947.4579089787"/>
    <n v="1965150.1740342246"/>
    <n v="1974530.3499999999"/>
    <x v="115"/>
    <n v="2088374"/>
    <x v="115"/>
    <n v="1937794"/>
    <x v="115"/>
  </r>
  <r>
    <x v="116"/>
    <x v="116"/>
    <x v="116"/>
    <n v="359717.61605101725"/>
    <n v="6172301.90480527"/>
    <n v="5863686.8095650068"/>
    <n v="95582816.81648384"/>
    <n v="100613491.38577245"/>
    <x v="116"/>
    <x v="116"/>
    <n v="6839115.6839947589"/>
    <n v="9558281.6816483829"/>
    <n v="10061349.138577245"/>
    <n v="8650791.191767456"/>
    <n v="14061643.874366919"/>
    <n v="16354470.399999999"/>
    <x v="116"/>
    <n v="20022268"/>
    <x v="116"/>
    <n v="43154607"/>
    <x v="116"/>
  </r>
  <r>
    <x v="117"/>
    <x v="117"/>
    <x v="117"/>
    <n v="1165145.3146896265"/>
    <n v="16793668.167426214"/>
    <n v="15953984.759054901"/>
    <n v="218453120.38177669"/>
    <n v="229950653.03344917"/>
    <x v="117"/>
    <x v="117"/>
    <n v="18607942.567785282"/>
    <n v="21845312.038177669"/>
    <n v="22995065.303344917"/>
    <n v="21543623.741383776"/>
    <n v="26995696.867610775"/>
    <n v="28814456.649999999"/>
    <x v="117"/>
    <n v="32374474"/>
    <x v="117"/>
    <n v="40724698"/>
    <x v="117"/>
  </r>
  <r>
    <x v="118"/>
    <x v="118"/>
    <x v="118"/>
    <n v="359605.66816593893"/>
    <n v="6217890.7433381621"/>
    <n v="5906996.2061712546"/>
    <n v="97030184.083807334"/>
    <n v="102137035.87769192"/>
    <x v="118"/>
    <x v="118"/>
    <n v="6889629.6325076604"/>
    <n v="9703018.4083807301"/>
    <n v="10213703.58776919"/>
    <n v="8787164.5079696812"/>
    <n v="14384482.071759401"/>
    <n v="16719709.299999999"/>
    <x v="118"/>
    <n v="20456890"/>
    <x v="118"/>
    <n v="45403633"/>
    <x v="118"/>
  </r>
  <r>
    <x v="119"/>
    <x v="119"/>
    <x v="119"/>
    <n v="13945.296086370008"/>
    <n v="200272.5087089632"/>
    <n v="190258.88327351504"/>
    <n v="2595745.722449379"/>
    <n v="2732363.9183677677"/>
    <x v="119"/>
    <x v="119"/>
    <n v="221908.59690743845"/>
    <n v="259574.57224493794"/>
    <n v="273236.39183677681"/>
    <n v="252783.97920572589"/>
    <n v="319614.56438015157"/>
    <n v="345474.14999999997"/>
    <x v="119"/>
    <n v="393080"/>
    <x v="119"/>
    <n v="494215"/>
    <x v="119"/>
  </r>
  <r>
    <x v="120"/>
    <x v="120"/>
    <x v="120"/>
    <n v="22745.290400870999"/>
    <n v="297470.78040168795"/>
    <n v="282597.24138160358"/>
    <n v="3511109.307860679"/>
    <n v="3695904.5345901879"/>
    <x v="120"/>
    <x v="120"/>
    <n v="329607.5129104575"/>
    <n v="351110.93078606785"/>
    <n v="369590.45345901878"/>
    <n v="365841.77026122424"/>
    <n v="393702.33699404198"/>
    <n v="397736.5"/>
    <x v="120"/>
    <n v="422960"/>
    <x v="120"/>
    <n v="411056"/>
    <x v="120"/>
  </r>
  <r>
    <x v="121"/>
    <x v="121"/>
    <x v="121"/>
    <n v="1417593.3787527347"/>
    <n v="20000581.862610105"/>
    <n v="19000552.769479603"/>
    <n v="254671763.39623016"/>
    <n v="268075540.41708437"/>
    <x v="121"/>
    <x v="121"/>
    <n v="22161309.543058295"/>
    <n v="25467176.339623012"/>
    <n v="26807554.041708436"/>
    <n v="25287256.911444597"/>
    <n v="30806514.600939367"/>
    <n v="32658635.449999999"/>
    <x v="121"/>
    <n v="36444324"/>
    <x v="121"/>
    <n v="43696480"/>
    <x v="121"/>
  </r>
  <r>
    <x v="122"/>
    <x v="122"/>
    <x v="122"/>
    <n v="23298.708921333135"/>
    <n v="298249.57888206525"/>
    <n v="283337.09993796196"/>
    <n v="3445680.7230098266"/>
    <n v="3627032.3400103441"/>
    <x v="122"/>
    <x v="122"/>
    <n v="330470.44751475379"/>
    <n v="344568.07230098266"/>
    <n v="362703.23400103441"/>
    <n v="364217.34178754094"/>
    <n v="378175.88561073714"/>
    <n v="376603.75"/>
    <x v="122"/>
    <n v="394777"/>
    <x v="122"/>
    <n v="358055"/>
    <x v="122"/>
  </r>
  <r>
    <x v="123"/>
    <x v="123"/>
    <x v="123"/>
    <n v="2640.0339063942233"/>
    <n v="35599.616984553664"/>
    <n v="33819.636135325978"/>
    <n v="433239.81012350431"/>
    <n v="456041.90539316245"/>
    <x v="123"/>
    <x v="123"/>
    <n v="39445.558985655043"/>
    <n v="43323.981012350421"/>
    <n v="45604.190539316238"/>
    <n v="45373.014461258012"/>
    <n v="50088.150245949349"/>
    <n v="50343.35"/>
    <x v="123"/>
    <n v="53263"/>
    <x v="123"/>
    <n v="66512"/>
    <x v="123"/>
  </r>
  <r>
    <x v="124"/>
    <x v="124"/>
    <x v="124"/>
    <n v="5132769.655181489"/>
    <n v="72874408.744357258"/>
    <n v="69230688.307139397"/>
    <n v="933782056.36832082"/>
    <n v="982928480.38770604"/>
    <x v="124"/>
    <x v="124"/>
    <n v="80747267.306767032"/>
    <n v="93378205.636832088"/>
    <n v="98292848.038770616"/>
    <n v="92592392.575394198"/>
    <n v="113668364.05651356"/>
    <n v="120666362.8"/>
    <x v="124"/>
    <n v="134837046"/>
    <x v="124"/>
    <n v="163753801"/>
    <x v="124"/>
  </r>
  <r>
    <x v="125"/>
    <x v="125"/>
    <x v="125"/>
    <n v="640544.16303007724"/>
    <n v="10721592.480915973"/>
    <n v="10185512.856870174"/>
    <n v="161963340.14926651"/>
    <n v="170487726.47291213"/>
    <x v="125"/>
    <x v="125"/>
    <n v="11879880.865280859"/>
    <n v="16196334.014926651"/>
    <n v="17048772.647291213"/>
    <n v="14909144.818288229"/>
    <n v="23243298.436355632"/>
    <n v="26578969.849999998"/>
    <x v="125"/>
    <n v="31992997"/>
    <x v="125"/>
    <n v="65544458"/>
    <x v="125"/>
  </r>
  <r>
    <x v="126"/>
    <x v="126"/>
    <x v="126"/>
    <n v="269178.06263413012"/>
    <n v="3320997.1799238697"/>
    <n v="3154947.3209276763"/>
    <n v="36978097.324958809"/>
    <n v="38924312.973640852"/>
    <x v="126"/>
    <x v="126"/>
    <n v="3679775.2686137063"/>
    <n v="3697809.7324958812"/>
    <n v="3892431.2973640854"/>
    <n v="3938808.5785261821"/>
    <n v="3911507.981814059"/>
    <n v="3865452.15"/>
    <x v="126"/>
    <n v="4020988"/>
    <x v="126"/>
    <n v="3243158"/>
    <x v="126"/>
  </r>
  <r>
    <x v="127"/>
    <x v="127"/>
    <x v="127"/>
    <n v="1844.1852251667503"/>
    <n v="24904.885562489828"/>
    <n v="23659.641284365334"/>
    <n v="303537.09490012296"/>
    <n v="319512.73147381365"/>
    <x v="127"/>
    <x v="127"/>
    <n v="27595.441066470717"/>
    <n v="30353.709490012301"/>
    <n v="31951.273147381369"/>
    <n v="31327.724315883959"/>
    <n v="35144.923417441918"/>
    <n v="35844.449999999997"/>
    <x v="127"/>
    <n v="38482"/>
    <x v="127"/>
    <n v="43533"/>
    <x v="127"/>
  </r>
  <r>
    <x v="128"/>
    <x v="128"/>
    <x v="128"/>
    <n v="115500.75857413115"/>
    <n v="1652376.5933376481"/>
    <n v="1569757.7636707658"/>
    <n v="21334400.457838554"/>
    <n v="22457263.639830057"/>
    <x v="128"/>
    <x v="128"/>
    <n v="1830888.1920638762"/>
    <n v="2133440.0457838555"/>
    <n v="2245726.3639830058"/>
    <n v="2090470.5641813932"/>
    <n v="2616829.6772907265"/>
    <n v="2811177.3"/>
    <x v="128"/>
    <n v="3178904"/>
    <x v="128"/>
    <n v="4027935"/>
    <x v="128"/>
  </r>
  <r>
    <x v="129"/>
    <x v="129"/>
    <x v="129"/>
    <n v="259.33160312631713"/>
    <n v="3457.5174543399326"/>
    <n v="3284.6415816229355"/>
    <n v="41602.605273184919"/>
    <n v="43792.216077036763"/>
    <x v="129"/>
    <x v="129"/>
    <n v="3831.0442707367679"/>
    <n v="4160.2605273184927"/>
    <n v="4379.2216077036765"/>
    <n v="4277.3986543703722"/>
    <n v="4755.5448351438918"/>
    <n v="4868.75"/>
    <x v="129"/>
    <n v="5247"/>
    <x v="129"/>
    <n v="5425"/>
    <x v="129"/>
  </r>
  <r>
    <x v="130"/>
    <x v="130"/>
    <x v="130"/>
    <n v="2390659.2580304309"/>
    <n v="33093004.987670783"/>
    <n v="31438354.73828724"/>
    <n v="413429954.65805805"/>
    <n v="435189425.9558506"/>
    <x v="130"/>
    <x v="130"/>
    <n v="36668149.570826359"/>
    <n v="41342995.465805806"/>
    <n v="43518942.595585063"/>
    <n v="41704236.636610672"/>
    <n v="49067200.485006347"/>
    <n v="51202296.299999997"/>
    <x v="130"/>
    <n v="56242419"/>
    <x v="130"/>
    <n v="63574941"/>
    <x v="130"/>
  </r>
  <r>
    <x v="131"/>
    <x v="131"/>
    <x v="131"/>
    <n v="73212.671031680788"/>
    <n v="1133606.6460971932"/>
    <n v="1076926.3137923335"/>
    <n v="15841114.236038247"/>
    <n v="16674857.090566577"/>
    <x v="131"/>
    <x v="131"/>
    <n v="1256073.846091073"/>
    <n v="1584111.4236038248"/>
    <n v="1667485.7090566577"/>
    <n v="1501214.2752267923"/>
    <n v="2102968.0449386984"/>
    <n v="2335888.5"/>
    <x v="131"/>
    <n v="2731165"/>
    <x v="131"/>
    <n v="4321627"/>
    <x v="131"/>
  </r>
  <r>
    <x v="132"/>
    <x v="132"/>
    <x v="132"/>
    <n v="525.44974726568842"/>
    <n v="6981.8639878037402"/>
    <n v="6632.7707884135543"/>
    <n v="83725.700812616837"/>
    <n v="88132.31664485982"/>
    <x v="132"/>
    <x v="132"/>
    <n v="7736.1373826080217"/>
    <n v="8372.5700812616833"/>
    <n v="8813.231664485982"/>
    <n v="8656.5632818656377"/>
    <n v="9538.2742192754868"/>
    <n v="9710.9"/>
    <x v="132"/>
    <n v="10407"/>
    <x v="132"/>
    <n v="10557"/>
    <x v="132"/>
  </r>
  <r>
    <x v="133"/>
    <x v="133"/>
    <x v="133"/>
    <n v="1161393.425176882"/>
    <n v="16461262.395454481"/>
    <n v="15638199.275681756"/>
    <n v="210568848.83663568"/>
    <n v="221651419.82803756"/>
    <x v="133"/>
    <x v="133"/>
    <n v="18239625.922941253"/>
    <n v="21056884.883663565"/>
    <n v="22165141.982803755"/>
    <n v="20938330.455355659"/>
    <n v="25588728.910000261"/>
    <n v="27088015"/>
    <x v="133"/>
    <n v="30184365"/>
    <x v="133"/>
    <n v="36159454"/>
    <x v="133"/>
  </r>
  <r>
    <x v="134"/>
    <x v="134"/>
    <x v="134"/>
    <n v="286214.49842117535"/>
    <n v="5471350.1951718135"/>
    <n v="5197782.6854132228"/>
    <n v="94394047.100384995"/>
    <n v="99362154.842510521"/>
    <x v="134"/>
    <x v="134"/>
    <n v="6062437.8893870506"/>
    <n v="9439404.7100384999"/>
    <n v="9936215.4842510521"/>
    <n v="8131709.041945043"/>
    <n v="15470997.138987564"/>
    <n v="18904164"/>
    <x v="134"/>
    <n v="24314931"/>
    <x v="134"/>
    <n v="72237745"/>
    <x v="134"/>
  </r>
  <r>
    <x v="135"/>
    <x v="135"/>
    <x v="135"/>
    <n v="4460845.8311072541"/>
    <n v="73194228.334654748"/>
    <n v="69534516.91792202"/>
    <n v="1083886156.5876276"/>
    <n v="1140932796.4080291"/>
    <x v="135"/>
    <x v="135"/>
    <n v="81101638.043938771"/>
    <n v="108388615.65876278"/>
    <n v="114093279.64080292"/>
    <n v="100507279.42229499"/>
    <n v="152480429.92097065"/>
    <n v="173091863.90000001"/>
    <x v="135"/>
    <n v="206830983"/>
    <x v="135"/>
    <n v="398507704"/>
    <x v="135"/>
  </r>
  <r>
    <x v="136"/>
    <x v="136"/>
    <x v="136"/>
    <n v="881941.17250294995"/>
    <n v="11676034.944411267"/>
    <n v="11092233.197190704"/>
    <n v="139507759.85622549"/>
    <n v="146850273.53286895"/>
    <x v="136"/>
    <x v="136"/>
    <n v="12937434.841452928"/>
    <n v="13950775.985622551"/>
    <n v="14685027.353286896"/>
    <n v="14462695.693658479"/>
    <n v="15835250.917904343"/>
    <n v="16078682.549999999"/>
    <x v="136"/>
    <n v="17185112"/>
    <x v="136"/>
    <n v="17601569"/>
    <x v="136"/>
  </r>
  <r>
    <x v="137"/>
    <x v="137"/>
    <x v="137"/>
    <n v="249099.2000991542"/>
    <n v="3527899.4888382391"/>
    <n v="3351504.5143963275"/>
    <n v="45092808.429524556"/>
    <n v="47466114.136341631"/>
    <x v="137"/>
    <x v="137"/>
    <n v="3909029.9045299045"/>
    <n v="4509280.8429524554"/>
    <n v="4746611.4136341633"/>
    <n v="4498143.8907334246"/>
    <n v="5475477.1488538925"/>
    <n v="5777930.3999999994"/>
    <x v="137"/>
    <n v="6417990"/>
    <x v="137"/>
    <n v="7862804"/>
    <x v="137"/>
  </r>
  <r>
    <x v="138"/>
    <x v="138"/>
    <x v="138"/>
    <n v="84.388716501592924"/>
    <n v="1118.1867963098011"/>
    <n v="1062.2774564943111"/>
    <n v="13371.851609506617"/>
    <n v="14075.63327316486"/>
    <x v="138"/>
    <x v="138"/>
    <n v="1238.9881399554583"/>
    <n v="1337.1851609506618"/>
    <n v="1407.5633273164863"/>
    <n v="1398.0116946203225"/>
    <n v="1519.1209130166565"/>
    <n v="1529.5"/>
    <x v="138"/>
    <n v="1621"/>
    <x v="138"/>
    <n v="1767"/>
    <x v="138"/>
  </r>
  <r>
    <x v="139"/>
    <x v="139"/>
    <x v="139"/>
    <n v="196338.73344560203"/>
    <n v="2737790.6659511421"/>
    <n v="2600901.1326535847"/>
    <n v="34454162.880259879"/>
    <n v="36267539.873957768"/>
    <x v="139"/>
    <x v="139"/>
    <n v="3033563.0647658072"/>
    <n v="3445416.2880259883"/>
    <n v="3626753.9873957769"/>
    <n v="3472517.1407470019"/>
    <n v="4119142.0761846872"/>
    <n v="4302099.7"/>
    <x v="139"/>
    <n v="4729667"/>
    <x v="139"/>
    <n v="5607472"/>
    <x v="139"/>
  </r>
  <r>
    <x v="140"/>
    <x v="140"/>
    <x v="140"/>
    <n v="10232.517370131021"/>
    <n v="147103.63780263154"/>
    <n v="139748.45591249995"/>
    <n v="1908585.1724948385"/>
    <n v="2009037.0236787773"/>
    <x v="140"/>
    <x v="140"/>
    <n v="162995.72055693241"/>
    <n v="190858.51724948385"/>
    <n v="200903.70236787773"/>
    <n v="189076.28438545109"/>
    <n v="235246.56115417217"/>
    <n v="249962.09999999998"/>
    <x v="140"/>
    <n v="279577"/>
    <x v="140"/>
    <n v="363479"/>
    <x v="140"/>
  </r>
  <r>
    <x v="141"/>
    <x v="141"/>
    <x v="141"/>
    <n v="221891.53977509862"/>
    <n v="3103050.2864804398"/>
    <n v="2947897.7721564174"/>
    <n v="39163734.15540199"/>
    <n v="41224983.321475789"/>
    <x v="141"/>
    <x v="141"/>
    <n v="3438282.8659063065"/>
    <n v="3916373.4155401993"/>
    <n v="4122498.3321475787"/>
    <n v="3910403.2028481252"/>
    <n v="4695728.5084733181"/>
    <n v="4950418.6499999994"/>
    <x v="141"/>
    <n v="5493603"/>
    <x v="141"/>
    <n v="6657801"/>
    <x v="141"/>
  </r>
  <r>
    <x v="142"/>
    <x v="142"/>
    <x v="142"/>
    <n v="347823.2105203172"/>
    <n v="5023908.1319144974"/>
    <n v="4772712.7253187718"/>
    <n v="65489553.512959637"/>
    <n v="68936372.118904889"/>
    <x v="142"/>
    <x v="142"/>
    <n v="5566657.2098775599"/>
    <n v="6548955.3512959639"/>
    <n v="6893637.2118904889"/>
    <n v="6426867.3293180373"/>
    <n v="8110095.6294911159"/>
    <n v="8699114.8499999996"/>
    <x v="142"/>
    <n v="9822014"/>
    <x v="142"/>
    <n v="12789108"/>
    <x v="142"/>
  </r>
  <r>
    <x v="143"/>
    <x v="143"/>
    <x v="143"/>
    <n v="185109.3104550787"/>
    <n v="2601924.6384137883"/>
    <n v="2471828.4064930989"/>
    <n v="33007176.441451546"/>
    <n v="34744396.254159518"/>
    <x v="143"/>
    <x v="143"/>
    <n v="2883018.9899321753"/>
    <n v="3300717.6441451544"/>
    <n v="3474439.6254159519"/>
    <n v="3239724.9409982683"/>
    <n v="3977824.7091592373"/>
    <n v="4266013.95"/>
    <x v="143"/>
    <n v="4815876"/>
    <x v="143"/>
    <n v="5843555"/>
    <x v="143"/>
  </r>
  <r>
    <x v="144"/>
    <x v="144"/>
    <x v="144"/>
    <n v="4062.5971603685744"/>
    <n v="55597.873412749133"/>
    <n v="52817.979742111689"/>
    <n v="686688.55756917456"/>
    <n v="722830.06059913093"/>
    <x v="144"/>
    <x v="144"/>
    <n v="61604.291870082132"/>
    <n v="68668.855756917445"/>
    <n v="72283.006059913096"/>
    <n v="69839.652529297106"/>
    <n v="80572.167394965378"/>
    <n v="83391"/>
    <x v="144"/>
    <n v="90851"/>
    <x v="144"/>
    <n v="104014"/>
    <x v="144"/>
  </r>
  <r>
    <x v="145"/>
    <x v="145"/>
    <x v="145"/>
    <n v="2323.226337477146"/>
    <n v="33411.132334071553"/>
    <n v="31740.575717367978"/>
    <n v="433648.72833010409"/>
    <n v="456472.34561063588"/>
    <x v="145"/>
    <x v="145"/>
    <n v="37020.645245508647"/>
    <n v="43364.872833010406"/>
    <n v="45647.234561063589"/>
    <n v="42843.713745649628"/>
    <n v="53469.800669108321"/>
    <n v="56968.649999999994"/>
    <x v="145"/>
    <n v="63891"/>
    <x v="145"/>
    <n v="81647"/>
    <x v="145"/>
  </r>
  <r>
    <x v="146"/>
    <x v="146"/>
    <x v="146"/>
    <n v="991.1604417009637"/>
    <n v="13463.876176196418"/>
    <n v="12790.682367386595"/>
    <n v="165060.61838244094"/>
    <n v="173748.01934993785"/>
    <x v="146"/>
    <x v="146"/>
    <n v="14918.422355896308"/>
    <n v="16506.061838244095"/>
    <n v="17374.801934993786"/>
    <n v="16876.596825425473"/>
    <n v="19223.852785807532"/>
    <n v="19791.349999999999"/>
    <x v="146"/>
    <n v="21448"/>
    <x v="146"/>
    <n v="23840"/>
    <x v="146"/>
  </r>
  <r>
    <x v="147"/>
    <x v="147"/>
    <x v="147"/>
    <n v="194.41800743320016"/>
    <n v="2619.2257649300664"/>
    <n v="2488.2644766835629"/>
    <n v="31846.124686020357"/>
    <n v="33522.236511600378"/>
    <x v="147"/>
    <x v="147"/>
    <n v="2902.1892132189105"/>
    <n v="3184.6124686020357"/>
    <n v="3352.2236511600377"/>
    <n v="3276.9392601789013"/>
    <n v="3678.4414980256661"/>
    <n v="3762.95"/>
    <x v="147"/>
    <n v="4052"/>
    <x v="147"/>
    <n v="4107"/>
    <x v="147"/>
  </r>
  <r>
    <x v="148"/>
    <x v="148"/>
    <x v="148"/>
    <n v="6003933.3498456478"/>
    <n v="91171803.77073054"/>
    <n v="86613213.582194"/>
    <n v="1249489014.9351203"/>
    <n v="1315251594.6685479"/>
    <x v="148"/>
    <x v="148"/>
    <n v="101021389.21964604"/>
    <n v="124948901.49351202"/>
    <n v="131525159.46685477"/>
    <n v="119213114.23583183"/>
    <n v="162677669.75972772"/>
    <n v="179478630.29999998"/>
    <x v="148"/>
    <n v="208436583"/>
    <x v="148"/>
    <n v="309639865"/>
    <x v="148"/>
  </r>
  <r>
    <x v="149"/>
    <x v="149"/>
    <x v="149"/>
    <n v="853.9470634325952"/>
    <n v="12182.606397157429"/>
    <n v="11573.47607729956"/>
    <n v="156854.39326110866"/>
    <n v="165109.88764327226"/>
    <x v="149"/>
    <x v="149"/>
    <n v="13498.732850035931"/>
    <n v="15685.439326110867"/>
    <n v="16510.988764327227"/>
    <n v="15661.385626895259"/>
    <n v="19185.661006415397"/>
    <n v="20226.45"/>
    <x v="149"/>
    <n v="22446"/>
    <x v="149"/>
    <n v="27821"/>
    <x v="149"/>
  </r>
  <r>
    <x v="150"/>
    <x v="150"/>
    <x v="150"/>
    <n v="143875.35206633536"/>
    <n v="2100928.0801017401"/>
    <n v="1995881.6760966533"/>
    <n v="27687464.237388823"/>
    <n v="29144699.197251391"/>
    <x v="150"/>
    <x v="150"/>
    <n v="2327898.149697219"/>
    <n v="2768746.4237388819"/>
    <n v="2914469.9197251392"/>
    <n v="2706556.7820858979"/>
    <n v="3466400.8682609615"/>
    <n v="3732683.9499999997"/>
    <x v="150"/>
    <n v="4230971"/>
    <x v="150"/>
    <n v="5599327"/>
    <x v="150"/>
  </r>
  <r>
    <x v="151"/>
    <x v="151"/>
    <x v="151"/>
    <n v="229763.8712411669"/>
    <n v="3549672.6345496527"/>
    <n v="3372189.00282217"/>
    <n v="49492805.850310363"/>
    <n v="52097690.368747748"/>
    <x v="151"/>
    <x v="151"/>
    <n v="3933155.2737392262"/>
    <n v="4949280.5850310363"/>
    <n v="5209769.0368747748"/>
    <n v="4718435.7776831817"/>
    <n v="6555705.7761889212"/>
    <n v="7238354.9499999993"/>
    <x v="151"/>
    <n v="8412725"/>
    <x v="151"/>
    <n v="13240410"/>
    <x v="151"/>
  </r>
  <r>
    <x v="152"/>
    <x v="152"/>
    <x v="152"/>
    <n v="259388.73641805453"/>
    <n v="3721026.1978371032"/>
    <n v="3534974.8879452473"/>
    <n v="48174981.037972853"/>
    <n v="50710506.355760902"/>
    <x v="152"/>
    <x v="152"/>
    <n v="4123020.7178250449"/>
    <n v="4817498.1037972849"/>
    <n v="5071050.6355760898"/>
    <n v="4763954.5500532724"/>
    <n v="5925213.2097058445"/>
    <n v="6307166.8499999996"/>
    <x v="152"/>
    <n v="7067097"/>
    <x v="152"/>
    <n v="8895324"/>
    <x v="152"/>
  </r>
  <r>
    <x v="153"/>
    <x v="153"/>
    <x v="153"/>
    <n v="1241681.9547424433"/>
    <n v="17751057.366061289"/>
    <n v="16863504.497758225"/>
    <n v="229026267.84561682"/>
    <n v="241080281.94275454"/>
    <x v="153"/>
    <x v="153"/>
    <n v="19668761.624444641"/>
    <n v="22902626.784561682"/>
    <n v="24108028.194275457"/>
    <n v="22703938.675909713"/>
    <n v="28071781.171976615"/>
    <n v="29807836.5"/>
    <x v="153"/>
    <n v="33317111"/>
    <x v="153"/>
    <n v="41899413"/>
    <x v="153"/>
  </r>
  <r>
    <x v="154"/>
    <x v="154"/>
    <x v="154"/>
    <n v="2428628.5277010435"/>
    <n v="30405450.578337375"/>
    <n v="28885178.049420502"/>
    <n v="343549250.71086466"/>
    <n v="361630790.22196287"/>
    <x v="154"/>
    <x v="154"/>
    <n v="33690249.948296271"/>
    <n v="34354925.071086459"/>
    <n v="36163079.022196278"/>
    <n v="36355656.182628669"/>
    <n v="36876540.603111766"/>
    <n v="36681204.299999997"/>
    <x v="154"/>
    <n v="38407266"/>
    <x v="154"/>
    <n v="33136323"/>
    <x v="154"/>
  </r>
  <r>
    <x v="155"/>
    <x v="155"/>
    <x v="155"/>
    <n v="659263.03155682725"/>
    <n v="8255042.9198545013"/>
    <n v="7842290.7738617761"/>
    <n v="93288295.623923838"/>
    <n v="98198205.919919834"/>
    <x v="155"/>
    <x v="155"/>
    <n v="9146861.9610576201"/>
    <n v="9328829.5623923838"/>
    <n v="9819820.5919919834"/>
    <n v="10002451.435804004"/>
    <n v="10015176.027142324"/>
    <n v="9832312.8499999996"/>
    <x v="155"/>
    <n v="10160830"/>
    <x v="155"/>
    <n v="9215550"/>
    <x v="155"/>
  </r>
  <r>
    <x v="156"/>
    <x v="156"/>
    <x v="156"/>
    <n v="216355.59963786782"/>
    <n v="2768315.5964469607"/>
    <n v="2629899.8166246116"/>
    <n v="31967617.464297984"/>
    <n v="33650123.646629468"/>
    <x v="156"/>
    <x v="156"/>
    <n v="3067385.702434306"/>
    <n v="3196761.7464297996"/>
    <n v="3365012.3646629476"/>
    <n v="3372576.5935396133"/>
    <n v="3506941.6914478103"/>
    <n v="3499076.0999999996"/>
    <x v="156"/>
    <n v="3674977"/>
    <x v="156"/>
    <n v="3367191"/>
    <x v="156"/>
  </r>
  <r>
    <x v="157"/>
    <x v="157"/>
    <x v="157"/>
    <n v="107475.69712359142"/>
    <n v="1791720.1326111599"/>
    <n v="1702134.1259806019"/>
    <n v="26957355.57310272"/>
    <n v="28376163.761160761"/>
    <x v="157"/>
    <x v="157"/>
    <n v="1985285.4654971305"/>
    <n v="2695735.557310272"/>
    <n v="2837616.376116076"/>
    <n v="2490950.4400550807"/>
    <n v="3853079.8195243631"/>
    <n v="4389313.5"/>
    <x v="157"/>
    <n v="5263342"/>
    <x v="157"/>
    <n v="10731537"/>
    <x v="157"/>
  </r>
  <r>
    <x v="158"/>
    <x v="158"/>
    <x v="158"/>
    <n v="2608893.1847708747"/>
    <n v="34549740.77384112"/>
    <n v="32822253.735149059"/>
    <n v="412933862.73655355"/>
    <n v="434667223.93321431"/>
    <x v="158"/>
    <x v="158"/>
    <n v="38282261.245253325"/>
    <n v="41293386.273655355"/>
    <n v="43466722.393321432"/>
    <n v="42654196.430879012"/>
    <n v="46885635.786724016"/>
    <n v="47778767.049999997"/>
    <x v="158"/>
    <n v="51251486"/>
    <x v="158"/>
    <n v="50593094"/>
    <x v="158"/>
  </r>
  <r>
    <x v="159"/>
    <x v="159"/>
    <x v="159"/>
    <n v="39516.808119839086"/>
    <n v="542222.57881461002"/>
    <n v="515111.44987387949"/>
    <n v="6714606.2249384616"/>
    <n v="7068006.5525668021"/>
    <x v="159"/>
    <x v="159"/>
    <n v="600800.64134582819"/>
    <n v="671460.62249384623"/>
    <n v="706800.65525668021"/>
    <n v="682463.79934688541"/>
    <n v="789927.26588074618"/>
    <n v="818096.29999999993"/>
    <x v="159"/>
    <n v="891863"/>
    <x v="159"/>
    <n v="988536"/>
    <x v="159"/>
  </r>
  <r>
    <x v="160"/>
    <x v="160"/>
    <x v="160"/>
    <n v="8967528.7870482896"/>
    <n v="112449069.92739464"/>
    <n v="106826616.43102491"/>
    <n v="1272583144.0411375"/>
    <n v="1339561204.253829"/>
    <x v="160"/>
    <x v="160"/>
    <n v="124597307.39877523"/>
    <n v="127258314.40411377"/>
    <n v="133956120.42538293"/>
    <n v="134479947.29071659"/>
    <n v="136817002.27188277"/>
    <n v="136284072.09999999"/>
    <x v="160"/>
    <n v="142898124"/>
    <x v="160"/>
    <n v="128599237"/>
    <x v="160"/>
  </r>
  <r>
    <x v="161"/>
    <x v="161"/>
    <x v="161"/>
    <n v="329273.96163514489"/>
    <n v="5168248.8723567277"/>
    <n v="4909836.4287388911"/>
    <n v="73211053.911644846"/>
    <n v="77064267.275415629"/>
    <x v="161"/>
    <x v="161"/>
    <n v="5726591.5483177043"/>
    <n v="7321105.3911644844"/>
    <n v="7706426.7275415631"/>
    <n v="6884037.4916867102"/>
    <n v="9852206.4627069365"/>
    <n v="11029182.699999999"/>
    <x v="161"/>
    <n v="12996594"/>
    <x v="161"/>
    <n v="21187371"/>
    <x v="161"/>
  </r>
  <r>
    <x v="162"/>
    <x v="162"/>
    <x v="162"/>
    <n v="1401519.4338997197"/>
    <n v="16951487.504918311"/>
    <n v="16103913.129672399"/>
    <n v="185039188.05209437"/>
    <n v="194778092.68641508"/>
    <x v="162"/>
    <x v="162"/>
    <n v="18782811.639798678"/>
    <n v="18503918.805209436"/>
    <n v="19477809.268641509"/>
    <n v="20163827.915189169"/>
    <n v="19188596.900296733"/>
    <n v="18535757.800000001"/>
    <x v="162"/>
    <n v="18847505"/>
    <x v="162"/>
    <n v="15206524"/>
    <x v="162"/>
  </r>
  <r>
    <x v="163"/>
    <x v="163"/>
    <x v="163"/>
    <n v="18489.225096523642"/>
    <n v="279324.36143871484"/>
    <n v="265358.14336677908"/>
    <n v="3808431.3368170066"/>
    <n v="4008875.0913863233"/>
    <x v="163"/>
    <x v="163"/>
    <n v="309500.6774944209"/>
    <n v="380843.13368170074"/>
    <n v="400887.50913863239"/>
    <n v="363580.126506612"/>
    <n v="493295.38297039864"/>
    <n v="543913"/>
    <x v="163"/>
    <n v="631289"/>
    <x v="163"/>
    <n v="901142"/>
    <x v="163"/>
  </r>
  <r>
    <x v="164"/>
    <x v="164"/>
    <x v="164"/>
    <n v="315022.81489887263"/>
    <n v="4186892.8047533324"/>
    <n v="3977548.1645156657"/>
    <n v="50221408.268860459"/>
    <n v="52864640.283011012"/>
    <x v="164"/>
    <x v="164"/>
    <n v="4639216.4041588176"/>
    <n v="5022140.8268860457"/>
    <n v="5286464.0283011012"/>
    <n v="5197959.4992473871"/>
    <n v="5722812.7583346395"/>
    <n v="5820253.8499999996"/>
    <x v="164"/>
    <n v="6230899"/>
    <x v="164"/>
    <n v="6390316"/>
    <x v="164"/>
  </r>
  <r>
    <x v="165"/>
    <x v="165"/>
    <x v="165"/>
    <n v="9034.7697290955439"/>
    <n v="123395.23803851902"/>
    <n v="117225.47613659308"/>
    <n v="1520991.9751686491"/>
    <n v="1601044.1843880515"/>
    <x v="165"/>
    <x v="165"/>
    <n v="136726.0255274449"/>
    <n v="152099.19751686489"/>
    <n v="160104.41843880515"/>
    <n v="155341.93262479635"/>
    <n v="178106.20523419298"/>
    <n v="183566.6"/>
    <x v="165"/>
    <n v="199152"/>
    <x v="165"/>
    <n v="240615"/>
    <x v="165"/>
  </r>
  <r>
    <x v="166"/>
    <x v="166"/>
    <x v="166"/>
    <n v="1668.568392393649"/>
    <n v="21988.82903680965"/>
    <n v="20889.387584969165"/>
    <n v="261521.5029029006"/>
    <n v="275285.79252936906"/>
    <x v="166"/>
    <x v="166"/>
    <n v="24364.353503390197"/>
    <n v="26152.150290290061"/>
    <n v="27528.579252936906"/>
    <n v="26941.944915393953"/>
    <n v="29548.559201490465"/>
    <n v="30191.949999999997"/>
    <x v="166"/>
    <n v="32473"/>
    <x v="166"/>
    <n v="32811"/>
    <x v="166"/>
  </r>
  <r>
    <x v="167"/>
    <x v="167"/>
    <x v="167"/>
    <n v="5456.7564631174801"/>
    <n v="85617.681198970589"/>
    <n v="81336.797139022048"/>
    <n v="1212382.2299107788"/>
    <n v="1276191.8209587147"/>
    <x v="167"/>
    <x v="167"/>
    <n v="94867.236785562985"/>
    <n v="121238.22299107788"/>
    <n v="127619.18209587147"/>
    <n v="115104.53327042186"/>
    <n v="163094.48215353559"/>
    <n v="180826.8"/>
    <x v="167"/>
    <n v="211039"/>
    <x v="167"/>
    <n v="353180"/>
    <x v="167"/>
  </r>
  <r>
    <x v="168"/>
    <x v="168"/>
    <x v="168"/>
    <n v="1115190.0809151523"/>
    <n v="16410998.011000251"/>
    <n v="15590448.110450236"/>
    <n v="217955733.68548852"/>
    <n v="229427088.08998793"/>
    <x v="168"/>
    <x v="168"/>
    <n v="18183931.314127706"/>
    <n v="21795573.368548851"/>
    <n v="22942708.808998793"/>
    <n v="21056175.203440905"/>
    <n v="27499526.064051952"/>
    <n v="29963353.399999999"/>
    <x v="168"/>
    <n v="34366240"/>
    <x v="168"/>
    <n v="46059398"/>
    <x v="168"/>
  </r>
  <r>
    <x v="169"/>
    <x v="169"/>
    <x v="169"/>
    <n v="51415.545098169852"/>
    <n v="732766.06942411116"/>
    <n v="696127.76595290552"/>
    <n v="9425045.7834362704"/>
    <n v="9921100.8246697597"/>
    <x v="169"/>
    <x v="169"/>
    <n v="811929.16279679921"/>
    <n v="942504.57834362693"/>
    <n v="992110.08246697579"/>
    <n v="934529.52267898328"/>
    <n v="1151662.408238952"/>
    <n v="1222621.5"/>
    <x v="169"/>
    <n v="1366266"/>
    <x v="169"/>
    <n v="1792199"/>
    <x v="169"/>
  </r>
  <r>
    <x v="170"/>
    <x v="170"/>
    <x v="170"/>
    <n v="3038.4184624577638"/>
    <n v="39503.070525646581"/>
    <n v="37527.91699936425"/>
    <n v="463512.3738591189"/>
    <n v="487907.7619569673"/>
    <x v="170"/>
    <x v="170"/>
    <n v="43770.715263874328"/>
    <n v="46351.237385911896"/>
    <n v="48790.776195696737"/>
    <n v="48185.288280496025"/>
    <n v="51667.258258312111"/>
    <n v="52316.5"/>
    <x v="170"/>
    <n v="55762"/>
    <x v="170"/>
    <n v="50658"/>
    <x v="170"/>
  </r>
  <r>
    <x v="171"/>
    <x v="171"/>
    <x v="171"/>
    <n v="5005.3015882034524"/>
    <n v="66161.382877747455"/>
    <n v="62853.313733860079"/>
    <n v="789270.93157337734"/>
    <n v="830811.50691934465"/>
    <x v="171"/>
    <x v="171"/>
    <n v="73309.011498889158"/>
    <n v="78927.093157337746"/>
    <n v="83081.150691934468"/>
    <n v="81087.398079799372"/>
    <n v="89448.126310917301"/>
    <n v="91647.45"/>
    <x v="171"/>
    <n v="98843"/>
    <x v="171"/>
    <n v="99626"/>
    <x v="171"/>
  </r>
  <r>
    <x v="172"/>
    <x v="172"/>
    <x v="172"/>
    <n v="282.95534140524938"/>
    <n v="3928.9935122716347"/>
    <n v="3732.5438366580529"/>
    <n v="49237.040104575157"/>
    <n v="51828.46326797385"/>
    <x v="172"/>
    <x v="172"/>
    <n v="4353.4554152594292"/>
    <n v="4923.7040104575153"/>
    <n v="5182.8463267973848"/>
    <n v="5085.7892794790814"/>
    <n v="5861.7348314606734"/>
    <n v="5973.5999999999995"/>
    <x v="172"/>
    <n v="6408"/>
    <x v="172"/>
    <n v="7402"/>
    <x v="172"/>
  </r>
  <r>
    <x v="173"/>
    <x v="173"/>
    <x v="173"/>
    <n v="569420.79905257502"/>
    <n v="8314085.2485693675"/>
    <n v="7898380.9861408994"/>
    <n v="109557680.90317348"/>
    <n v="115323874.63491945"/>
    <x v="173"/>
    <x v="173"/>
    <n v="9212282.8238995764"/>
    <n v="10955768.090317348"/>
    <n v="11532387.463491946"/>
    <n v="10687632.933901468"/>
    <n v="13714967.830766004"/>
    <n v="14799004.049999999"/>
    <x v="173"/>
    <n v="16809182"/>
    <x v="173"/>
    <n v="22545212"/>
    <x v="173"/>
  </r>
  <r>
    <x v="174"/>
    <x v="174"/>
    <x v="174"/>
    <n v="5943.3391461204365"/>
    <n v="77707.26804857704"/>
    <n v="73821.904646148178"/>
    <n v="916938.0160885338"/>
    <n v="965197.91167214094"/>
    <x v="174"/>
    <x v="174"/>
    <n v="86102.236064905315"/>
    <n v="91693.801608853391"/>
    <n v="96519.791167214105"/>
    <n v="95405.03861032128"/>
    <n v="102787.88318508952"/>
    <n v="103988.9"/>
    <x v="174"/>
    <n v="110741"/>
    <x v="174"/>
    <n v="109099"/>
    <x v="174"/>
  </r>
  <r>
    <x v="175"/>
    <x v="175"/>
    <x v="175"/>
    <n v="2391.6679430029426"/>
    <n v="33349.398650076633"/>
    <n v="31681.928717572795"/>
    <n v="419683.93237945775"/>
    <n v="441772.56039942929"/>
    <x v="175"/>
    <x v="175"/>
    <n v="36952.242271553063"/>
    <n v="41968.393237945776"/>
    <n v="44177.256039942928"/>
    <n v="41985.50566332681"/>
    <n v="50174.179959981528"/>
    <n v="52793.399999999994"/>
    <x v="175"/>
    <n v="58473"/>
    <x v="175"/>
    <n v="67735"/>
    <x v="175"/>
  </r>
  <r>
    <x v="176"/>
    <x v="176"/>
    <x v="176"/>
    <n v="8695.074093868936"/>
    <n v="118324.27624132879"/>
    <n v="112408.06242926235"/>
    <n v="1453187.444142716"/>
    <n v="1529670.9938344378"/>
    <x v="176"/>
    <x v="176"/>
    <n v="131107.23129233104"/>
    <n v="145318.74441427158"/>
    <n v="152967.09938344377"/>
    <n v="147569.99670866795"/>
    <n v="169548.13704768856"/>
    <n v="175749.05"/>
    <x v="176"/>
    <n v="191765"/>
    <x v="176"/>
    <n v="207123"/>
    <x v="176"/>
  </r>
  <r>
    <x v="177"/>
    <x v="177"/>
    <x v="177"/>
    <n v="590315.96862866473"/>
    <n v="7283706.3183591617"/>
    <n v="6919521.0024412032"/>
    <n v="81108717.106962502"/>
    <n v="85377596.954697371"/>
    <x v="177"/>
    <x v="177"/>
    <n v="8070588.7184035033"/>
    <n v="8110871.7106962511"/>
    <n v="8537759.6954697389"/>
    <n v="8712352.7452498712"/>
    <n v="8580374.4934739638"/>
    <n v="8408426.25"/>
    <x v="177"/>
    <n v="8673604"/>
    <x v="177"/>
    <n v="7330621"/>
    <x v="177"/>
  </r>
  <r>
    <x v="178"/>
    <x v="178"/>
    <x v="178"/>
    <n v="243721.58229213848"/>
    <n v="3365665.4808066869"/>
    <n v="3197382.2067663525"/>
    <n v="41946441.016831659"/>
    <n v="44154148.438770168"/>
    <x v="178"/>
    <x v="178"/>
    <n v="3729269.2308107326"/>
    <n v="4194644.1016831659"/>
    <n v="4415414.8438770166"/>
    <n v="4119199.4914399716"/>
    <n v="4966413.7087057643"/>
    <n v="5323553"/>
    <x v="178"/>
    <n v="6006710"/>
    <x v="178"/>
    <n v="6680984"/>
    <x v="178"/>
  </r>
  <r>
    <x v="179"/>
    <x v="179"/>
    <x v="179"/>
    <n v="1500.3720924747493"/>
    <n v="21565.537119922952"/>
    <n v="20487.260263926801"/>
    <n v="279749.16037632042"/>
    <n v="294472.80039612681"/>
    <x v="179"/>
    <x v="179"/>
    <n v="23895.331988834303"/>
    <n v="27974.916037632043"/>
    <n v="29447.28003961268"/>
    <n v="27580.797861454619"/>
    <n v="34474.732848647473"/>
    <n v="36807.75"/>
    <x v="179"/>
    <n v="41367"/>
    <x v="179"/>
    <n v="52214"/>
    <x v="179"/>
  </r>
  <r>
    <x v="180"/>
    <x v="180"/>
    <x v="180"/>
    <n v="365031.8317582914"/>
    <n v="6437427.8618082227"/>
    <n v="6115556.4687178107"/>
    <n v="102456902.84577969"/>
    <n v="107849371.41661021"/>
    <x v="180"/>
    <x v="180"/>
    <n v="7132884.0574052352"/>
    <n v="10245690.284577969"/>
    <n v="10784937.141661022"/>
    <n v="9505157.5354366172"/>
    <n v="15491507.334593806"/>
    <n v="17577292.349999998"/>
    <x v="180"/>
    <n v="20993588"/>
    <x v="180"/>
    <n v="34902406"/>
    <x v="180"/>
  </r>
  <r>
    <x v="181"/>
    <x v="181"/>
    <x v="181"/>
    <n v="322567.94544715411"/>
    <n v="4105586.4152176781"/>
    <n v="3900307.0944567942"/>
    <n v="47160282.494846433"/>
    <n v="49642402.62615414"/>
    <x v="181"/>
    <x v="181"/>
    <n v="4549126.2218478434"/>
    <n v="4716028.2494846433"/>
    <n v="4964240.2626154143"/>
    <n v="4955984.6387306871"/>
    <n v="5146372.3304238562"/>
    <n v="5154945.0999999996"/>
    <x v="181"/>
    <n v="5435297"/>
    <x v="181"/>
    <n v="4891896"/>
    <x v="181"/>
  </r>
  <r>
    <x v="182"/>
    <x v="182"/>
    <x v="182"/>
    <n v="120884.35117708011"/>
    <n v="1546117.2805757467"/>
    <n v="1468811.4165469594"/>
    <n v="17846867.327089842"/>
    <n v="18786176.133778781"/>
    <x v="182"/>
    <x v="182"/>
    <n v="1713149.3413581683"/>
    <n v="1784686.7327089843"/>
    <n v="1878617.6133778782"/>
    <n v="1871841.0455254028"/>
    <n v="1957064.5999670364"/>
    <n v="1964149.7"/>
    <x v="182"/>
    <n v="2075011"/>
    <x v="182"/>
    <n v="1941937"/>
    <x v="182"/>
  </r>
  <r>
    <x v="183"/>
    <x v="183"/>
    <x v="183"/>
    <n v="18304.14579644737"/>
    <n v="279728.7198990201"/>
    <n v="265742.2839040691"/>
    <n v="3858085.6074833721"/>
    <n v="4061142.7447193391"/>
    <x v="183"/>
    <x v="183"/>
    <n v="309948.72010971757"/>
    <n v="385808.56074833724"/>
    <n v="406114.27447193395"/>
    <n v="370293.70677585242"/>
    <n v="505510.60084361257"/>
    <n v="554411.44999999995"/>
    <x v="183"/>
    <n v="640045"/>
    <x v="183"/>
    <n v="992490"/>
    <x v="183"/>
  </r>
  <r>
    <x v="184"/>
    <x v="184"/>
    <x v="184"/>
    <n v="227666.57326613268"/>
    <n v="3906298.922108904"/>
    <n v="3710983.9760034583"/>
    <n v="60489345.768191651"/>
    <n v="63672995.545464903"/>
    <x v="184"/>
    <x v="184"/>
    <n v="4328309.0549683161"/>
    <n v="6048934.5768191647"/>
    <n v="6367299.5545464903"/>
    <n v="5528950.6956674587"/>
    <n v="8898481.5888438132"/>
    <n v="10247748.799999999"/>
    <x v="184"/>
    <n v="12422741"/>
    <x v="184"/>
    <n v="27030447"/>
    <x v="184"/>
  </r>
  <r>
    <x v="185"/>
    <x v="185"/>
    <x v="185"/>
    <n v="1051217.1798927349"/>
    <n v="16924106.206329919"/>
    <n v="16077900.896013426"/>
    <n v="245904368.92251539"/>
    <n v="258846704.12896353"/>
    <x v="185"/>
    <x v="185"/>
    <n v="18752472.25078107"/>
    <n v="24590436.89225154"/>
    <n v="25884670.412896357"/>
    <n v="22986172.159201127"/>
    <n v="33943010.060369328"/>
    <n v="38223137.899999999"/>
    <x v="185"/>
    <n v="45308399"/>
    <x v="185"/>
    <n v="80283809"/>
    <x v="185"/>
  </r>
  <r>
    <x v="186"/>
    <x v="186"/>
    <x v="186"/>
    <n v="24857.963030168998"/>
    <n v="340835.37053020846"/>
    <n v="323793.602003698"/>
    <n v="4217654.3818689724"/>
    <n v="4439636.1914410237"/>
    <x v="186"/>
    <x v="186"/>
    <n v="377656.92025507858"/>
    <n v="421765.43818689714"/>
    <n v="443963.61914410227"/>
    <n v="426741.48876373534"/>
    <n v="495816.44165524852"/>
    <n v="515826.25"/>
    <x v="186"/>
    <n v="564888"/>
    <x v="186"/>
    <n v="624464"/>
    <x v="186"/>
  </r>
  <r>
    <x v="187"/>
    <x v="187"/>
    <x v="187"/>
    <n v="14550612.355257349"/>
    <n v="200572459.18894041"/>
    <n v="190543836.22949341"/>
    <n v="2495218251.8925924"/>
    <n v="2626545528.307992"/>
    <x v="187"/>
    <x v="187"/>
    <n v="222240952.00990626"/>
    <n v="249521825.18925926"/>
    <n v="262654552.83079922"/>
    <n v="253384625.37047818"/>
    <n v="294896340.31845051"/>
    <n v="305684949.44999999"/>
    <x v="187"/>
    <n v="333545530"/>
    <x v="187"/>
    <n v="388864747"/>
    <x v="187"/>
  </r>
  <r>
    <x v="188"/>
    <x v="188"/>
    <x v="188"/>
    <n v="191095.06049984804"/>
    <n v="2965325.1249804846"/>
    <n v="2817058.8687314605"/>
    <n v="41528130.811653741"/>
    <n v="43713821.907003939"/>
    <x v="188"/>
    <x v="188"/>
    <n v="3285678.8088426432"/>
    <n v="4152813.0811653743"/>
    <n v="4371382.1907003941"/>
    <n v="3939645.8272373145"/>
    <n v="5525048.0039186785"/>
    <n v="6130524.7999999998"/>
    <x v="188"/>
    <n v="7160373"/>
    <x v="188"/>
    <n v="11391787"/>
    <x v="188"/>
  </r>
  <r>
    <x v="189"/>
    <x v="189"/>
    <x v="189"/>
    <n v="265311.0483137655"/>
    <n v="4041373.7678155499"/>
    <n v="3839305.0794247719"/>
    <n v="55558423.166247264"/>
    <n v="58482550.701312914"/>
    <x v="189"/>
    <x v="189"/>
    <n v="4477976.4740338502"/>
    <n v="5555842.3166247271"/>
    <n v="5848255.0701312916"/>
    <n v="5266308.1383580193"/>
    <n v="7255952.1438890276"/>
    <n v="8057762.25"/>
    <x v="189"/>
    <n v="9419132"/>
    <x v="189"/>
    <n v="14287611"/>
    <x v="189"/>
  </r>
  <r>
    <x v="190"/>
    <x v="190"/>
    <x v="190"/>
    <n v="3886494.8541486682"/>
    <n v="49984809.349215426"/>
    <n v="47485568.881754659"/>
    <n v="580183259.37492979"/>
    <n v="610719220.39466286"/>
    <x v="190"/>
    <x v="190"/>
    <n v="55384830.30383981"/>
    <n v="58018325.937492974"/>
    <n v="61071922.039466292"/>
    <n v="60518013.143715419"/>
    <n v="63975833.438082427"/>
    <n v="64561391.049999997"/>
    <x v="190"/>
    <n v="68581377"/>
    <x v="190"/>
    <n v="62451969"/>
    <x v="190"/>
  </r>
  <r>
    <x v="191"/>
    <x v="191"/>
    <x v="191"/>
    <n v="1105648.3848108887"/>
    <n v="19029855.403293129"/>
    <n v="18078362.633128475"/>
    <n v="295597768.68013674"/>
    <n v="311155545.97909129"/>
    <x v="191"/>
    <x v="191"/>
    <n v="21085712.358219538"/>
    <n v="29559776.868013669"/>
    <n v="31115554.597909126"/>
    <n v="26719650.018874772"/>
    <n v="43620477.952700056"/>
    <n v="50796899"/>
    <x v="191"/>
    <n v="62267349"/>
    <x v="191"/>
    <n v="137135916"/>
    <x v="191"/>
  </r>
  <r>
    <x v="192"/>
    <x v="192"/>
    <x v="192"/>
    <n v="1276.7491048481759"/>
    <n v="18552.663228971356"/>
    <n v="17625.030067522788"/>
    <n v="243306.75753089497"/>
    <n v="256112.3763483105"/>
    <x v="192"/>
    <x v="192"/>
    <n v="20556.967566727264"/>
    <n v="24330.675753089501"/>
    <n v="25611.237634831054"/>
    <n v="23798.248928222529"/>
    <n v="30312.774318766067"/>
    <n v="32622.05"/>
    <x v="192"/>
    <n v="36955"/>
    <x v="192"/>
    <n v="47895"/>
    <x v="192"/>
  </r>
  <r>
    <x v="193"/>
    <x v="193"/>
    <x v="193"/>
    <n v="180879.87175169494"/>
    <n v="2956494.5497273006"/>
    <n v="2808669.8222409356"/>
    <n v="43612515.278627232"/>
    <n v="45907910.819607608"/>
    <x v="193"/>
    <x v="193"/>
    <n v="3275894.2379249865"/>
    <n v="4361251.5278627221"/>
    <n v="4590791.0819607601"/>
    <n v="4043315.0735403169"/>
    <n v="6111795.1820636252"/>
    <n v="6939349.0999999996"/>
    <x v="193"/>
    <n v="8293638"/>
    <x v="193"/>
    <n v="15680509"/>
    <x v="193"/>
  </r>
  <r>
    <x v="194"/>
    <x v="194"/>
    <x v="194"/>
    <n v="53.794047621611142"/>
    <n v="742.34319965594409"/>
    <n v="705.22603967314672"/>
    <n v="9245.3308316080038"/>
    <n v="9731.9271911663218"/>
    <x v="194"/>
    <x v="194"/>
    <n v="822.54094144702958"/>
    <n v="924.53308316080052"/>
    <n v="973.19271911663213"/>
    <n v="896.45607877361113"/>
    <n v="1093.8651436993368"/>
    <n v="1187.5"/>
    <x v="194"/>
    <n v="1357"/>
    <x v="194"/>
    <n v="1568"/>
    <x v="194"/>
  </r>
  <r>
    <x v="195"/>
    <x v="195"/>
    <x v="195"/>
    <n v="4472.7234036654363"/>
    <n v="62992.494941084464"/>
    <n v="59842.870194030234"/>
    <n v="800668.58373686869"/>
    <n v="842809.03551249346"/>
    <x v="195"/>
    <x v="195"/>
    <n v="69797.778328071436"/>
    <n v="80066.858373686875"/>
    <n v="84280.903551249343"/>
    <n v="80787.493161276463"/>
    <n v="96680.830391563824"/>
    <n v="100861.5"/>
    <x v="195"/>
    <n v="110761"/>
    <x v="195"/>
    <n v="139734"/>
    <x v="195"/>
  </r>
  <r>
    <x v="196"/>
    <x v="196"/>
    <x v="196"/>
    <n v="77250.155398557748"/>
    <n v="994541.58860934933"/>
    <n v="944814.50917888153"/>
    <n v="11555633.152442785"/>
    <n v="12163824.370992409"/>
    <x v="196"/>
    <x v="196"/>
    <n v="1101985.1397333515"/>
    <n v="1155563.3152442786"/>
    <n v="1216382.437099241"/>
    <n v="1200791.6955068184"/>
    <n v="1275522.5737067836"/>
    <n v="1292083.5999999999"/>
    <x v="196"/>
    <n v="1377747"/>
    <x v="196"/>
    <n v="1291200"/>
    <x v="196"/>
  </r>
  <r>
    <x v="197"/>
    <x v="197"/>
    <x v="197"/>
    <n v="462.04438911470953"/>
    <n v="6342.5010596232505"/>
    <n v="6025.3760066420873"/>
    <n v="78575.039274862487"/>
    <n v="82710.567657749998"/>
    <x v="197"/>
    <x v="197"/>
    <n v="7027.7020051227182"/>
    <n v="7857.5039274862484"/>
    <n v="8271.0567657749998"/>
    <n v="8119.5722096252757"/>
    <n v="9247.6688644688638"/>
    <n v="9420.1999999999989"/>
    <x v="197"/>
    <n v="10101"/>
    <x v="197"/>
    <n v="11113"/>
    <x v="197"/>
  </r>
  <r>
    <x v="198"/>
    <x v="198"/>
    <x v="198"/>
    <n v="494207.88543627795"/>
    <n v="6846078.5571002169"/>
    <n v="6503774.6292452067"/>
    <n v="85589659.077723429"/>
    <n v="90094377.976550967"/>
    <x v="198"/>
    <x v="198"/>
    <n v="7585682.611745392"/>
    <n v="8558965.9077723417"/>
    <n v="9009437.7976550963"/>
    <n v="8566604.2965722419"/>
    <n v="10165396.432343338"/>
    <n v="10690876.299999999"/>
    <x v="198"/>
    <n v="11835284"/>
    <x v="198"/>
    <n v="13475503"/>
    <x v="198"/>
  </r>
  <r>
    <x v="199"/>
    <x v="199"/>
    <x v="199"/>
    <n v="227159.36789620231"/>
    <n v="3180595.9355501663"/>
    <n v="3021566.1387726576"/>
    <n v="40191439.232870579"/>
    <n v="42306778.139863774"/>
    <x v="199"/>
    <x v="199"/>
    <n v="3524206.0227702688"/>
    <n v="4019143.9232870573"/>
    <n v="4230677.8139863769"/>
    <n v="3998629.4031139095"/>
    <n v="4824832.2934601409"/>
    <n v="5104826.8999999994"/>
    <x v="199"/>
    <n v="5685337"/>
    <x v="199"/>
    <n v="6554941"/>
    <x v="199"/>
  </r>
  <r>
    <x v="200"/>
    <x v="200"/>
    <x v="200"/>
    <n v="3528696.6435973956"/>
    <n v="48631016.809417754"/>
    <n v="46199465.968946874"/>
    <n v="604866575.79041302"/>
    <n v="636701658.72675049"/>
    <x v="200"/>
    <x v="200"/>
    <n v="53884783.168329924"/>
    <n v="60486657.579041295"/>
    <n v="63670165.872675046"/>
    <n v="60891360.130910389"/>
    <n v="71470929.169568345"/>
    <n v="74732538.5"/>
    <x v="200"/>
    <n v="82255782"/>
    <x v="200"/>
    <n v="95819428"/>
    <x v="200"/>
  </r>
  <r>
    <x v="201"/>
    <x v="201"/>
    <x v="201"/>
    <n v="767226.16824453534"/>
    <n v="13390628.473931687"/>
    <n v="12721097.050235102"/>
    <n v="210923866.85893369"/>
    <n v="222025123.00940388"/>
    <x v="201"/>
    <x v="201"/>
    <n v="14837261.466960318"/>
    <n v="21092386.685893364"/>
    <n v="22202512.300940383"/>
    <n v="18898508.983333033"/>
    <n v="31562696.114276882"/>
    <n v="37080763.850000001"/>
    <x v="201"/>
    <n v="45856367"/>
    <x v="201"/>
    <n v="101872981"/>
    <x v="201"/>
  </r>
  <r>
    <x v="202"/>
    <x v="202"/>
    <x v="202"/>
    <n v="1260433.4940542849"/>
    <n v="17637572.217401944"/>
    <n v="16755693.606531847"/>
    <n v="222743420.86301351"/>
    <n v="234466758.80317211"/>
    <x v="202"/>
    <x v="202"/>
    <n v="19543016.307370577"/>
    <n v="22274342.086301349"/>
    <n v="23446675.880317211"/>
    <n v="22063563.323583893"/>
    <n v="26723575.886688907"/>
    <n v="28398813.599999998"/>
    <x v="202"/>
    <n v="31767440"/>
    <x v="202"/>
    <n v="37126180"/>
    <x v="202"/>
  </r>
  <r>
    <x v="203"/>
    <x v="203"/>
    <x v="203"/>
    <n v="3188597.5102786445"/>
    <n v="38578795.124585032"/>
    <n v="36649855.368355781"/>
    <n v="421254766.14450985"/>
    <n v="443426069.62579989"/>
    <x v="203"/>
    <x v="203"/>
    <n v="42746587.395662099"/>
    <n v="42125476.614450984"/>
    <n v="44342606.962579988"/>
    <n v="45504451.627614208"/>
    <n v="43698305.910041228"/>
    <n v="42582576.75"/>
    <x v="203"/>
    <n v="43679300"/>
    <x v="203"/>
    <n v="35117122"/>
    <x v="203"/>
  </r>
  <r>
    <x v="204"/>
    <x v="204"/>
    <x v="204"/>
    <n v="716.31430863254548"/>
    <n v="9406.5473703577227"/>
    <n v="8936.220001839838"/>
    <n v="111481.82712380648"/>
    <n v="117349.29170926995"/>
    <x v="204"/>
    <x v="204"/>
    <n v="10422.767169371436"/>
    <n v="11148.182712380645"/>
    <n v="11734.929170926995"/>
    <n v="11789.61447875179"/>
    <n v="12551.670049656226"/>
    <n v="12493.449999999999"/>
    <x v="204"/>
    <n v="13090"/>
    <x v="204"/>
    <n v="13311"/>
    <x v="204"/>
  </r>
  <r>
    <x v="205"/>
    <x v="205"/>
    <x v="205"/>
    <n v="175988.90748860984"/>
    <n v="2339974.7864750419"/>
    <n v="2222976.0471512899"/>
    <n v="28079170.31093679"/>
    <n v="29557021.379933462"/>
    <x v="205"/>
    <x v="205"/>
    <n v="2592769.8465097416"/>
    <n v="2807917.0310936784"/>
    <n v="2955702.137993346"/>
    <n v="2902198.1831791401"/>
    <n v="3200965.324123817"/>
    <n v="3259977.25"/>
    <x v="205"/>
    <n v="3494818"/>
    <x v="205"/>
    <n v="3666971"/>
    <x v="205"/>
  </r>
  <r>
    <x v="206"/>
    <x v="206"/>
    <x v="206"/>
    <n v="2487.3776769234246"/>
    <n v="33078.716213952379"/>
    <n v="31424.780403254761"/>
    <n v="397011.21086453559"/>
    <n v="417906.5377521427"/>
    <x v="206"/>
    <x v="206"/>
    <n v="36652.31713457327"/>
    <n v="39701.121086453553"/>
    <n v="41790.653775214269"/>
    <n v="41314.074891017379"/>
    <n v="45266.873570915799"/>
    <n v="45789.049999999996"/>
    <x v="206"/>
    <n v="48755"/>
    <x v="206"/>
    <n v="52100"/>
    <x v="206"/>
  </r>
  <r>
    <x v="207"/>
    <x v="207"/>
    <x v="207"/>
    <n v="4429.7662733544666"/>
    <n v="62477.389705741436"/>
    <n v="59353.52022045436"/>
    <n v="795265.51632084034"/>
    <n v="837121.59612720041"/>
    <x v="207"/>
    <x v="207"/>
    <n v="69227.024604699662"/>
    <n v="79526.55163208404"/>
    <n v="83712.159612720046"/>
    <n v="81122.243083118301"/>
    <n v="96166.770443898145"/>
    <n v="99237"/>
    <x v="207"/>
    <n v="107795"/>
    <x v="207"/>
    <n v="129048"/>
    <x v="207"/>
  </r>
  <r>
    <x v="208"/>
    <x v="208"/>
    <x v="208"/>
    <n v="45672.673543080185"/>
    <n v="606107.9618269552"/>
    <n v="575802.56373560743"/>
    <n v="7259233.2938812766"/>
    <n v="7641298.2040855549"/>
    <x v="208"/>
    <x v="208"/>
    <n v="671587.76933734654"/>
    <n v="725923.32938812766"/>
    <n v="764129.82040855545"/>
    <n v="744668.9081209345"/>
    <n v="825952.59866487887"/>
    <n v="847537.75"/>
    <x v="208"/>
    <n v="915460"/>
    <x v="208"/>
    <n v="923771"/>
    <x v="208"/>
  </r>
  <r>
    <x v="209"/>
    <x v="209"/>
    <x v="209"/>
    <n v="3593864.5110569661"/>
    <n v="52930177.939258017"/>
    <n v="50283669.042295121"/>
    <n v="703545546.74389899"/>
    <n v="740574259.73041999"/>
    <x v="209"/>
    <x v="209"/>
    <n v="58648396.608596139"/>
    <n v="70354554.674389914"/>
    <n v="74057425.973042011"/>
    <n v="68773770.434006676"/>
    <n v="88839210.037351534"/>
    <n v="95664425.25"/>
    <x v="209"/>
    <n v="108435788"/>
    <x v="209"/>
    <n v="148260478"/>
    <x v="209"/>
  </r>
  <r>
    <x v="210"/>
    <x v="210"/>
    <x v="210"/>
    <n v="289292.15922984184"/>
    <n v="3819500.7717158236"/>
    <n v="3628525.7331300317"/>
    <n v="45511772.704238161"/>
    <n v="47907129.162355967"/>
    <x v="210"/>
    <x v="210"/>
    <n v="4232133.8190757064"/>
    <n v="4551177.2704238156"/>
    <n v="4790712.9162355959"/>
    <n v="4720689.8748556115"/>
    <n v="5151865.386491742"/>
    <n v="5228284.1499999994"/>
    <x v="210"/>
    <n v="5585091"/>
    <x v="210"/>
    <n v="5751779"/>
    <x v="210"/>
  </r>
  <r>
    <x v="211"/>
    <x v="211"/>
    <x v="211"/>
    <n v="162.98864340517659"/>
    <n v="2108.5478361232217"/>
    <n v="2003.1204443170607"/>
    <n v="24618.227568568989"/>
    <n v="25913.923756388413"/>
    <x v="211"/>
    <x v="211"/>
    <n v="2336.3410926573101"/>
    <n v="2461.8227568568991"/>
    <n v="2591.3923756388413"/>
    <n v="2565.7612777897534"/>
    <n v="2730.5724931787177"/>
    <n v="2757.85"/>
    <x v="211"/>
    <n v="2932"/>
    <x v="211"/>
    <n v="2866"/>
    <x v="211"/>
  </r>
  <r>
    <x v="212"/>
    <x v="212"/>
    <x v="212"/>
    <n v="3238872.8045031331"/>
    <n v="43314654.383714676"/>
    <n v="41148921.664528944"/>
    <n v="522784887.3223331"/>
    <n v="550299881.39192963"/>
    <x v="212"/>
    <x v="212"/>
    <n v="47994076.879462257"/>
    <n v="52278488.732233308"/>
    <n v="55029988.139192961"/>
    <n v="53920776.840321563"/>
    <n v="59942492.947516516"/>
    <n v="61175577.75"/>
    <x v="212"/>
    <n v="65720030"/>
    <x v="212"/>
    <n v="71136547"/>
    <x v="212"/>
  </r>
  <r>
    <x v="213"/>
    <x v="213"/>
    <x v="213"/>
    <n v="13059.803577546312"/>
    <n v="178120.78787525103"/>
    <n v="169214.74848148844"/>
    <n v="2192500.9004640104"/>
    <n v="2307895.6846989589"/>
    <x v="213"/>
    <x v="213"/>
    <n v="197363.75387839455"/>
    <n v="219250.09004640105"/>
    <n v="230789.56846989586"/>
    <n v="220270.84197302311"/>
    <n v="256382.60660552813"/>
    <n v="268625.8"/>
    <x v="213"/>
    <n v="296267"/>
    <x v="213"/>
    <n v="330374"/>
    <x v="213"/>
  </r>
  <r>
    <x v="214"/>
    <x v="214"/>
    <x v="214"/>
    <n v="281806.37923117529"/>
    <n v="3479230.8236507564"/>
    <n v="3305269.2824682188"/>
    <n v="38767060.772126764"/>
    <n v="40807432.391712382"/>
    <x v="214"/>
    <x v="214"/>
    <n v="3855103.4057072094"/>
    <n v="3876706.0772126764"/>
    <n v="4080743.2391712386"/>
    <n v="4157032.8136277911"/>
    <n v="4103610.3185765445"/>
    <n v="4028301.15"/>
    <x v="214"/>
    <n v="4162499"/>
    <x v="214"/>
    <n v="3554424"/>
    <x v="214"/>
  </r>
  <r>
    <x v="215"/>
    <x v="215"/>
    <x v="215"/>
    <n v="146165.52004137615"/>
    <n v="2266624.3137713694"/>
    <n v="2153293.0980828009"/>
    <n v="31722058.423481066"/>
    <n v="33391640.445769545"/>
    <x v="215"/>
    <x v="215"/>
    <n v="2511495.084511213"/>
    <n v="3172205.8423481062"/>
    <n v="3339164.0445769541"/>
    <n v="3025245.1208531223"/>
    <n v="4217613.5466445722"/>
    <n v="4655260.3"/>
    <x v="215"/>
    <n v="5408758"/>
    <x v="215"/>
    <n v="8781748"/>
    <x v="215"/>
  </r>
  <r>
    <x v="216"/>
    <x v="216"/>
    <x v="216"/>
    <n v="286283.82757324056"/>
    <n v="4941605.6101049343"/>
    <n v="4694525.3295996878"/>
    <n v="76981533.525902316"/>
    <n v="81033193.185160339"/>
    <x v="216"/>
    <x v="216"/>
    <n v="5475463.2798946667"/>
    <n v="7698153.3525902303"/>
    <n v="8103319.3185160328"/>
    <n v="6922756.9646044457"/>
    <n v="11392751.917084068"/>
    <n v="13335598.399999999"/>
    <x v="216"/>
    <n v="16431332"/>
    <x v="216"/>
    <n v="35130891"/>
    <x v="216"/>
  </r>
  <r>
    <x v="217"/>
    <x v="217"/>
    <x v="217"/>
    <n v="37004.825853970258"/>
    <n v="472064.89811073634"/>
    <n v="448461.65320519952"/>
    <n v="5434908.8194388198"/>
    <n v="5720956.6520408634"/>
    <x v="217"/>
    <x v="217"/>
    <n v="523063.5990146664"/>
    <n v="543490.88194388198"/>
    <n v="572095.66520408634"/>
    <n v="572043.55994215491"/>
    <n v="594437.80493186729"/>
    <n v="594491.94999999995"/>
    <x v="217"/>
    <n v="625838"/>
    <x v="217"/>
    <n v="574462"/>
    <x v="217"/>
  </r>
  <r>
    <x v="218"/>
    <x v="218"/>
    <x v="218"/>
    <n v="617417.23534382065"/>
    <n v="7894637.0455542216"/>
    <n v="7499905.1932765096"/>
    <n v="91103025.131478339"/>
    <n v="95897921.191029832"/>
    <x v="218"/>
    <x v="218"/>
    <n v="8747520.2720822394"/>
    <n v="9110302.5131478347"/>
    <n v="9589792.1191029847"/>
    <n v="9562484.6914345641"/>
    <n v="9987505.5473787244"/>
    <n v="10016026.699999999"/>
    <x v="218"/>
    <n v="10573294"/>
    <x v="218"/>
    <n v="9964886"/>
    <x v="218"/>
  </r>
  <r>
    <x v="219"/>
    <x v="219"/>
    <x v="219"/>
    <n v="783442.81880996481"/>
    <n v="10881133.803314349"/>
    <n v="10337077.11314863"/>
    <n v="136391783.39204416"/>
    <n v="143570298.30741492"/>
    <x v="219"/>
    <x v="219"/>
    <n v="12056657.953810913"/>
    <n v="13639178.339204416"/>
    <n v="14357029.830741491"/>
    <n v="13675631.672755113"/>
    <n v="16241490.05743885"/>
    <n v="17050733.949999999"/>
    <x v="219"/>
    <n v="18842420"/>
    <x v="219"/>
    <n v="21600685"/>
    <x v="219"/>
  </r>
  <r>
    <x v="220"/>
    <x v="220"/>
    <x v="220"/>
    <n v="373963.33939721482"/>
    <n v="5150504.8611010853"/>
    <n v="4892979.6180460304"/>
    <n v="64020311.673343085"/>
    <n v="67389801.761413783"/>
    <x v="220"/>
    <x v="220"/>
    <n v="5706930.5940178251"/>
    <n v="6402031.1673343088"/>
    <n v="6738980.1761413785"/>
    <n v="6462072.362360497"/>
    <n v="7559783.742407714"/>
    <n v="7883729.8499999996"/>
    <x v="220"/>
    <n v="8654271"/>
    <x v="220"/>
    <n v="10019102"/>
    <x v="220"/>
  </r>
  <r>
    <x v="221"/>
    <x v="221"/>
    <x v="221"/>
    <n v="446450.68934187823"/>
    <n v="6138005.3967690701"/>
    <n v="5831105.1269306159"/>
    <n v="76160229.590952635"/>
    <n v="80168662.72731857"/>
    <x v="221"/>
    <x v="221"/>
    <n v="6801114.0130405221"/>
    <n v="7616022.9590952639"/>
    <n v="8016866.2727318574"/>
    <n v="7746767.0697942059"/>
    <n v="8977446.5589095708"/>
    <n v="9290454.6999999993"/>
    <x v="221"/>
    <n v="10120396"/>
    <x v="221"/>
    <n v="11880542"/>
    <x v="221"/>
  </r>
  <r>
    <x v="222"/>
    <x v="222"/>
    <x v="222"/>
    <n v="1093913.4100676423"/>
    <n v="14389963.522829361"/>
    <n v="13670465.346687892"/>
    <n v="170837674.23916912"/>
    <n v="179829130.77807277"/>
    <x v="222"/>
    <x v="222"/>
    <n v="15944557.920032535"/>
    <n v="17083767.423916914"/>
    <n v="17982913.077807277"/>
    <n v="17606884.102257866"/>
    <n v="19267759.329958677"/>
    <n v="19679259.5"/>
    <x v="222"/>
    <n v="21157419"/>
    <x v="222"/>
    <n v="20835659"/>
    <x v="222"/>
  </r>
  <r>
    <x v="223"/>
    <x v="223"/>
    <x v="223"/>
    <n v="595258.55734779697"/>
    <n v="8679937.5987432208"/>
    <n v="8245940.71880606"/>
    <n v="114228577.6470332"/>
    <n v="120240608.04950865"/>
    <x v="223"/>
    <x v="223"/>
    <n v="9617659.3891891688"/>
    <n v="11422857.764703322"/>
    <n v="12024060.804950867"/>
    <n v="11196007.610231454"/>
    <n v="14280931.645748096"/>
    <n v="15337144.85"/>
    <x v="223"/>
    <n v="17338395"/>
    <x v="223"/>
    <n v="23012536"/>
    <x v="223"/>
  </r>
  <r>
    <x v="224"/>
    <x v="224"/>
    <x v="224"/>
    <n v="20175.619660510521"/>
    <n v="332504.38737187814"/>
    <n v="315879.1680032842"/>
    <n v="4945555.599154382"/>
    <n v="5205847.9991098763"/>
    <x v="224"/>
    <x v="224"/>
    <n v="368425.91398546059"/>
    <n v="494555.55991543818"/>
    <n v="520584.79991098755"/>
    <n v="453144.52303886903"/>
    <n v="698805.64159665769"/>
    <n v="802807"/>
    <x v="224"/>
    <n v="970828"/>
    <x v="224"/>
    <n v="1816394"/>
    <x v="224"/>
  </r>
  <r>
    <x v="225"/>
    <x v="225"/>
    <x v="225"/>
    <n v="138094.81846855185"/>
    <n v="2214574.5215652464"/>
    <n v="2103845.7954869838"/>
    <n v="32051652.482502274"/>
    <n v="33738581.56052871"/>
    <x v="225"/>
    <x v="225"/>
    <n v="2453822.1845598295"/>
    <n v="3205165.2482502274"/>
    <n v="3373858.1560528707"/>
    <n v="2993774.9814970372"/>
    <n v="4406909.7517944416"/>
    <n v="4966401.45"/>
    <x v="225"/>
    <n v="5891500"/>
    <x v="225"/>
    <n v="10421416"/>
    <x v="225"/>
  </r>
  <r>
    <x v="226"/>
    <x v="226"/>
    <x v="226"/>
    <n v="85522.926640198959"/>
    <n v="1061031.3157993853"/>
    <n v="1007979.7500094158"/>
    <n v="11880126.374808548"/>
    <n v="12505396.184009001"/>
    <x v="226"/>
    <x v="226"/>
    <n v="1175657.9676447487"/>
    <n v="1188012.637480855"/>
    <n v="1250539.6184009002"/>
    <n v="1267339.2073475525"/>
    <n v="1263681.1991391017"/>
    <n v="1246930.0999999999"/>
    <x v="226"/>
    <n v="1295159"/>
    <x v="226"/>
    <n v="1129047"/>
    <x v="226"/>
  </r>
  <r>
    <x v="227"/>
    <x v="227"/>
    <x v="227"/>
    <n v="2663335.3993468587"/>
    <n v="42512289.471549548"/>
    <n v="40386674.997972064"/>
    <n v="612421371.259444"/>
    <n v="644654075.0099411"/>
    <x v="227"/>
    <x v="227"/>
    <n v="47105029.885373466"/>
    <n v="61242137.125944391"/>
    <n v="64465407.500994101"/>
    <n v="57222515.49268239"/>
    <n v="83812691.248958409"/>
    <n v="94421212.5"/>
    <x v="227"/>
    <n v="111971051"/>
    <x v="227"/>
    <n v="188455132"/>
    <x v="227"/>
  </r>
  <r>
    <x v="228"/>
    <x v="228"/>
    <x v="228"/>
    <n v="2506596.4204107793"/>
    <n v="34318160.361714512"/>
    <n v="32602252.343628787"/>
    <n v="424043874.48357576"/>
    <n v="446361973.14060605"/>
    <x v="228"/>
    <x v="228"/>
    <n v="38025662.450653195"/>
    <n v="42404387.448357575"/>
    <n v="44636197.314060606"/>
    <n v="42920496.149512775"/>
    <n v="49776137.564547546"/>
    <n v="51765885.699999996"/>
    <x v="228"/>
    <n v="56668602"/>
    <x v="228"/>
    <n v="65539534"/>
    <x v="228"/>
  </r>
  <r>
    <x v="229"/>
    <x v="229"/>
    <x v="229"/>
    <n v="305778.07627946988"/>
    <n v="4983610.6627082136"/>
    <n v="4734430.1295728032"/>
    <n v="73304237.257743835"/>
    <n v="77162355.008151397"/>
    <x v="229"/>
    <x v="229"/>
    <n v="5522006.2744689332"/>
    <n v="7330423.7257743841"/>
    <n v="7716235.500815141"/>
    <n v="6742345.1796597363"/>
    <n v="10243247.286834665"/>
    <n v="11722821.4"/>
    <x v="229"/>
    <n v="14122222"/>
    <x v="229"/>
    <n v="25855170"/>
    <x v="229"/>
  </r>
  <r>
    <x v="230"/>
    <x v="230"/>
    <x v="230"/>
    <n v="151982.26653974823"/>
    <n v="1982443.2591651913"/>
    <n v="1883321.0962069319"/>
    <n v="23337580.312308684"/>
    <n v="24565874.012956508"/>
    <x v="230"/>
    <x v="230"/>
    <n v="2196613.0295459176"/>
    <n v="2333758.0312308688"/>
    <n v="2456587.4012956512"/>
    <n v="2416128.8008556673"/>
    <n v="2609963.8398209051"/>
    <n v="2653668.25"/>
    <x v="230"/>
    <n v="2840110"/>
    <x v="230"/>
    <n v="2709574"/>
    <x v="230"/>
  </r>
  <r>
    <x v="231"/>
    <x v="231"/>
    <x v="231"/>
    <n v="8218858.4230581708"/>
    <n v="102044472.17192197"/>
    <n v="96942248.563325867"/>
    <n v="1143443416.6852105"/>
    <n v="1203624649.1423268"/>
    <x v="231"/>
    <x v="231"/>
    <n v="113068667.22650635"/>
    <n v="114344341.66852102"/>
    <n v="120362464.91423266"/>
    <n v="121839532.00030412"/>
    <n v="121720430.15814401"/>
    <n v="120244806.94999999"/>
    <x v="231"/>
    <n v="125039024"/>
    <x v="231"/>
    <n v="107411392"/>
    <x v="2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2" cacheId="62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rowHeaderCaption="страна">
  <location ref="W3:AB236" firstHeaderRow="0" firstDataRow="1" firstDataCol="1"/>
  <pivotFields count="21">
    <pivotField axis="axisRow" showAll="0">
      <items count="2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29"/>
        <item x="39"/>
        <item x="40"/>
        <item x="41"/>
        <item x="42"/>
        <item x="43"/>
        <item x="44"/>
        <item x="45"/>
        <item x="46"/>
        <item x="47"/>
        <item x="48"/>
        <item x="49"/>
        <item x="51"/>
        <item x="50"/>
        <item x="52"/>
        <item x="63"/>
        <item x="53"/>
        <item x="54"/>
        <item x="55"/>
        <item x="56"/>
        <item x="57"/>
        <item x="58"/>
        <item x="59"/>
        <item x="60"/>
        <item x="61"/>
        <item x="62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t="default"/>
      </items>
    </pivotField>
    <pivotField dataField="1" numFmtId="1" showAll="0"/>
    <pivotField dataField="1" numFmtId="1" showAll="0"/>
    <pivotField numFmtId="1" showAll="0"/>
    <pivotField numFmtId="1" showAll="0"/>
    <pivotField numFmtId="1" showAll="0"/>
    <pivotField numFmtId="1" showAll="0"/>
    <pivotField dataField="1"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dataField="1" numFmtId="1" showAll="0"/>
    <pivotField numFmtId="1" showAll="0"/>
    <pivotField numFmtId="1" showAll="0"/>
    <pivotField numFmtId="1" showAll="0"/>
    <pivotField dataField="1" numFmtId="1" showAll="0"/>
  </pivotFields>
  <rowFields count="1">
    <field x="0"/>
  </rowFields>
  <rowItems count="2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1940 г" fld="1" baseField="0" baseItem="0"/>
    <dataField name="1945 г" fld="2" baseField="0" baseItem="0"/>
    <dataField name="1970 г" fld="7" baseField="0" baseItem="0"/>
    <dataField name="2015 г" fld="16" baseField="0" baseItem="0"/>
    <dataField name="2100 г" fld="20" baseField="0" baseItem="0"/>
  </dataFields>
  <formats count="9">
    <format dxfId="26">
      <pivotArea collapsedLevelsAreSubtotals="1" fieldPosition="0">
        <references count="1">
          <reference field="0" count="0"/>
        </references>
      </pivotArea>
    </format>
    <format dxfId="7">
      <pivotArea field="0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">
      <pivotArea field="0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">
      <pivotArea field="0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1">
            <reference field="0" count="23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</reference>
          </references>
        </pivotArea>
      </pivotAreas>
    </conditionalFormat>
  </conditional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Таблица3" displayName="Таблица3" ref="B3:J23" headerRowCount="0" totalsRowShown="0" headerRowDxfId="136" dataDxfId="135">
  <tableColumns count="9">
    <tableColumn id="1" name="Столбец1" headerRowDxfId="134" dataDxfId="133"/>
    <tableColumn id="2" name="Столбец2" headerRowDxfId="132" dataDxfId="131"/>
    <tableColumn id="3" name="Столбец3" headerRowDxfId="130" dataDxfId="129"/>
    <tableColumn id="4" name="Столбец4" headerRowDxfId="128" dataDxfId="127"/>
    <tableColumn id="5" name="Столбец5" headerRowDxfId="126" dataDxfId="125"/>
    <tableColumn id="6" name="Столбец6" headerRowDxfId="124" dataDxfId="123"/>
    <tableColumn id="7" name="Столбец7" headerRowDxfId="122" dataDxfId="121"/>
    <tableColumn id="8" name="Столбец8" headerRowDxfId="120" dataDxfId="119"/>
    <tableColumn id="9" name="Столбец9" headerRowDxfId="118" dataDxfId="117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id="6" name="Таблица6" displayName="Таблица6" ref="L4:O5" totalsRowShown="0" headerRowDxfId="116" dataDxfId="115" tableBorderDxfId="114">
  <tableColumns count="4">
    <tableColumn id="1" name="Student Name" dataDxfId="113"/>
    <tableColumn id="2" name="Math" dataDxfId="112">
      <calculatedColumnFormula>VLOOKUP($L$5,$B$4:$J$23,2,0)</calculatedColumnFormula>
    </tableColumn>
    <tableColumn id="3" name="English" dataDxfId="111">
      <calculatedColumnFormula>VLOOKUP($L$5,$B$4:$J$23,3,0)</calculatedColumnFormula>
    </tableColumn>
    <tableColumn id="4" name="Physics" dataDxfId="110">
      <calculatedColumnFormula>VLOOKUP($L$5,$B$4:$J$23,5,0)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8" name="Таблица69" displayName="Таблица69" ref="L12:O13" totalsRowShown="0" headerRowDxfId="109" dataDxfId="108" tableBorderDxfId="107">
  <tableColumns count="4">
    <tableColumn id="1" name="Student Name" dataDxfId="106"/>
    <tableColumn id="2" name="Chemistry" dataDxfId="105">
      <calculatedColumnFormula>VLOOKUP($L$5,$B$4:$J$23,M11,0)</calculatedColumnFormula>
    </tableColumn>
    <tableColumn id="3" name="Physics" dataDxfId="104">
      <calculatedColumnFormula>VLOOKUP($L$5,$B$4:$J$23,N11,0)</calculatedColumnFormula>
    </tableColumn>
    <tableColumn id="4" name="Biology" dataDxfId="103">
      <calculatedColumnFormula>VLOOKUP($L$5,$B$4:$J$23,O11,0)</calculatedColumnFormula>
    </tableColumn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id="1" name="Таблица32" displayName="Таблица32" ref="B4:K24" headerRowCount="0" totalsRowShown="0" headerRowDxfId="102" dataDxfId="101">
  <tableColumns count="10">
    <tableColumn id="1" name="Столбец1" headerRowDxfId="100" dataDxfId="99"/>
    <tableColumn id="11" name="Столбец10" headerRowDxfId="98" dataDxfId="97"/>
    <tableColumn id="2" name="Столбец2" headerRowDxfId="96" dataDxfId="95"/>
    <tableColumn id="3" name="Столбец3" headerRowDxfId="94" dataDxfId="93"/>
    <tableColumn id="4" name="Столбец4" headerRowDxfId="92" dataDxfId="91"/>
    <tableColumn id="5" name="Столбец5" headerRowDxfId="90" dataDxfId="89"/>
    <tableColumn id="6" name="Столбец6" headerRowDxfId="88" dataDxfId="87"/>
    <tableColumn id="7" name="Столбец7" headerRowDxfId="86" dataDxfId="85"/>
    <tableColumn id="8" name="Столбец8" headerRowDxfId="84" dataDxfId="83"/>
    <tableColumn id="9" name="Столбец9" headerRowDxfId="82" dataDxfId="81"/>
  </tableColumns>
  <tableStyleInfo name="TableStyleMedium17" showFirstColumn="0" showLastColumn="0" showRowStripes="1" showColumnStripes="0"/>
</table>
</file>

<file path=xl/tables/table5.xml><?xml version="1.0" encoding="utf-8"?>
<table xmlns="http://schemas.openxmlformats.org/spreadsheetml/2006/main" id="2" name="Таблица323" displayName="Таблица323" ref="C3:M22" headerRowCount="0" totalsRowShown="0" headerRowDxfId="80" dataDxfId="79">
  <tableColumns count="11">
    <tableColumn id="1" name="Столбец1" headerRowDxfId="78" dataDxfId="77"/>
    <tableColumn id="2" name="Столбец2" headerRowDxfId="76" dataDxfId="75"/>
    <tableColumn id="3" name="Столбец3" headerRowDxfId="74" dataDxfId="73"/>
    <tableColumn id="4" name="Столбец4" headerRowDxfId="72" dataDxfId="71"/>
    <tableColumn id="5" name="Столбец5" headerRowDxfId="70" dataDxfId="69"/>
    <tableColumn id="6" name="Столбец6" headerRowDxfId="68" dataDxfId="67"/>
    <tableColumn id="7" name="Столбец7" headerRowDxfId="66" dataDxfId="65"/>
    <tableColumn id="8" name="Столбец8" headerRowDxfId="64" dataDxfId="63"/>
    <tableColumn id="9" name="Столбец9" headerRowDxfId="62" dataDxfId="61"/>
    <tableColumn id="10" name="Столбец10" headerRowDxfId="60" dataDxfId="59">
      <calculatedColumnFormula>SUM($D3:$K3)</calculatedColumnFormula>
    </tableColumn>
    <tableColumn id="11" name="Столбец11" headerRowDxfId="58" dataDxfId="57">
      <calculatedColumnFormula>AVERAGE(D3:K3)</calculatedColumnFormula>
    </tableColumn>
  </tableColumns>
  <tableStyleInfo name="TableStyleMedium17" showFirstColumn="0" showLastColumn="0" showRowStripes="1" showColumnStripes="0"/>
</table>
</file>

<file path=xl/tables/table6.xml><?xml version="1.0" encoding="utf-8"?>
<table xmlns="http://schemas.openxmlformats.org/spreadsheetml/2006/main" id="4" name="Таблица4" displayName="Таблица4" ref="B2:F5" totalsRowShown="0" headerRowDxfId="50" tableBorderDxfId="56">
  <autoFilter ref="B2:F5"/>
  <tableColumns count="5">
    <tableColumn id="1" name="Name" dataDxfId="55"/>
    <tableColumn id="2" name="salery  -2010" dataDxfId="54"/>
    <tableColumn id="3" name="salery  -2014" dataDxfId="53"/>
    <tableColumn id="4" name="difference" dataDxfId="51">
      <calculatedColumnFormula>$D3-$C3</calculatedColumnFormula>
    </tableColumn>
    <tableColumn id="5" name="% difference" dataDxfId="52" dataCellStyle="Процентный">
      <calculatedColumnFormula>$E3/$C3</calculatedColumnFormula>
    </tableColumn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9" name="Таблица9" displayName="Таблица9" ref="A1:U233" totalsRowShown="0" headerRowDxfId="29" dataDxfId="30" headerRowCellStyle="Финансовый" dataCellStyle="Финансовый">
  <autoFilter ref="A1:U233"/>
  <tableColumns count="21">
    <tableColumn id="1" name="Страна" dataDxfId="49"/>
    <tableColumn id="2" name="1940" dataDxfId="48">
      <calculatedColumnFormula>$C2*5</calculatedColumnFormula>
    </tableColumn>
    <tableColumn id="3" name="1945" dataDxfId="28">
      <calculatedColumnFormula>$D2*$E2/$F2/1000</calculatedColumnFormula>
    </tableColumn>
    <tableColumn id="4" name="1950" dataDxfId="47">
      <calculatedColumnFormula>$E2*$F2/$H2</calculatedColumnFormula>
    </tableColumn>
    <tableColumn id="5" name="1955" dataDxfId="46">
      <calculatedColumnFormula>$F2*$H2/$G2</calculatedColumnFormula>
    </tableColumn>
    <tableColumn id="6" name="1960" dataDxfId="45">
      <calculatedColumnFormula>$G2*($I2/$H2)</calculatedColumnFormula>
    </tableColumn>
    <tableColumn id="7" name="1965" dataDxfId="44">
      <calculatedColumnFormula>$H2*($I2/$J2)</calculatedColumnFormula>
    </tableColumn>
    <tableColumn id="8" name="1970" dataDxfId="27">
      <calculatedColumnFormula>$K2*($L2/$J2)*10</calculatedColumnFormula>
    </tableColumn>
    <tableColumn id="9" name="1975" dataDxfId="43">
      <calculatedColumnFormula>$J2*($L2/$M2)</calculatedColumnFormula>
    </tableColumn>
    <tableColumn id="10" name="1980" dataDxfId="42">
      <calculatedColumnFormula>$K2*($L2/$M2)</calculatedColumnFormula>
    </tableColumn>
    <tableColumn id="11" name="1985" dataDxfId="41">
      <calculatedColumnFormula>$L2*($M2/$O2)</calculatedColumnFormula>
    </tableColumn>
    <tableColumn id="12" name="1990" dataDxfId="40">
      <calculatedColumnFormula>$M2*($P2/$Q2)</calculatedColumnFormula>
    </tableColumn>
    <tableColumn id="13" name="1995" dataDxfId="39">
      <calculatedColumnFormula>$N2*($P2/$O2)</calculatedColumnFormula>
    </tableColumn>
    <tableColumn id="14" name="2000" dataDxfId="38">
      <calculatedColumnFormula>$O2*($P2/$S2)</calculatedColumnFormula>
    </tableColumn>
    <tableColumn id="15" name="2005" dataDxfId="37">
      <calculatedColumnFormula>$P2*($Q2/$R2)</calculatedColumnFormula>
    </tableColumn>
    <tableColumn id="16" name="2010" dataDxfId="36" dataCellStyle="Финансовый">
      <calculatedColumnFormula>$Q2*0.95</calculatedColumnFormula>
    </tableColumn>
    <tableColumn id="17" name="2015" dataDxfId="35" dataCellStyle="Финансовый"/>
    <tableColumn id="18" name="2020" dataDxfId="34" dataCellStyle="Финансовый"/>
    <tableColumn id="19" name="2030" dataDxfId="33" dataCellStyle="Финансовый"/>
    <tableColumn id="20" name="2050" dataDxfId="32" dataCellStyle="Финансовый"/>
    <tableColumn id="21" name="2100" dataDxfId="31" dataCellStyle="Финансовый"/>
  </tableColumns>
  <tableStyleInfo name="TableStyleDark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2:O26"/>
  <sheetViews>
    <sheetView workbookViewId="0">
      <selection activeCell="L17" sqref="L17"/>
    </sheetView>
  </sheetViews>
  <sheetFormatPr baseColWidth="10" defaultRowHeight="16" outlineLevelRow="2" x14ac:dyDescent="0.2"/>
  <cols>
    <col min="1" max="1" width="16" customWidth="1"/>
    <col min="2" max="2" width="18" customWidth="1"/>
    <col min="3" max="10" width="11.83203125" customWidth="1"/>
    <col min="12" max="12" width="19" customWidth="1"/>
    <col min="13" max="15" width="11.83203125" customWidth="1"/>
  </cols>
  <sheetData>
    <row r="2" spans="1:15" ht="19" x14ac:dyDescent="0.25"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9</v>
      </c>
      <c r="J2" s="5" t="s">
        <v>8</v>
      </c>
      <c r="K2" s="2"/>
    </row>
    <row r="3" spans="1:15" ht="19" x14ac:dyDescent="0.25">
      <c r="A3" s="1" t="s">
        <v>0</v>
      </c>
      <c r="B3" s="6">
        <v>1</v>
      </c>
      <c r="C3" s="7">
        <v>2</v>
      </c>
      <c r="D3" s="7">
        <v>3</v>
      </c>
      <c r="E3" s="7">
        <v>4</v>
      </c>
      <c r="F3" s="7">
        <v>5</v>
      </c>
      <c r="G3" s="7">
        <v>6</v>
      </c>
      <c r="H3" s="7">
        <v>7</v>
      </c>
      <c r="I3" s="7">
        <v>8</v>
      </c>
      <c r="J3" s="8">
        <v>9</v>
      </c>
      <c r="K3" s="2"/>
      <c r="L3" s="2" t="s">
        <v>32</v>
      </c>
    </row>
    <row r="4" spans="1:15" ht="19" x14ac:dyDescent="0.25">
      <c r="A4" s="2"/>
      <c r="B4" s="9" t="s">
        <v>10</v>
      </c>
      <c r="C4" s="10">
        <v>86</v>
      </c>
      <c r="D4" s="10">
        <v>98</v>
      </c>
      <c r="E4" s="10">
        <v>93</v>
      </c>
      <c r="F4" s="10">
        <v>98</v>
      </c>
      <c r="G4" s="10">
        <v>99</v>
      </c>
      <c r="H4" s="10">
        <v>87</v>
      </c>
      <c r="I4" s="10">
        <v>96</v>
      </c>
      <c r="J4" s="11">
        <v>99</v>
      </c>
      <c r="K4" s="2"/>
      <c r="L4" s="10" t="s">
        <v>30</v>
      </c>
      <c r="M4" s="10" t="s">
        <v>2</v>
      </c>
      <c r="N4" s="10" t="s">
        <v>3</v>
      </c>
      <c r="O4" s="10" t="s">
        <v>5</v>
      </c>
    </row>
    <row r="5" spans="1:15" ht="19" x14ac:dyDescent="0.25">
      <c r="A5" s="2"/>
      <c r="B5" s="9" t="s">
        <v>11</v>
      </c>
      <c r="C5" s="10">
        <v>87</v>
      </c>
      <c r="D5" s="10">
        <v>86</v>
      </c>
      <c r="E5" s="10">
        <v>85</v>
      </c>
      <c r="F5" s="10">
        <v>86</v>
      </c>
      <c r="G5" s="10">
        <v>97</v>
      </c>
      <c r="H5" s="10">
        <v>87</v>
      </c>
      <c r="I5" s="10">
        <v>90</v>
      </c>
      <c r="J5" s="11">
        <v>88</v>
      </c>
      <c r="K5" s="2"/>
      <c r="L5" s="10" t="s">
        <v>12</v>
      </c>
      <c r="M5" s="10">
        <f>VLOOKUP($L$5,$B$4:$J$23,2,0)</f>
        <v>92</v>
      </c>
      <c r="N5" s="10">
        <f>VLOOKUP($L$5,$B$4:$J$23,3,0)</f>
        <v>85</v>
      </c>
      <c r="O5" s="10">
        <f>VLOOKUP($L$5,$B$4:$J$23,5,0)</f>
        <v>96</v>
      </c>
    </row>
    <row r="6" spans="1:15" ht="19" x14ac:dyDescent="0.25">
      <c r="A6" s="2"/>
      <c r="B6" s="9" t="s">
        <v>12</v>
      </c>
      <c r="C6" s="10">
        <v>92</v>
      </c>
      <c r="D6" s="10">
        <v>85</v>
      </c>
      <c r="E6" s="10">
        <v>87</v>
      </c>
      <c r="F6" s="10">
        <v>96</v>
      </c>
      <c r="G6" s="10">
        <v>85</v>
      </c>
      <c r="H6" s="10">
        <v>97</v>
      </c>
      <c r="I6" s="10">
        <v>94</v>
      </c>
      <c r="J6" s="11">
        <v>87</v>
      </c>
      <c r="K6" s="2"/>
      <c r="L6" s="2"/>
      <c r="M6" s="2"/>
      <c r="N6" s="2"/>
      <c r="O6" s="2"/>
    </row>
    <row r="7" spans="1:15" ht="19" x14ac:dyDescent="0.25">
      <c r="A7" s="2"/>
      <c r="B7" s="9" t="s">
        <v>13</v>
      </c>
      <c r="C7" s="10">
        <v>96</v>
      </c>
      <c r="D7" s="10">
        <v>86</v>
      </c>
      <c r="E7" s="10">
        <v>100</v>
      </c>
      <c r="F7" s="10">
        <v>96</v>
      </c>
      <c r="G7" s="10">
        <v>84</v>
      </c>
      <c r="H7" s="10">
        <v>100</v>
      </c>
      <c r="I7" s="10">
        <v>100</v>
      </c>
      <c r="J7" s="11">
        <v>88</v>
      </c>
      <c r="K7" s="2"/>
    </row>
    <row r="8" spans="1:15" ht="19" x14ac:dyDescent="0.25">
      <c r="A8" s="2"/>
      <c r="B8" s="9" t="s">
        <v>14</v>
      </c>
      <c r="C8" s="10">
        <v>87</v>
      </c>
      <c r="D8" s="10">
        <v>99</v>
      </c>
      <c r="E8" s="10">
        <v>89</v>
      </c>
      <c r="F8" s="10">
        <v>92</v>
      </c>
      <c r="G8" s="10">
        <v>87</v>
      </c>
      <c r="H8" s="10">
        <v>89</v>
      </c>
      <c r="I8" s="10">
        <v>95</v>
      </c>
      <c r="J8" s="11">
        <v>99</v>
      </c>
      <c r="K8" s="2"/>
    </row>
    <row r="9" spans="1:15" ht="19" x14ac:dyDescent="0.25">
      <c r="A9" s="2"/>
      <c r="B9" s="9" t="s">
        <v>15</v>
      </c>
      <c r="C9" s="10">
        <v>96</v>
      </c>
      <c r="D9" s="10">
        <v>90</v>
      </c>
      <c r="E9" s="10">
        <v>86</v>
      </c>
      <c r="F9" s="10">
        <v>85</v>
      </c>
      <c r="G9" s="10">
        <v>86</v>
      </c>
      <c r="H9" s="10">
        <v>100</v>
      </c>
      <c r="I9" s="10">
        <v>85</v>
      </c>
      <c r="J9" s="11">
        <v>100</v>
      </c>
      <c r="K9" s="2"/>
    </row>
    <row r="10" spans="1:15" ht="19" x14ac:dyDescent="0.25">
      <c r="A10" s="2"/>
      <c r="B10" s="9" t="s">
        <v>16</v>
      </c>
      <c r="C10" s="10">
        <v>87</v>
      </c>
      <c r="D10" s="10">
        <v>93</v>
      </c>
      <c r="E10" s="10">
        <v>92</v>
      </c>
      <c r="F10" s="10">
        <v>94</v>
      </c>
      <c r="G10" s="10">
        <v>94</v>
      </c>
      <c r="H10" s="10">
        <v>89</v>
      </c>
      <c r="I10" s="10">
        <v>92</v>
      </c>
      <c r="J10" s="11">
        <v>91</v>
      </c>
      <c r="K10" s="2"/>
      <c r="L10" s="2"/>
      <c r="M10" s="2"/>
      <c r="N10" s="2"/>
      <c r="O10" s="2"/>
    </row>
    <row r="11" spans="1:15" ht="19" x14ac:dyDescent="0.25">
      <c r="A11" s="2"/>
      <c r="B11" s="9" t="s">
        <v>17</v>
      </c>
      <c r="C11" s="10">
        <v>90</v>
      </c>
      <c r="D11" s="10">
        <v>99</v>
      </c>
      <c r="E11" s="10">
        <v>96</v>
      </c>
      <c r="F11" s="10">
        <v>100</v>
      </c>
      <c r="G11" s="10">
        <v>99</v>
      </c>
      <c r="H11" s="10">
        <v>89</v>
      </c>
      <c r="I11" s="10">
        <v>94</v>
      </c>
      <c r="J11" s="11">
        <v>87</v>
      </c>
      <c r="K11" s="2"/>
      <c r="L11" s="2" t="s">
        <v>31</v>
      </c>
      <c r="M11" s="1">
        <f>HLOOKUP(M12,$C$2:$J$3,2,0)</f>
        <v>4</v>
      </c>
      <c r="N11" s="1">
        <f>HLOOKUP(N12,$C$2:$J$3,2,0)</f>
        <v>5</v>
      </c>
      <c r="O11" s="1">
        <f>HLOOKUP(O12,$C$2:$J$3,2,0)</f>
        <v>6</v>
      </c>
    </row>
    <row r="12" spans="1:15" ht="19" x14ac:dyDescent="0.25">
      <c r="A12" s="2"/>
      <c r="B12" s="9" t="s">
        <v>18</v>
      </c>
      <c r="C12" s="10">
        <v>90</v>
      </c>
      <c r="D12" s="10">
        <v>88</v>
      </c>
      <c r="E12" s="10">
        <v>88</v>
      </c>
      <c r="F12" s="10">
        <v>100</v>
      </c>
      <c r="G12" s="10">
        <v>86</v>
      </c>
      <c r="H12" s="10">
        <v>87</v>
      </c>
      <c r="I12" s="10">
        <v>94</v>
      </c>
      <c r="J12" s="11">
        <v>93</v>
      </c>
      <c r="K12" s="2"/>
      <c r="L12" s="10" t="s">
        <v>30</v>
      </c>
      <c r="M12" s="10" t="s">
        <v>4</v>
      </c>
      <c r="N12" s="10" t="s">
        <v>5</v>
      </c>
      <c r="O12" s="10" t="s">
        <v>6</v>
      </c>
    </row>
    <row r="13" spans="1:15" ht="19" x14ac:dyDescent="0.25">
      <c r="A13" s="2"/>
      <c r="B13" s="9" t="s">
        <v>19</v>
      </c>
      <c r="C13" s="10">
        <v>91</v>
      </c>
      <c r="D13" s="10">
        <v>88</v>
      </c>
      <c r="E13" s="10">
        <v>90</v>
      </c>
      <c r="F13" s="10">
        <v>85</v>
      </c>
      <c r="G13" s="10">
        <v>86</v>
      </c>
      <c r="H13" s="10">
        <v>94</v>
      </c>
      <c r="I13" s="10">
        <v>86</v>
      </c>
      <c r="J13" s="11">
        <v>94</v>
      </c>
      <c r="K13" s="2"/>
      <c r="L13" s="10" t="s">
        <v>24</v>
      </c>
      <c r="M13" s="10">
        <f>VLOOKUP($L$5,$B$4:$J$23,M11,0)</f>
        <v>87</v>
      </c>
      <c r="N13" s="10">
        <f>VLOOKUP($L$5,$B$4:$J$23,N11,0)</f>
        <v>96</v>
      </c>
      <c r="O13" s="10">
        <f>VLOOKUP($L$5,$B$4:$J$23,O11,0)</f>
        <v>85</v>
      </c>
    </row>
    <row r="14" spans="1:15" ht="19" x14ac:dyDescent="0.25">
      <c r="A14" s="2"/>
      <c r="B14" s="9" t="s">
        <v>20</v>
      </c>
      <c r="C14" s="10">
        <v>99</v>
      </c>
      <c r="D14" s="10">
        <v>86</v>
      </c>
      <c r="E14" s="10">
        <v>88</v>
      </c>
      <c r="F14" s="10">
        <v>96</v>
      </c>
      <c r="G14" s="10">
        <v>93</v>
      </c>
      <c r="H14" s="10">
        <v>93</v>
      </c>
      <c r="I14" s="10">
        <v>95</v>
      </c>
      <c r="J14" s="11">
        <v>88</v>
      </c>
      <c r="K14" s="2"/>
      <c r="L14" s="2"/>
      <c r="M14" s="2"/>
      <c r="N14" s="2"/>
      <c r="O14" s="2"/>
    </row>
    <row r="15" spans="1:15" ht="19" x14ac:dyDescent="0.25">
      <c r="A15" s="2"/>
      <c r="B15" s="9" t="s">
        <v>21</v>
      </c>
      <c r="C15" s="10">
        <v>96</v>
      </c>
      <c r="D15" s="10">
        <v>86</v>
      </c>
      <c r="E15" s="10">
        <v>85</v>
      </c>
      <c r="F15" s="10">
        <v>90</v>
      </c>
      <c r="G15" s="10">
        <v>93</v>
      </c>
      <c r="H15" s="10">
        <v>98</v>
      </c>
      <c r="I15" s="10">
        <v>88</v>
      </c>
      <c r="J15" s="11">
        <v>92</v>
      </c>
      <c r="K15" s="2"/>
      <c r="L15" s="2"/>
      <c r="M15" s="2"/>
      <c r="N15" s="2"/>
      <c r="O15" s="2"/>
    </row>
    <row r="16" spans="1:15" ht="19" x14ac:dyDescent="0.25">
      <c r="A16" s="2"/>
      <c r="B16" s="9" t="s">
        <v>22</v>
      </c>
      <c r="C16" s="10">
        <v>92</v>
      </c>
      <c r="D16" s="10">
        <v>97</v>
      </c>
      <c r="E16" s="10">
        <v>90</v>
      </c>
      <c r="F16" s="10">
        <v>88</v>
      </c>
      <c r="G16" s="10">
        <v>92</v>
      </c>
      <c r="H16" s="10">
        <v>85</v>
      </c>
      <c r="I16" s="10">
        <v>92</v>
      </c>
      <c r="J16" s="11">
        <v>97</v>
      </c>
      <c r="K16" s="2"/>
      <c r="L16" s="2"/>
      <c r="M16" s="2"/>
      <c r="N16" s="2"/>
      <c r="O16" s="2"/>
    </row>
    <row r="17" spans="1:15" ht="19" outlineLevel="2" x14ac:dyDescent="0.25">
      <c r="A17" s="2"/>
      <c r="B17" s="9" t="s">
        <v>23</v>
      </c>
      <c r="C17" s="10">
        <v>92</v>
      </c>
      <c r="D17" s="10">
        <v>85</v>
      </c>
      <c r="E17" s="10">
        <v>92</v>
      </c>
      <c r="F17" s="10">
        <v>88</v>
      </c>
      <c r="G17" s="10">
        <v>89</v>
      </c>
      <c r="H17" s="10">
        <v>89</v>
      </c>
      <c r="I17" s="10">
        <v>99</v>
      </c>
      <c r="J17" s="11">
        <v>96</v>
      </c>
      <c r="K17" s="2"/>
      <c r="L17" s="2"/>
      <c r="M17" s="2"/>
      <c r="N17" s="2"/>
      <c r="O17" s="2"/>
    </row>
    <row r="18" spans="1:15" ht="19" x14ac:dyDescent="0.25">
      <c r="A18" s="2"/>
      <c r="B18" s="9" t="s">
        <v>24</v>
      </c>
      <c r="C18" s="10">
        <v>85</v>
      </c>
      <c r="D18" s="10">
        <v>87</v>
      </c>
      <c r="E18" s="10">
        <v>87</v>
      </c>
      <c r="F18" s="10">
        <v>91</v>
      </c>
      <c r="G18" s="10">
        <v>85</v>
      </c>
      <c r="H18" s="10">
        <v>96</v>
      </c>
      <c r="I18" s="10">
        <v>91</v>
      </c>
      <c r="J18" s="11">
        <v>97</v>
      </c>
      <c r="K18" s="2"/>
      <c r="L18" s="2"/>
      <c r="M18" s="2"/>
      <c r="N18" s="2"/>
      <c r="O18" s="2"/>
    </row>
    <row r="19" spans="1:15" ht="19" x14ac:dyDescent="0.25">
      <c r="A19" s="2"/>
      <c r="B19" s="9" t="s">
        <v>25</v>
      </c>
      <c r="C19" s="10">
        <v>95</v>
      </c>
      <c r="D19" s="10">
        <v>95</v>
      </c>
      <c r="E19" s="10">
        <v>96</v>
      </c>
      <c r="F19" s="10">
        <v>86</v>
      </c>
      <c r="G19" s="10">
        <v>92</v>
      </c>
      <c r="H19" s="10">
        <v>90</v>
      </c>
      <c r="I19" s="10">
        <v>93</v>
      </c>
      <c r="J19" s="11">
        <v>85</v>
      </c>
      <c r="K19" s="2"/>
      <c r="L19" s="2"/>
      <c r="M19" s="2"/>
      <c r="N19" s="2"/>
      <c r="O19" s="2"/>
    </row>
    <row r="20" spans="1:15" ht="19" x14ac:dyDescent="0.25">
      <c r="A20" s="2"/>
      <c r="B20" s="9" t="s">
        <v>26</v>
      </c>
      <c r="C20" s="10">
        <v>92</v>
      </c>
      <c r="D20" s="10">
        <v>98</v>
      </c>
      <c r="E20" s="10">
        <v>87</v>
      </c>
      <c r="F20" s="10">
        <v>99</v>
      </c>
      <c r="G20" s="10">
        <v>99</v>
      </c>
      <c r="H20" s="10">
        <v>95</v>
      </c>
      <c r="I20" s="10">
        <v>94</v>
      </c>
      <c r="J20" s="11">
        <v>90</v>
      </c>
      <c r="K20" s="2"/>
      <c r="L20" s="2"/>
      <c r="M20" s="2"/>
      <c r="N20" s="2"/>
      <c r="O20" s="2"/>
    </row>
    <row r="21" spans="1:15" ht="19" x14ac:dyDescent="0.25">
      <c r="A21" s="2"/>
      <c r="B21" s="9" t="s">
        <v>27</v>
      </c>
      <c r="C21" s="10">
        <v>96</v>
      </c>
      <c r="D21" s="10">
        <v>87</v>
      </c>
      <c r="E21" s="10">
        <v>87</v>
      </c>
      <c r="F21" s="10">
        <v>100</v>
      </c>
      <c r="G21" s="10">
        <v>93</v>
      </c>
      <c r="H21" s="10">
        <v>92</v>
      </c>
      <c r="I21" s="10">
        <v>98</v>
      </c>
      <c r="J21" s="11">
        <v>96</v>
      </c>
      <c r="K21" s="2"/>
      <c r="L21" s="2"/>
      <c r="M21" s="2"/>
      <c r="N21" s="2"/>
      <c r="O21" s="2"/>
    </row>
    <row r="22" spans="1:15" ht="19" x14ac:dyDescent="0.25">
      <c r="A22" s="2"/>
      <c r="B22" s="9" t="s">
        <v>28</v>
      </c>
      <c r="C22" s="10">
        <v>98</v>
      </c>
      <c r="D22" s="10">
        <v>97</v>
      </c>
      <c r="E22" s="10">
        <v>94</v>
      </c>
      <c r="F22" s="10">
        <v>94</v>
      </c>
      <c r="G22" s="10">
        <v>99</v>
      </c>
      <c r="H22" s="10">
        <v>100</v>
      </c>
      <c r="I22" s="10">
        <v>92</v>
      </c>
      <c r="J22" s="11">
        <v>100</v>
      </c>
      <c r="K22" s="2"/>
      <c r="L22" s="2"/>
      <c r="M22" s="2"/>
      <c r="N22" s="2"/>
      <c r="O22" s="2"/>
    </row>
    <row r="23" spans="1:15" ht="19" x14ac:dyDescent="0.25">
      <c r="A23" s="2"/>
      <c r="B23" s="12" t="s">
        <v>29</v>
      </c>
      <c r="C23" s="13">
        <v>90</v>
      </c>
      <c r="D23" s="13">
        <v>87</v>
      </c>
      <c r="E23" s="13">
        <v>86</v>
      </c>
      <c r="F23" s="13">
        <v>90</v>
      </c>
      <c r="G23" s="13">
        <v>91</v>
      </c>
      <c r="H23" s="13">
        <v>99</v>
      </c>
      <c r="I23" s="13">
        <v>98</v>
      </c>
      <c r="J23" s="14">
        <v>88</v>
      </c>
      <c r="K23" s="2"/>
      <c r="L23" s="2"/>
      <c r="M23" s="2"/>
      <c r="N23" s="2"/>
      <c r="O23" s="2"/>
    </row>
    <row r="24" spans="1:15" ht="19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19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19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</sheetData>
  <dataConsolidate/>
  <dataValidations count="3">
    <dataValidation type="list" allowBlank="1" showInputMessage="1" showErrorMessage="1" sqref="L13">
      <formula1>B10:B29</formula1>
    </dataValidation>
    <dataValidation type="list" allowBlank="1" showInputMessage="1" showErrorMessage="1" sqref="L5">
      <formula1>B4:B23</formula1>
    </dataValidation>
    <dataValidation type="list" allowBlank="1" showInputMessage="1" showErrorMessage="1" sqref="M12:O12">
      <formula1>$C$2:$J$2</formula1>
    </dataValidation>
  </dataValidations>
  <pageMargins left="0.75" right="0.75" top="1" bottom="1" header="0.5" footer="0.5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R33"/>
  <sheetViews>
    <sheetView zoomScale="92" workbookViewId="0">
      <selection activeCell="L12" sqref="L12"/>
    </sheetView>
  </sheetViews>
  <sheetFormatPr baseColWidth="10" defaultRowHeight="16" x14ac:dyDescent="0.2"/>
  <cols>
    <col min="2" max="2" width="29" bestFit="1" customWidth="1"/>
    <col min="8" max="8" width="10.33203125" customWidth="1"/>
    <col min="9" max="9" width="10.1640625" customWidth="1"/>
  </cols>
  <sheetData>
    <row r="1" spans="2:13" ht="17" thickBot="1" x14ac:dyDescent="0.25"/>
    <row r="2" spans="2:13" ht="41" customHeight="1" thickBot="1" x14ac:dyDescent="0.25">
      <c r="B2" s="199" t="s">
        <v>135</v>
      </c>
      <c r="C2" s="200" t="s">
        <v>136</v>
      </c>
      <c r="D2" s="200" t="s">
        <v>137</v>
      </c>
      <c r="E2" s="200" t="s">
        <v>138</v>
      </c>
      <c r="F2" s="200" t="s">
        <v>139</v>
      </c>
      <c r="G2" s="216" t="s">
        <v>144</v>
      </c>
      <c r="H2" s="217" t="s">
        <v>144</v>
      </c>
      <c r="I2" s="217" t="s">
        <v>144</v>
      </c>
      <c r="J2" s="218" t="s">
        <v>144</v>
      </c>
    </row>
    <row r="3" spans="2:13" x14ac:dyDescent="0.2">
      <c r="B3" s="207">
        <v>41940</v>
      </c>
      <c r="C3" s="205">
        <v>16.62</v>
      </c>
      <c r="D3" s="205">
        <v>16.8</v>
      </c>
      <c r="E3" s="205">
        <v>16.61</v>
      </c>
      <c r="F3" s="205">
        <v>16.8</v>
      </c>
      <c r="G3" s="211">
        <f ca="1">RANDBETWEEN(5,95)</f>
        <v>56</v>
      </c>
      <c r="H3" s="210">
        <f ca="1">RANDBETWEEN(5,95)</f>
        <v>43</v>
      </c>
      <c r="I3" s="210">
        <f ca="1">RANDBETWEEN(5,95)</f>
        <v>72</v>
      </c>
      <c r="J3" s="212">
        <f ca="1">RANDBETWEEN(5,95)</f>
        <v>94</v>
      </c>
      <c r="L3" s="219" t="s">
        <v>143</v>
      </c>
      <c r="M3" s="220">
        <f>AVERAGE(C3:D15)</f>
        <v>16.495384615384616</v>
      </c>
    </row>
    <row r="4" spans="2:13" x14ac:dyDescent="0.2">
      <c r="B4" s="208">
        <v>41939</v>
      </c>
      <c r="C4" s="25">
        <v>16.68</v>
      </c>
      <c r="D4" s="25">
        <v>16.690000000000001</v>
      </c>
      <c r="E4" s="25">
        <v>16.5</v>
      </c>
      <c r="F4" s="25">
        <v>16.59</v>
      </c>
      <c r="G4" s="211">
        <f t="shared" ref="G4:J15" ca="1" si="0">RANDBETWEEN(5,95)</f>
        <v>34</v>
      </c>
      <c r="H4" s="210">
        <f t="shared" ca="1" si="0"/>
        <v>54</v>
      </c>
      <c r="I4" s="210">
        <f t="shared" ca="1" si="0"/>
        <v>52</v>
      </c>
      <c r="J4" s="212">
        <f t="shared" ca="1" si="0"/>
        <v>11</v>
      </c>
      <c r="L4" s="221" t="s">
        <v>140</v>
      </c>
      <c r="M4" s="222">
        <f>MAX(C3:D15)</f>
        <v>16.8</v>
      </c>
    </row>
    <row r="5" spans="2:13" x14ac:dyDescent="0.2">
      <c r="B5" s="208">
        <v>41936</v>
      </c>
      <c r="C5" s="25">
        <v>16.63</v>
      </c>
      <c r="D5" s="25">
        <v>16.72</v>
      </c>
      <c r="E5" s="25">
        <v>16.559999999999999</v>
      </c>
      <c r="F5" s="25">
        <v>16.72</v>
      </c>
      <c r="G5" s="211">
        <f t="shared" ca="1" si="0"/>
        <v>54</v>
      </c>
      <c r="H5" s="210">
        <f t="shared" ca="1" si="0"/>
        <v>19</v>
      </c>
      <c r="I5" s="210">
        <f t="shared" ca="1" si="0"/>
        <v>85</v>
      </c>
      <c r="J5" s="212">
        <f t="shared" ca="1" si="0"/>
        <v>23</v>
      </c>
      <c r="L5" s="221" t="s">
        <v>141</v>
      </c>
      <c r="M5" s="222">
        <f>MIN(C3:D15)</f>
        <v>15.61</v>
      </c>
    </row>
    <row r="6" spans="2:13" ht="17" thickBot="1" x14ac:dyDescent="0.25">
      <c r="B6" s="208">
        <v>41935</v>
      </c>
      <c r="C6" s="25">
        <v>16.579999999999998</v>
      </c>
      <c r="D6" s="25">
        <v>16.73</v>
      </c>
      <c r="E6" s="25">
        <v>16.52</v>
      </c>
      <c r="F6" s="25">
        <v>16.600000000000001</v>
      </c>
      <c r="G6" s="211">
        <f t="shared" ca="1" si="0"/>
        <v>54</v>
      </c>
      <c r="H6" s="210">
        <f t="shared" ca="1" si="0"/>
        <v>87</v>
      </c>
      <c r="I6" s="210">
        <f t="shared" ca="1" si="0"/>
        <v>23</v>
      </c>
      <c r="J6" s="212">
        <f t="shared" ca="1" si="0"/>
        <v>80</v>
      </c>
      <c r="L6" s="223" t="s">
        <v>142</v>
      </c>
      <c r="M6" s="224">
        <f>STDEVA(C3:D15)</f>
        <v>0.25816631490929687</v>
      </c>
    </row>
    <row r="7" spans="2:13" x14ac:dyDescent="0.2">
      <c r="B7" s="208">
        <v>41934</v>
      </c>
      <c r="C7" s="25">
        <v>16.59</v>
      </c>
      <c r="D7" s="25">
        <v>16.7</v>
      </c>
      <c r="E7" s="25">
        <v>16.37</v>
      </c>
      <c r="F7" s="25">
        <v>16.399999999999999</v>
      </c>
      <c r="G7" s="211">
        <f t="shared" ca="1" si="0"/>
        <v>26</v>
      </c>
      <c r="H7" s="210">
        <f t="shared" ca="1" si="0"/>
        <v>20</v>
      </c>
      <c r="I7" s="210">
        <f t="shared" ca="1" si="0"/>
        <v>55</v>
      </c>
      <c r="J7" s="212">
        <f t="shared" ca="1" si="0"/>
        <v>38</v>
      </c>
    </row>
    <row r="8" spans="2:13" x14ac:dyDescent="0.2">
      <c r="B8" s="208">
        <v>41933</v>
      </c>
      <c r="C8" s="25">
        <v>16.43</v>
      </c>
      <c r="D8" s="25">
        <v>16.61</v>
      </c>
      <c r="E8" s="25">
        <v>16.309999999999999</v>
      </c>
      <c r="F8" s="25">
        <v>16.600000000000001</v>
      </c>
      <c r="G8" s="211">
        <f t="shared" ca="1" si="0"/>
        <v>38</v>
      </c>
      <c r="H8" s="210">
        <f t="shared" ca="1" si="0"/>
        <v>31</v>
      </c>
      <c r="I8" s="210">
        <f t="shared" ca="1" si="0"/>
        <v>71</v>
      </c>
      <c r="J8" s="212">
        <f t="shared" ca="1" si="0"/>
        <v>63</v>
      </c>
    </row>
    <row r="9" spans="2:13" x14ac:dyDescent="0.2">
      <c r="B9" s="208">
        <v>41932</v>
      </c>
      <c r="C9" s="25">
        <v>16.2</v>
      </c>
      <c r="D9" s="25">
        <v>16.329999999999998</v>
      </c>
      <c r="E9" s="25">
        <v>16.16</v>
      </c>
      <c r="F9" s="25">
        <v>16.260000000000002</v>
      </c>
      <c r="G9" s="211">
        <f t="shared" ca="1" si="0"/>
        <v>92</v>
      </c>
      <c r="H9" s="210">
        <f t="shared" ca="1" si="0"/>
        <v>22</v>
      </c>
      <c r="I9" s="210">
        <f t="shared" ca="1" si="0"/>
        <v>56</v>
      </c>
      <c r="J9" s="212">
        <f t="shared" ca="1" si="0"/>
        <v>18</v>
      </c>
    </row>
    <row r="10" spans="2:13" x14ac:dyDescent="0.2">
      <c r="B10" s="208">
        <v>41929</v>
      </c>
      <c r="C10" s="25">
        <v>16.25</v>
      </c>
      <c r="D10" s="25">
        <v>16.41</v>
      </c>
      <c r="E10" s="25">
        <v>16.16</v>
      </c>
      <c r="F10" s="25">
        <v>16.21</v>
      </c>
      <c r="G10" s="211">
        <f t="shared" ca="1" si="0"/>
        <v>58</v>
      </c>
      <c r="H10" s="210">
        <f t="shared" ca="1" si="0"/>
        <v>66</v>
      </c>
      <c r="I10" s="210">
        <f t="shared" ca="1" si="0"/>
        <v>5</v>
      </c>
      <c r="J10" s="212">
        <f t="shared" ca="1" si="0"/>
        <v>7</v>
      </c>
    </row>
    <row r="11" spans="2:13" x14ac:dyDescent="0.2">
      <c r="B11" s="208">
        <v>41928</v>
      </c>
      <c r="C11" s="25">
        <v>15.61</v>
      </c>
      <c r="D11" s="25">
        <v>16.25</v>
      </c>
      <c r="E11" s="25">
        <v>15.52</v>
      </c>
      <c r="F11" s="25">
        <v>16.079999999999998</v>
      </c>
      <c r="G11" s="211">
        <f t="shared" ca="1" si="0"/>
        <v>49</v>
      </c>
      <c r="H11" s="210">
        <f t="shared" ca="1" si="0"/>
        <v>72</v>
      </c>
      <c r="I11" s="210">
        <f t="shared" ca="1" si="0"/>
        <v>7</v>
      </c>
      <c r="J11" s="212">
        <f t="shared" ca="1" si="0"/>
        <v>62</v>
      </c>
    </row>
    <row r="12" spans="2:13" x14ac:dyDescent="0.2">
      <c r="B12" s="208">
        <v>41927</v>
      </c>
      <c r="C12" s="25">
        <v>16.23</v>
      </c>
      <c r="D12" s="25">
        <v>16.239999999999998</v>
      </c>
      <c r="E12" s="25">
        <v>15.43</v>
      </c>
      <c r="F12" s="25">
        <v>15.76</v>
      </c>
      <c r="G12" s="211">
        <f t="shared" ca="1" si="0"/>
        <v>53</v>
      </c>
      <c r="H12" s="210">
        <f t="shared" ca="1" si="0"/>
        <v>47</v>
      </c>
      <c r="I12" s="210">
        <f t="shared" ca="1" si="0"/>
        <v>58</v>
      </c>
      <c r="J12" s="212">
        <f t="shared" ca="1" si="0"/>
        <v>9</v>
      </c>
    </row>
    <row r="13" spans="2:13" x14ac:dyDescent="0.2">
      <c r="B13" s="208">
        <v>41926</v>
      </c>
      <c r="C13" s="25">
        <v>16.510000000000002</v>
      </c>
      <c r="D13" s="25">
        <v>16.63</v>
      </c>
      <c r="E13" s="25">
        <v>16.36</v>
      </c>
      <c r="F13" s="25">
        <v>16.52</v>
      </c>
      <c r="G13" s="211">
        <f t="shared" ca="1" si="0"/>
        <v>13</v>
      </c>
      <c r="H13" s="210">
        <f t="shared" ca="1" si="0"/>
        <v>75</v>
      </c>
      <c r="I13" s="210">
        <f t="shared" ca="1" si="0"/>
        <v>10</v>
      </c>
      <c r="J13" s="212">
        <f t="shared" ca="1" si="0"/>
        <v>41</v>
      </c>
    </row>
    <row r="14" spans="2:13" x14ac:dyDescent="0.2">
      <c r="B14" s="208">
        <v>41925</v>
      </c>
      <c r="C14" s="25">
        <v>16.48</v>
      </c>
      <c r="D14" s="25">
        <v>16.670000000000002</v>
      </c>
      <c r="E14" s="25">
        <v>16.399999999999999</v>
      </c>
      <c r="F14" s="25">
        <v>16.399999999999999</v>
      </c>
      <c r="G14" s="211">
        <f t="shared" ca="1" si="0"/>
        <v>89</v>
      </c>
      <c r="H14" s="210">
        <f t="shared" ca="1" si="0"/>
        <v>76</v>
      </c>
      <c r="I14" s="210">
        <f t="shared" ca="1" si="0"/>
        <v>78</v>
      </c>
      <c r="J14" s="212">
        <f t="shared" ca="1" si="0"/>
        <v>69</v>
      </c>
    </row>
    <row r="15" spans="2:13" ht="17" thickBot="1" x14ac:dyDescent="0.25">
      <c r="B15" s="209">
        <v>41922</v>
      </c>
      <c r="C15" s="206">
        <v>16.52</v>
      </c>
      <c r="D15" s="206">
        <v>16.77</v>
      </c>
      <c r="E15" s="206">
        <v>16.36</v>
      </c>
      <c r="F15" s="206">
        <v>16.48</v>
      </c>
      <c r="G15" s="213">
        <f t="shared" ca="1" si="0"/>
        <v>91</v>
      </c>
      <c r="H15" s="214">
        <f t="shared" ca="1" si="0"/>
        <v>6</v>
      </c>
      <c r="I15" s="214">
        <f t="shared" ca="1" si="0"/>
        <v>33</v>
      </c>
      <c r="J15" s="215">
        <f t="shared" ca="1" si="0"/>
        <v>6</v>
      </c>
    </row>
    <row r="17" spans="3:18" ht="32" x14ac:dyDescent="0.2">
      <c r="C17" s="244" t="s">
        <v>147</v>
      </c>
      <c r="D17" s="245" t="s">
        <v>148</v>
      </c>
      <c r="E17" s="246" t="s">
        <v>149</v>
      </c>
      <c r="F17" s="247" t="s">
        <v>150</v>
      </c>
      <c r="G17" s="248" t="s">
        <v>151</v>
      </c>
      <c r="H17" s="249" t="s">
        <v>152</v>
      </c>
      <c r="I17" s="250" t="s">
        <v>153</v>
      </c>
      <c r="J17" s="251" t="s">
        <v>154</v>
      </c>
      <c r="K17" s="252" t="s">
        <v>155</v>
      </c>
      <c r="L17" s="253" t="s">
        <v>156</v>
      </c>
      <c r="M17" s="244" t="s">
        <v>157</v>
      </c>
      <c r="N17" s="245" t="s">
        <v>158</v>
      </c>
      <c r="O17" s="246" t="s">
        <v>159</v>
      </c>
    </row>
    <row r="18" spans="3:18" ht="17" thickBot="1" x14ac:dyDescent="0.25">
      <c r="C18" s="25">
        <f ca="1">RANDBETWEEN(1,900)</f>
        <v>870</v>
      </c>
      <c r="D18" s="25">
        <f t="shared" ref="D18:O18" ca="1" si="1">RANDBETWEEN(1,900)</f>
        <v>347</v>
      </c>
      <c r="E18" s="25">
        <f t="shared" ca="1" si="1"/>
        <v>406</v>
      </c>
      <c r="F18" s="25">
        <f t="shared" ca="1" si="1"/>
        <v>642</v>
      </c>
      <c r="G18" s="25">
        <f t="shared" ca="1" si="1"/>
        <v>792</v>
      </c>
      <c r="H18" s="25">
        <f t="shared" ca="1" si="1"/>
        <v>398</v>
      </c>
      <c r="I18" s="25">
        <f t="shared" ca="1" si="1"/>
        <v>180</v>
      </c>
      <c r="J18" s="25">
        <f t="shared" ca="1" si="1"/>
        <v>566</v>
      </c>
      <c r="K18" s="25">
        <f t="shared" ca="1" si="1"/>
        <v>460</v>
      </c>
      <c r="L18" s="25">
        <f t="shared" ca="1" si="1"/>
        <v>384</v>
      </c>
      <c r="M18" s="25">
        <f t="shared" ca="1" si="1"/>
        <v>143</v>
      </c>
      <c r="N18" s="25">
        <f t="shared" ca="1" si="1"/>
        <v>109</v>
      </c>
      <c r="O18" s="25">
        <f t="shared" ca="1" si="1"/>
        <v>117</v>
      </c>
      <c r="P18" s="25"/>
    </row>
    <row r="19" spans="3:18" x14ac:dyDescent="0.2">
      <c r="C19" s="25">
        <v>90</v>
      </c>
      <c r="D19" s="25">
        <v>988</v>
      </c>
      <c r="E19" s="25">
        <f t="shared" ref="C19:O33" ca="1" si="2">RANDBETWEEN(1,900)</f>
        <v>238</v>
      </c>
      <c r="F19" s="25">
        <v>906</v>
      </c>
      <c r="G19" s="25">
        <f t="shared" ca="1" si="2"/>
        <v>585</v>
      </c>
      <c r="H19" s="25">
        <f t="shared" ca="1" si="2"/>
        <v>290</v>
      </c>
      <c r="I19" s="25">
        <f t="shared" ca="1" si="2"/>
        <v>60</v>
      </c>
      <c r="J19" s="25">
        <f t="shared" ca="1" si="2"/>
        <v>413</v>
      </c>
      <c r="K19" s="25">
        <f t="shared" ca="1" si="2"/>
        <v>202</v>
      </c>
      <c r="L19" s="25">
        <f t="shared" ca="1" si="2"/>
        <v>544</v>
      </c>
      <c r="M19" s="25">
        <f t="shared" ca="1" si="2"/>
        <v>363</v>
      </c>
      <c r="N19" s="25">
        <f t="shared" ca="1" si="2"/>
        <v>473</v>
      </c>
      <c r="O19" s="25">
        <f t="shared" ca="1" si="2"/>
        <v>887</v>
      </c>
      <c r="P19" s="25"/>
      <c r="Q19" s="262" t="s">
        <v>145</v>
      </c>
      <c r="R19" s="260">
        <v>100</v>
      </c>
    </row>
    <row r="20" spans="3:18" ht="17" thickBot="1" x14ac:dyDescent="0.25">
      <c r="C20" s="25">
        <f t="shared" ca="1" si="2"/>
        <v>330</v>
      </c>
      <c r="D20" s="25">
        <f t="shared" ca="1" si="2"/>
        <v>290</v>
      </c>
      <c r="E20" s="25">
        <f t="shared" ca="1" si="2"/>
        <v>183</v>
      </c>
      <c r="F20" s="25">
        <f t="shared" ca="1" si="2"/>
        <v>584</v>
      </c>
      <c r="G20" s="25">
        <f t="shared" ca="1" si="2"/>
        <v>450</v>
      </c>
      <c r="H20" s="25">
        <f t="shared" ca="1" si="2"/>
        <v>265</v>
      </c>
      <c r="I20" s="25">
        <f t="shared" ca="1" si="2"/>
        <v>673</v>
      </c>
      <c r="J20" s="25">
        <f t="shared" ca="1" si="2"/>
        <v>782</v>
      </c>
      <c r="K20" s="25">
        <f t="shared" ca="1" si="2"/>
        <v>691</v>
      </c>
      <c r="L20" s="25">
        <f t="shared" ca="1" si="2"/>
        <v>258</v>
      </c>
      <c r="M20" s="25">
        <f t="shared" ca="1" si="2"/>
        <v>297</v>
      </c>
      <c r="N20" s="25">
        <f t="shared" ca="1" si="2"/>
        <v>178</v>
      </c>
      <c r="O20" s="25">
        <f t="shared" ca="1" si="2"/>
        <v>727</v>
      </c>
      <c r="P20" s="25"/>
      <c r="Q20" s="263" t="s">
        <v>146</v>
      </c>
      <c r="R20" s="261">
        <v>900</v>
      </c>
    </row>
    <row r="21" spans="3:18" x14ac:dyDescent="0.2">
      <c r="C21" s="25">
        <f t="shared" ca="1" si="2"/>
        <v>338</v>
      </c>
      <c r="D21" s="25">
        <f t="shared" ca="1" si="2"/>
        <v>476</v>
      </c>
      <c r="E21" s="25">
        <f t="shared" ca="1" si="2"/>
        <v>447</v>
      </c>
      <c r="F21" s="25">
        <f t="shared" ca="1" si="2"/>
        <v>39</v>
      </c>
      <c r="G21" s="25">
        <f t="shared" ca="1" si="2"/>
        <v>725</v>
      </c>
      <c r="H21" s="25">
        <f t="shared" ca="1" si="2"/>
        <v>299</v>
      </c>
      <c r="I21" s="25">
        <f t="shared" ca="1" si="2"/>
        <v>836</v>
      </c>
      <c r="J21" s="25">
        <f t="shared" ca="1" si="2"/>
        <v>199</v>
      </c>
      <c r="K21" s="25">
        <f t="shared" ca="1" si="2"/>
        <v>259</v>
      </c>
      <c r="L21" s="25">
        <f t="shared" ca="1" si="2"/>
        <v>423</v>
      </c>
      <c r="M21" s="25">
        <f t="shared" ca="1" si="2"/>
        <v>552</v>
      </c>
      <c r="N21" s="25">
        <f t="shared" ca="1" si="2"/>
        <v>19</v>
      </c>
      <c r="O21" s="25">
        <f t="shared" ca="1" si="2"/>
        <v>423</v>
      </c>
      <c r="P21" s="25"/>
      <c r="Q21" s="25"/>
    </row>
    <row r="22" spans="3:18" x14ac:dyDescent="0.2">
      <c r="C22" s="25">
        <f t="shared" ca="1" si="2"/>
        <v>381</v>
      </c>
      <c r="D22" s="25">
        <f t="shared" ca="1" si="2"/>
        <v>211</v>
      </c>
      <c r="E22" s="25">
        <f t="shared" ca="1" si="2"/>
        <v>789</v>
      </c>
      <c r="F22" s="25">
        <f t="shared" ca="1" si="2"/>
        <v>165</v>
      </c>
      <c r="G22" s="25">
        <f t="shared" ca="1" si="2"/>
        <v>900</v>
      </c>
      <c r="H22" s="25">
        <f t="shared" ca="1" si="2"/>
        <v>753</v>
      </c>
      <c r="I22" s="25">
        <f t="shared" ca="1" si="2"/>
        <v>720</v>
      </c>
      <c r="J22" s="25">
        <f t="shared" ca="1" si="2"/>
        <v>626</v>
      </c>
      <c r="K22" s="25">
        <f t="shared" ca="1" si="2"/>
        <v>646</v>
      </c>
      <c r="L22" s="25">
        <f t="shared" ca="1" si="2"/>
        <v>651</v>
      </c>
      <c r="M22" s="25">
        <f t="shared" ca="1" si="2"/>
        <v>357</v>
      </c>
      <c r="N22" s="25">
        <f t="shared" ca="1" si="2"/>
        <v>881</v>
      </c>
      <c r="O22" s="25">
        <f t="shared" ca="1" si="2"/>
        <v>870</v>
      </c>
      <c r="P22" s="25"/>
      <c r="Q22" s="25"/>
    </row>
    <row r="23" spans="3:18" x14ac:dyDescent="0.2">
      <c r="C23" s="25">
        <f t="shared" ca="1" si="2"/>
        <v>103</v>
      </c>
      <c r="D23" s="25">
        <v>950</v>
      </c>
      <c r="E23" s="25">
        <f t="shared" ca="1" si="2"/>
        <v>717</v>
      </c>
      <c r="F23" s="25">
        <f t="shared" ca="1" si="2"/>
        <v>548</v>
      </c>
      <c r="G23" s="25">
        <f t="shared" ca="1" si="2"/>
        <v>584</v>
      </c>
      <c r="H23" s="25">
        <f t="shared" ca="1" si="2"/>
        <v>833</v>
      </c>
      <c r="I23" s="25">
        <f t="shared" ca="1" si="2"/>
        <v>184</v>
      </c>
      <c r="J23" s="25">
        <f t="shared" ca="1" si="2"/>
        <v>39</v>
      </c>
      <c r="K23" s="25">
        <f t="shared" ca="1" si="2"/>
        <v>632</v>
      </c>
      <c r="L23" s="25">
        <f t="shared" ca="1" si="2"/>
        <v>530</v>
      </c>
      <c r="M23" s="25">
        <f t="shared" ca="1" si="2"/>
        <v>778</v>
      </c>
      <c r="N23" s="25">
        <f t="shared" ca="1" si="2"/>
        <v>754</v>
      </c>
      <c r="O23" s="25">
        <f t="shared" ca="1" si="2"/>
        <v>399</v>
      </c>
      <c r="P23" s="25"/>
      <c r="Q23" s="25"/>
    </row>
    <row r="24" spans="3:18" x14ac:dyDescent="0.2">
      <c r="C24" s="25">
        <f t="shared" ca="1" si="2"/>
        <v>478</v>
      </c>
      <c r="D24" s="25">
        <f t="shared" ca="1" si="2"/>
        <v>225</v>
      </c>
      <c r="E24" s="25">
        <f t="shared" ca="1" si="2"/>
        <v>754</v>
      </c>
      <c r="F24" s="25">
        <f t="shared" ca="1" si="2"/>
        <v>536</v>
      </c>
      <c r="G24" s="25">
        <f t="shared" ca="1" si="2"/>
        <v>382</v>
      </c>
      <c r="H24" s="25">
        <f t="shared" ca="1" si="2"/>
        <v>649</v>
      </c>
      <c r="I24" s="25">
        <f t="shared" ca="1" si="2"/>
        <v>375</v>
      </c>
      <c r="J24" s="25">
        <f t="shared" ca="1" si="2"/>
        <v>864</v>
      </c>
      <c r="K24" s="25">
        <f t="shared" ca="1" si="2"/>
        <v>779</v>
      </c>
      <c r="L24" s="25">
        <f t="shared" ca="1" si="2"/>
        <v>7</v>
      </c>
      <c r="M24" s="25">
        <f t="shared" ca="1" si="2"/>
        <v>707</v>
      </c>
      <c r="N24" s="25">
        <f t="shared" ca="1" si="2"/>
        <v>27</v>
      </c>
      <c r="O24" s="25">
        <f t="shared" ca="1" si="2"/>
        <v>671</v>
      </c>
      <c r="P24" s="25"/>
      <c r="Q24" s="25"/>
    </row>
    <row r="25" spans="3:18" x14ac:dyDescent="0.2">
      <c r="C25" s="25">
        <f t="shared" ca="1" si="2"/>
        <v>264</v>
      </c>
      <c r="D25" s="25">
        <f t="shared" ca="1" si="2"/>
        <v>738</v>
      </c>
      <c r="E25" s="25">
        <f t="shared" ca="1" si="2"/>
        <v>327</v>
      </c>
      <c r="F25" s="25">
        <f t="shared" ca="1" si="2"/>
        <v>206</v>
      </c>
      <c r="G25" s="25">
        <f t="shared" ca="1" si="2"/>
        <v>76</v>
      </c>
      <c r="H25" s="25">
        <f t="shared" ca="1" si="2"/>
        <v>393</v>
      </c>
      <c r="I25" s="25">
        <f t="shared" ca="1" si="2"/>
        <v>191</v>
      </c>
      <c r="J25" s="25">
        <f t="shared" ca="1" si="2"/>
        <v>95</v>
      </c>
      <c r="K25" s="25">
        <f t="shared" ca="1" si="2"/>
        <v>810</v>
      </c>
      <c r="L25" s="25">
        <f t="shared" ca="1" si="2"/>
        <v>464</v>
      </c>
      <c r="M25" s="25">
        <f t="shared" ca="1" si="2"/>
        <v>372</v>
      </c>
      <c r="N25" s="25">
        <f t="shared" ca="1" si="2"/>
        <v>616</v>
      </c>
      <c r="O25" s="25">
        <f t="shared" ca="1" si="2"/>
        <v>323</v>
      </c>
      <c r="P25" s="25"/>
      <c r="Q25" s="25"/>
    </row>
    <row r="26" spans="3:18" x14ac:dyDescent="0.2">
      <c r="C26" s="25">
        <f t="shared" ca="1" si="2"/>
        <v>384</v>
      </c>
      <c r="D26" s="25">
        <f t="shared" ca="1" si="2"/>
        <v>378</v>
      </c>
      <c r="E26" s="25">
        <f t="shared" ca="1" si="2"/>
        <v>712</v>
      </c>
      <c r="F26" s="25">
        <f t="shared" ca="1" si="2"/>
        <v>23</v>
      </c>
      <c r="G26" s="25">
        <f t="shared" ca="1" si="2"/>
        <v>872</v>
      </c>
      <c r="H26" s="25">
        <f t="shared" ca="1" si="2"/>
        <v>200</v>
      </c>
      <c r="I26" s="25">
        <f t="shared" ca="1" si="2"/>
        <v>267</v>
      </c>
      <c r="J26" s="25">
        <f t="shared" ca="1" si="2"/>
        <v>55</v>
      </c>
      <c r="K26" s="25">
        <f t="shared" ca="1" si="2"/>
        <v>201</v>
      </c>
      <c r="L26" s="25">
        <f t="shared" ca="1" si="2"/>
        <v>855</v>
      </c>
      <c r="M26" s="25">
        <f t="shared" ca="1" si="2"/>
        <v>840</v>
      </c>
      <c r="N26" s="25">
        <f t="shared" ca="1" si="2"/>
        <v>345</v>
      </c>
      <c r="O26" s="25">
        <f t="shared" ca="1" si="2"/>
        <v>606</v>
      </c>
      <c r="P26" s="25"/>
      <c r="Q26" s="25"/>
    </row>
    <row r="27" spans="3:18" x14ac:dyDescent="0.2">
      <c r="C27" s="25">
        <f t="shared" ca="1" si="2"/>
        <v>424</v>
      </c>
      <c r="D27" s="25">
        <f t="shared" ca="1" si="2"/>
        <v>408</v>
      </c>
      <c r="E27" s="25">
        <f t="shared" ca="1" si="2"/>
        <v>814</v>
      </c>
      <c r="F27" s="25">
        <f t="shared" ca="1" si="2"/>
        <v>118</v>
      </c>
      <c r="G27" s="25">
        <f t="shared" ca="1" si="2"/>
        <v>339</v>
      </c>
      <c r="H27" s="25">
        <f t="shared" ca="1" si="2"/>
        <v>7</v>
      </c>
      <c r="I27" s="25">
        <f t="shared" ca="1" si="2"/>
        <v>711</v>
      </c>
      <c r="J27" s="25">
        <f t="shared" ca="1" si="2"/>
        <v>783</v>
      </c>
      <c r="K27" s="25">
        <f t="shared" ca="1" si="2"/>
        <v>712</v>
      </c>
      <c r="L27" s="25">
        <f t="shared" ca="1" si="2"/>
        <v>562</v>
      </c>
      <c r="M27" s="25">
        <f t="shared" ca="1" si="2"/>
        <v>155</v>
      </c>
      <c r="N27" s="25">
        <f t="shared" ca="1" si="2"/>
        <v>709</v>
      </c>
      <c r="O27" s="25">
        <f t="shared" ca="1" si="2"/>
        <v>542</v>
      </c>
      <c r="P27" s="25"/>
      <c r="Q27" s="25"/>
    </row>
    <row r="28" spans="3:18" x14ac:dyDescent="0.2">
      <c r="C28" s="25">
        <v>88</v>
      </c>
      <c r="D28" s="25">
        <f t="shared" ca="1" si="2"/>
        <v>629</v>
      </c>
      <c r="E28" s="25">
        <f t="shared" ca="1" si="2"/>
        <v>766</v>
      </c>
      <c r="F28" s="25">
        <f t="shared" ca="1" si="2"/>
        <v>701</v>
      </c>
      <c r="G28" s="25">
        <f t="shared" ca="1" si="2"/>
        <v>858</v>
      </c>
      <c r="H28" s="25">
        <f t="shared" ca="1" si="2"/>
        <v>460</v>
      </c>
      <c r="I28" s="25">
        <f t="shared" ca="1" si="2"/>
        <v>498</v>
      </c>
      <c r="J28" s="25">
        <f t="shared" ca="1" si="2"/>
        <v>270</v>
      </c>
      <c r="K28" s="25">
        <f t="shared" ca="1" si="2"/>
        <v>536</v>
      </c>
      <c r="L28" s="25">
        <f t="shared" ca="1" si="2"/>
        <v>122</v>
      </c>
      <c r="M28" s="25">
        <f t="shared" ca="1" si="2"/>
        <v>308</v>
      </c>
      <c r="N28" s="25">
        <f t="shared" ca="1" si="2"/>
        <v>773</v>
      </c>
      <c r="O28" s="25">
        <f t="shared" ca="1" si="2"/>
        <v>184</v>
      </c>
      <c r="P28" s="25"/>
      <c r="Q28" s="25"/>
    </row>
    <row r="29" spans="3:18" x14ac:dyDescent="0.2">
      <c r="C29" s="25">
        <f t="shared" ca="1" si="2"/>
        <v>588</v>
      </c>
      <c r="D29" s="25">
        <f t="shared" ca="1" si="2"/>
        <v>158</v>
      </c>
      <c r="E29" s="25">
        <f t="shared" ca="1" si="2"/>
        <v>844</v>
      </c>
      <c r="F29" s="25">
        <f t="shared" ca="1" si="2"/>
        <v>484</v>
      </c>
      <c r="G29" s="25">
        <f t="shared" ca="1" si="2"/>
        <v>78</v>
      </c>
      <c r="H29" s="25">
        <f t="shared" ca="1" si="2"/>
        <v>720</v>
      </c>
      <c r="I29" s="25">
        <f t="shared" ca="1" si="2"/>
        <v>380</v>
      </c>
      <c r="J29" s="25">
        <f t="shared" ca="1" si="2"/>
        <v>623</v>
      </c>
      <c r="K29" s="25">
        <f t="shared" ca="1" si="2"/>
        <v>42</v>
      </c>
      <c r="L29" s="25">
        <f t="shared" ca="1" si="2"/>
        <v>844</v>
      </c>
      <c r="M29" s="25">
        <f t="shared" ca="1" si="2"/>
        <v>417</v>
      </c>
      <c r="N29" s="25">
        <f t="shared" ca="1" si="2"/>
        <v>723</v>
      </c>
      <c r="O29" s="25">
        <f t="shared" ca="1" si="2"/>
        <v>334</v>
      </c>
      <c r="P29" s="25"/>
      <c r="Q29" s="25"/>
    </row>
    <row r="30" spans="3:18" x14ac:dyDescent="0.2">
      <c r="C30" s="25">
        <f t="shared" ca="1" si="2"/>
        <v>530</v>
      </c>
      <c r="D30" s="25">
        <v>901</v>
      </c>
      <c r="E30" s="25">
        <v>76</v>
      </c>
      <c r="F30" s="25">
        <v>77</v>
      </c>
      <c r="G30" s="25">
        <f t="shared" ca="1" si="2"/>
        <v>148</v>
      </c>
      <c r="H30" s="25">
        <f t="shared" ca="1" si="2"/>
        <v>233</v>
      </c>
      <c r="I30" s="25">
        <f t="shared" ca="1" si="2"/>
        <v>753</v>
      </c>
      <c r="J30" s="25">
        <f t="shared" ca="1" si="2"/>
        <v>709</v>
      </c>
      <c r="K30" s="25">
        <f t="shared" ca="1" si="2"/>
        <v>339</v>
      </c>
      <c r="L30" s="25">
        <f t="shared" ca="1" si="2"/>
        <v>420</v>
      </c>
      <c r="M30" s="25">
        <f t="shared" ca="1" si="2"/>
        <v>265</v>
      </c>
      <c r="N30" s="25">
        <f t="shared" ca="1" si="2"/>
        <v>865</v>
      </c>
      <c r="O30" s="25">
        <f t="shared" ca="1" si="2"/>
        <v>818</v>
      </c>
      <c r="P30" s="25"/>
      <c r="Q30" s="25"/>
    </row>
    <row r="31" spans="3:18" x14ac:dyDescent="0.2">
      <c r="C31" s="25">
        <v>33</v>
      </c>
      <c r="D31" s="25">
        <f t="shared" ca="1" si="2"/>
        <v>9</v>
      </c>
      <c r="E31" s="25">
        <f t="shared" ca="1" si="2"/>
        <v>579</v>
      </c>
      <c r="F31" s="25">
        <f t="shared" ca="1" si="2"/>
        <v>682</v>
      </c>
      <c r="G31" s="25">
        <f t="shared" ca="1" si="2"/>
        <v>813</v>
      </c>
      <c r="H31" s="25">
        <f t="shared" ca="1" si="2"/>
        <v>401</v>
      </c>
      <c r="I31" s="25">
        <f t="shared" ca="1" si="2"/>
        <v>857</v>
      </c>
      <c r="J31" s="25">
        <f t="shared" ca="1" si="2"/>
        <v>198</v>
      </c>
      <c r="K31" s="25">
        <f t="shared" ca="1" si="2"/>
        <v>799</v>
      </c>
      <c r="L31" s="25">
        <f t="shared" ca="1" si="2"/>
        <v>571</v>
      </c>
      <c r="M31" s="25">
        <f t="shared" ca="1" si="2"/>
        <v>232</v>
      </c>
      <c r="N31" s="25">
        <f t="shared" ca="1" si="2"/>
        <v>844</v>
      </c>
      <c r="O31" s="25">
        <f t="shared" ca="1" si="2"/>
        <v>468</v>
      </c>
      <c r="P31" s="25"/>
      <c r="Q31" s="25"/>
    </row>
    <row r="32" spans="3:18" x14ac:dyDescent="0.2">
      <c r="C32" s="25">
        <f t="shared" ca="1" si="2"/>
        <v>221</v>
      </c>
      <c r="D32" s="25">
        <f t="shared" ca="1" si="2"/>
        <v>370</v>
      </c>
      <c r="E32" s="25">
        <f t="shared" ca="1" si="2"/>
        <v>318</v>
      </c>
      <c r="F32" s="25">
        <v>945</v>
      </c>
      <c r="G32" s="25">
        <f t="shared" ca="1" si="2"/>
        <v>344</v>
      </c>
      <c r="H32" s="25">
        <f t="shared" ca="1" si="2"/>
        <v>11</v>
      </c>
      <c r="I32" s="25">
        <f t="shared" ca="1" si="2"/>
        <v>165</v>
      </c>
      <c r="J32" s="25">
        <f t="shared" ca="1" si="2"/>
        <v>556</v>
      </c>
      <c r="K32" s="25">
        <f t="shared" ca="1" si="2"/>
        <v>827</v>
      </c>
      <c r="L32" s="25">
        <f t="shared" ca="1" si="2"/>
        <v>811</v>
      </c>
      <c r="M32" s="25">
        <f t="shared" ca="1" si="2"/>
        <v>894</v>
      </c>
      <c r="N32" s="25">
        <f t="shared" ca="1" si="2"/>
        <v>875</v>
      </c>
      <c r="O32" s="25">
        <f t="shared" ca="1" si="2"/>
        <v>535</v>
      </c>
      <c r="P32" s="25"/>
      <c r="Q32" s="25"/>
    </row>
    <row r="33" spans="3:17" x14ac:dyDescent="0.2">
      <c r="C33" s="25">
        <f t="shared" ca="1" si="2"/>
        <v>424</v>
      </c>
      <c r="D33" s="25">
        <f t="shared" ca="1" si="2"/>
        <v>96</v>
      </c>
      <c r="E33" s="25">
        <f t="shared" ca="1" si="2"/>
        <v>389</v>
      </c>
      <c r="F33" s="25">
        <f t="shared" ca="1" si="2"/>
        <v>789</v>
      </c>
      <c r="G33" s="25">
        <f t="shared" ca="1" si="2"/>
        <v>262</v>
      </c>
      <c r="H33" s="25">
        <f t="shared" ca="1" si="2"/>
        <v>115</v>
      </c>
      <c r="I33" s="25">
        <f t="shared" ca="1" si="2"/>
        <v>850</v>
      </c>
      <c r="J33" s="25">
        <f t="shared" ca="1" si="2"/>
        <v>768</v>
      </c>
      <c r="K33" s="25">
        <f t="shared" ca="1" si="2"/>
        <v>829</v>
      </c>
      <c r="L33" s="25">
        <f t="shared" ca="1" si="2"/>
        <v>676</v>
      </c>
      <c r="M33" s="25">
        <f t="shared" ca="1" si="2"/>
        <v>374</v>
      </c>
      <c r="N33" s="25">
        <f t="shared" ca="1" si="2"/>
        <v>133</v>
      </c>
      <c r="O33" s="25">
        <f t="shared" ca="1" si="2"/>
        <v>809</v>
      </c>
      <c r="P33" s="25"/>
      <c r="Q33" s="25"/>
    </row>
  </sheetData>
  <conditionalFormatting sqref="R19:R20 B3:B15">
    <cfRule type="top10" dxfId="25" priority="22" rank="5"/>
    <cfRule type="timePeriod" dxfId="24" priority="23" timePeriod="last7Days">
      <formula>AND(TODAY()-FLOOR(B3,1)&lt;=6,FLOOR(B3,1)&lt;=TODAY())</formula>
    </cfRule>
    <cfRule type="timePeriod" dxfId="23" priority="25" timePeriod="last7Days">
      <formula>AND(TODAY()-FLOOR(B3,1)&lt;=6,FLOOR(B3,1)&lt;=TODAY())</formula>
    </cfRule>
  </conditionalFormatting>
  <conditionalFormatting sqref="G3:G15">
    <cfRule type="dataBar" priority="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{06E70345-9996-4B41-8739-FCE82F71C400}</x14:id>
        </ext>
      </extLst>
    </cfRule>
  </conditionalFormatting>
  <conditionalFormatting sqref="H3:H15">
    <cfRule type="colorScale" priority="20">
      <colorScale>
        <cfvo type="min"/>
        <cfvo type="max"/>
        <color rgb="FFFFEF9C"/>
        <color rgb="FF63BE7B"/>
      </colorScale>
    </cfRule>
  </conditionalFormatting>
  <conditionalFormatting sqref="I3:I15">
    <cfRule type="iconSet" priority="1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C3:C15">
    <cfRule type="cellIs" dxfId="22" priority="36" operator="greaterThan">
      <formula>$M$3</formula>
    </cfRule>
  </conditionalFormatting>
  <conditionalFormatting sqref="D3:D15">
    <cfRule type="cellIs" dxfId="21" priority="37" operator="lessThan">
      <formula>$M$3</formula>
    </cfRule>
  </conditionalFormatting>
  <conditionalFormatting sqref="E3:E15">
    <cfRule type="cellIs" dxfId="20" priority="38" operator="between">
      <formula>$M$5</formula>
      <formula>$M$4</formula>
    </cfRule>
  </conditionalFormatting>
  <conditionalFormatting sqref="F3:F15">
    <cfRule type="cellIs" dxfId="19" priority="39" operator="equal">
      <formula>$M$4</formula>
    </cfRule>
  </conditionalFormatting>
  <conditionalFormatting sqref="J3:J15">
    <cfRule type="colorScale" priority="40">
      <colorScale>
        <cfvo type="num" val="$M$6"/>
        <cfvo type="num" val="94"/>
        <color rgb="FFFF7128"/>
        <color rgb="FFFFEF9C"/>
      </colorScale>
    </cfRule>
  </conditionalFormatting>
  <conditionalFormatting sqref="G18:G33">
    <cfRule type="top10" dxfId="18" priority="12" rank="10"/>
  </conditionalFormatting>
  <conditionalFormatting sqref="H18:H33">
    <cfRule type="top10" dxfId="17" priority="11" percent="1" rank="10"/>
  </conditionalFormatting>
  <conditionalFormatting sqref="I18:I33">
    <cfRule type="top10" dxfId="16" priority="10" bottom="1" rank="10"/>
  </conditionalFormatting>
  <conditionalFormatting sqref="J18:J33">
    <cfRule type="top10" dxfId="15" priority="9" percent="1" bottom="1" rank="10"/>
  </conditionalFormatting>
  <conditionalFormatting sqref="K18:K33">
    <cfRule type="aboveAverage" dxfId="14" priority="8"/>
  </conditionalFormatting>
  <conditionalFormatting sqref="L18:L33">
    <cfRule type="aboveAverage" dxfId="13" priority="7" aboveAverage="0"/>
  </conditionalFormatting>
  <conditionalFormatting sqref="M18:M33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{DA4D7F7D-197A-3847-BC29-820EF8D9C2E6}</x14:id>
        </ext>
      </extLst>
    </cfRule>
  </conditionalFormatting>
  <conditionalFormatting sqref="N18:N3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8:O33">
    <cfRule type="iconSet" priority="4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P18:P33">
    <cfRule type="colorScale" priority="1">
      <colorScale>
        <cfvo type="formula" val="&quot;&lt;500&quot;"/>
        <cfvo type="formula" val="&quot;&gt;501&quot;"/>
        <color theme="9" tint="0.59999389629810485"/>
        <color theme="9" tint="-0.499984740745262"/>
      </colorScale>
    </cfRule>
    <cfRule type="colorScale" priority="2">
      <colorScale>
        <cfvo type="formula" val="&quot;&lt;=500&quot;"/>
        <cfvo type="max"/>
        <color rgb="FFFF7128"/>
        <color rgb="FFFFEF9C"/>
      </colorScale>
    </cfRule>
    <cfRule type="colorScale" priority="3">
      <colorScale>
        <cfvo type="formula" val="&quot;&lt;500&quot;"/>
        <cfvo type="max"/>
        <color rgb="FFFF7128"/>
        <color rgb="FFFFEF9C"/>
      </colorScale>
    </cfRule>
  </conditionalFormatting>
  <conditionalFormatting sqref="C18:C33">
    <cfRule type="cellIs" dxfId="12" priority="51" operator="greaterThan">
      <formula>$R$19</formula>
    </cfRule>
  </conditionalFormatting>
  <conditionalFormatting sqref="D18:D33">
    <cfRule type="cellIs" dxfId="11" priority="52" operator="lessThan">
      <formula>$R$20</formula>
    </cfRule>
  </conditionalFormatting>
  <conditionalFormatting sqref="E18:E33">
    <cfRule type="cellIs" dxfId="10" priority="53" operator="between">
      <formula>$R$19</formula>
      <formula>$R$20</formula>
    </cfRule>
  </conditionalFormatting>
  <conditionalFormatting sqref="F18:F33">
    <cfRule type="cellIs" dxfId="9" priority="54" operator="between">
      <formula>$R$19</formula>
      <formula>$R$20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E70345-9996-4B41-8739-FCE82F71C4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G3:G15</xm:sqref>
        </x14:conditionalFormatting>
        <x14:conditionalFormatting xmlns:xm="http://schemas.microsoft.com/office/excel/2006/main">
          <x14:cfRule type="dataBar" id="{DA4D7F7D-197A-3847-BC29-820EF8D9C2E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M18:M33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53"/>
  <sheetViews>
    <sheetView tabSelected="1" zoomScale="83" workbookViewId="0">
      <pane xSplit="1" topLeftCell="V1" activePane="topRight" state="frozen"/>
      <selection pane="topRight" activeCell="AG5" sqref="AG5"/>
    </sheetView>
  </sheetViews>
  <sheetFormatPr baseColWidth="10" defaultRowHeight="16" x14ac:dyDescent="0.2"/>
  <cols>
    <col min="1" max="15" width="28.83203125" customWidth="1"/>
    <col min="16" max="21" width="19.83203125" style="267" customWidth="1"/>
    <col min="23" max="23" width="54.33203125" bestFit="1" customWidth="1"/>
    <col min="24" max="24" width="16.5" bestFit="1" customWidth="1"/>
    <col min="25" max="28" width="13.6640625" bestFit="1" customWidth="1"/>
    <col min="29" max="29" width="14" bestFit="1" customWidth="1"/>
    <col min="30" max="30" width="20.33203125" customWidth="1"/>
    <col min="31" max="31" width="21" customWidth="1"/>
  </cols>
  <sheetData>
    <row r="1" spans="1:31" ht="36" customHeight="1" x14ac:dyDescent="0.2">
      <c r="A1" s="271" t="s">
        <v>165</v>
      </c>
      <c r="B1" s="268" t="s">
        <v>398</v>
      </c>
      <c r="C1" s="268" t="s">
        <v>399</v>
      </c>
      <c r="D1" s="268" t="s">
        <v>400</v>
      </c>
      <c r="E1" s="268" t="s">
        <v>401</v>
      </c>
      <c r="F1" s="268" t="s">
        <v>402</v>
      </c>
      <c r="G1" s="268" t="s">
        <v>403</v>
      </c>
      <c r="H1" s="268" t="s">
        <v>404</v>
      </c>
      <c r="I1" s="268" t="s">
        <v>405</v>
      </c>
      <c r="J1" s="268" t="s">
        <v>406</v>
      </c>
      <c r="K1" s="268" t="s">
        <v>407</v>
      </c>
      <c r="L1" s="268" t="s">
        <v>408</v>
      </c>
      <c r="M1" s="268" t="s">
        <v>409</v>
      </c>
      <c r="N1" s="268" t="s">
        <v>410</v>
      </c>
      <c r="O1" s="268" t="s">
        <v>411</v>
      </c>
      <c r="P1" s="269" t="s">
        <v>412</v>
      </c>
      <c r="Q1" s="269" t="s">
        <v>413</v>
      </c>
      <c r="R1" s="269" t="s">
        <v>414</v>
      </c>
      <c r="S1" s="269" t="s">
        <v>415</v>
      </c>
      <c r="T1" s="269" t="s">
        <v>416</v>
      </c>
      <c r="U1" s="269" t="s">
        <v>417</v>
      </c>
      <c r="W1" s="274" t="s">
        <v>421</v>
      </c>
      <c r="X1" t="s">
        <v>428</v>
      </c>
    </row>
    <row r="2" spans="1:31" ht="19" x14ac:dyDescent="0.25">
      <c r="A2" s="270" t="s">
        <v>166</v>
      </c>
      <c r="B2" s="266">
        <f>$C2*5</f>
        <v>4877.6512785605628</v>
      </c>
      <c r="C2" s="266">
        <f>$D2*$E2/$F2/1000</f>
        <v>975.53025571211253</v>
      </c>
      <c r="D2" s="266">
        <f>$E2*$F2/$H2</f>
        <v>926753.74292650714</v>
      </c>
      <c r="E2" s="266">
        <f>$F2*$H2/$G2</f>
        <v>13326356.910466952</v>
      </c>
      <c r="F2" s="266">
        <f>$G2*($I2/$H2)</f>
        <v>12660039.064943608</v>
      </c>
      <c r="G2" s="266">
        <f>$H2*($I2/$J2)</f>
        <v>172944096.90731439</v>
      </c>
      <c r="H2" s="266">
        <f t="shared" ref="H2:H65" si="0">$K2*($L2/$J2)*10</f>
        <v>182046417.79717302</v>
      </c>
      <c r="I2" s="266">
        <f>$J2*($L2/$M2)</f>
        <v>13326356.910466954</v>
      </c>
      <c r="J2" s="266">
        <f>$K2*($L2/$M2)</f>
        <v>14027744.116281003</v>
      </c>
      <c r="K2" s="266">
        <f>$L2*($M2/$O2)</f>
        <v>14766046.438190529</v>
      </c>
      <c r="L2" s="266">
        <f>$M2*($P2/$Q2)</f>
        <v>17294409.690731436</v>
      </c>
      <c r="M2" s="266">
        <f>$N2*($P2/$O2)</f>
        <v>18204641.7797173</v>
      </c>
      <c r="N2" s="266">
        <f>$O2*($P2/$S2)</f>
        <v>17046403.19792477</v>
      </c>
      <c r="O2" s="266">
        <f>$P2*($Q2/$R2)</f>
        <v>21321789.453211173</v>
      </c>
      <c r="P2" s="267">
        <f>$Q2*0.95</f>
        <v>22770524.349999998</v>
      </c>
      <c r="Q2" s="267">
        <v>23968973</v>
      </c>
      <c r="R2" s="267">
        <v>25597574</v>
      </c>
      <c r="S2" s="267">
        <v>28481570</v>
      </c>
      <c r="T2" s="267">
        <v>33496494</v>
      </c>
      <c r="U2" s="267">
        <v>42389313</v>
      </c>
    </row>
    <row r="3" spans="1:31" ht="19" x14ac:dyDescent="0.25">
      <c r="A3" s="270" t="s">
        <v>167</v>
      </c>
      <c r="B3" s="266">
        <f t="shared" ref="B3:B66" si="1">$C3*5</f>
        <v>2367.0090972560038</v>
      </c>
      <c r="C3" s="266">
        <f t="shared" ref="C3:C65" si="2">$D3*$E3/$F3/1000</f>
        <v>473.40181945120077</v>
      </c>
      <c r="D3" s="266">
        <f t="shared" ref="D3:D66" si="3">$E3*$F3/$H3</f>
        <v>449731.72847864067</v>
      </c>
      <c r="E3" s="266">
        <f t="shared" ref="E3:E66" si="4">$F3*$H3/$G3</f>
        <v>5938785.1464101393</v>
      </c>
      <c r="F3" s="266">
        <f t="shared" ref="F3:F66" si="5">$G3*($I3/$H3)</f>
        <v>5641845.8890896318</v>
      </c>
      <c r="G3" s="266">
        <f t="shared" ref="G3:G66" si="6">$H3*($I3/$J3)</f>
        <v>70776471.88450329</v>
      </c>
      <c r="H3" s="266">
        <f t="shared" si="0"/>
        <v>74501549.352108732</v>
      </c>
      <c r="I3" s="266">
        <f t="shared" ref="I3:I66" si="7">$J3*($L3/$M3)</f>
        <v>5938785.1464101393</v>
      </c>
      <c r="J3" s="266">
        <f t="shared" ref="J3:J66" si="8">$K3*($L3/$M3)</f>
        <v>6251352.7856948841</v>
      </c>
      <c r="K3" s="266">
        <f t="shared" ref="K3:K66" si="9">$L3*($M3/$O3)</f>
        <v>6580371.3533630362</v>
      </c>
      <c r="L3" s="266">
        <f t="shared" ref="L3:L66" si="10">$M3*($P3/$Q3)</f>
        <v>7077647.188450329</v>
      </c>
      <c r="M3" s="266">
        <f t="shared" ref="M3:M66" si="11">$N3*($P3/$O3)</f>
        <v>7450154.9352108734</v>
      </c>
      <c r="N3" s="266">
        <f t="shared" ref="N3:N66" si="12">$O3*($P3/$S3)</f>
        <v>7354522.5734362034</v>
      </c>
      <c r="O3" s="266">
        <f t="shared" ref="O3:O66" si="13">$P3*($Q3/$R3)</f>
        <v>8013159.9417662099</v>
      </c>
      <c r="P3" s="267">
        <f t="shared" ref="P3:P66" si="14">$Q3*0.95</f>
        <v>8117356.6999999993</v>
      </c>
      <c r="Q3" s="267">
        <v>8544586</v>
      </c>
      <c r="R3" s="267">
        <v>8655693</v>
      </c>
      <c r="S3" s="267">
        <v>8844310</v>
      </c>
      <c r="T3" s="267">
        <v>8845529</v>
      </c>
      <c r="U3" s="267">
        <v>8334601</v>
      </c>
      <c r="W3" s="275" t="s">
        <v>422</v>
      </c>
      <c r="X3" s="276" t="s">
        <v>423</v>
      </c>
      <c r="Y3" s="276" t="s">
        <v>424</v>
      </c>
      <c r="Z3" s="276" t="s">
        <v>425</v>
      </c>
      <c r="AA3" s="276" t="s">
        <v>426</v>
      </c>
      <c r="AB3" s="276" t="s">
        <v>427</v>
      </c>
      <c r="AC3" s="272"/>
      <c r="AD3" s="298" t="s">
        <v>418</v>
      </c>
      <c r="AE3" s="298" t="s">
        <v>420</v>
      </c>
    </row>
    <row r="4" spans="1:31" ht="19" x14ac:dyDescent="0.25">
      <c r="A4" s="270" t="s">
        <v>168</v>
      </c>
      <c r="B4" s="266">
        <f t="shared" si="1"/>
        <v>2419.8853913908179</v>
      </c>
      <c r="C4" s="266">
        <f t="shared" si="2"/>
        <v>483.97707827816356</v>
      </c>
      <c r="D4" s="266">
        <f t="shared" si="3"/>
        <v>459778.22436425538</v>
      </c>
      <c r="E4" s="266">
        <f t="shared" si="4"/>
        <v>6224153.7724222615</v>
      </c>
      <c r="F4" s="266">
        <f t="shared" si="5"/>
        <v>5912946.0838011485</v>
      </c>
      <c r="G4" s="266">
        <f t="shared" si="6"/>
        <v>76043034.526664004</v>
      </c>
      <c r="H4" s="266">
        <f t="shared" si="0"/>
        <v>80045299.501751587</v>
      </c>
      <c r="I4" s="266">
        <f t="shared" si="7"/>
        <v>6224153.7724222615</v>
      </c>
      <c r="J4" s="266">
        <f t="shared" si="8"/>
        <v>6551740.8130760649</v>
      </c>
      <c r="K4" s="266">
        <f t="shared" si="9"/>
        <v>6896569.2769221738</v>
      </c>
      <c r="L4" s="266">
        <f t="shared" si="10"/>
        <v>7604303.4526664</v>
      </c>
      <c r="M4" s="266">
        <f t="shared" si="11"/>
        <v>8004529.9501751587</v>
      </c>
      <c r="N4" s="266">
        <f t="shared" si="12"/>
        <v>7624178.7921208367</v>
      </c>
      <c r="O4" s="266">
        <f t="shared" si="13"/>
        <v>8825964.3734418266</v>
      </c>
      <c r="P4" s="267">
        <f t="shared" si="14"/>
        <v>9266269.5999999996</v>
      </c>
      <c r="Q4" s="267">
        <v>9753968</v>
      </c>
      <c r="R4" s="267">
        <v>10240569</v>
      </c>
      <c r="S4" s="267">
        <v>10726895</v>
      </c>
      <c r="T4" s="267">
        <v>10962997</v>
      </c>
      <c r="U4" s="267">
        <v>9635967</v>
      </c>
      <c r="W4" s="265" t="s">
        <v>166</v>
      </c>
      <c r="X4" s="266">
        <v>4877.6512785605628</v>
      </c>
      <c r="Y4" s="266">
        <v>975.53025571211253</v>
      </c>
      <c r="Z4" s="266">
        <v>182046417.79717302</v>
      </c>
      <c r="AA4" s="266">
        <v>23968973</v>
      </c>
      <c r="AB4" s="266">
        <v>42389313</v>
      </c>
      <c r="AC4" s="272"/>
      <c r="AD4" s="281" t="s">
        <v>166</v>
      </c>
      <c r="AE4" s="282"/>
    </row>
    <row r="5" spans="1:31" ht="19" x14ac:dyDescent="0.25">
      <c r="A5" s="270" t="s">
        <v>169</v>
      </c>
      <c r="B5" s="266">
        <f t="shared" si="1"/>
        <v>839.23271410885559</v>
      </c>
      <c r="C5" s="266">
        <f t="shared" si="2"/>
        <v>167.84654282177112</v>
      </c>
      <c r="D5" s="266">
        <f t="shared" si="3"/>
        <v>159454.21568068257</v>
      </c>
      <c r="E5" s="266">
        <f t="shared" si="4"/>
        <v>207400250.30552572</v>
      </c>
      <c r="F5" s="266">
        <f t="shared" si="5"/>
        <v>197030237.79024944</v>
      </c>
      <c r="G5" s="266">
        <f t="shared" si="6"/>
        <v>243461199429.33112</v>
      </c>
      <c r="H5" s="266">
        <f t="shared" si="0"/>
        <v>256274946767.71698</v>
      </c>
      <c r="I5" s="266">
        <f t="shared" si="7"/>
        <v>207400250.30552575</v>
      </c>
      <c r="J5" s="266">
        <f t="shared" si="8"/>
        <v>218316052.95318502</v>
      </c>
      <c r="K5" s="266">
        <f t="shared" si="9"/>
        <v>229806371.52966845</v>
      </c>
      <c r="L5" s="266">
        <f t="shared" si="10"/>
        <v>24346119942.933113</v>
      </c>
      <c r="M5" s="266">
        <f t="shared" si="11"/>
        <v>25627494676.771698</v>
      </c>
      <c r="N5" s="266">
        <f t="shared" si="12"/>
        <v>252904650019149.78</v>
      </c>
      <c r="O5" s="266">
        <f t="shared" si="13"/>
        <v>2715025066905.1318</v>
      </c>
      <c r="P5" s="267">
        <f t="shared" si="14"/>
        <v>275120645.05000001</v>
      </c>
      <c r="Q5" s="267">
        <v>289600679</v>
      </c>
      <c r="R5" s="267">
        <v>29346</v>
      </c>
      <c r="S5" s="267">
        <v>2953522</v>
      </c>
      <c r="T5" s="267">
        <v>2710235</v>
      </c>
      <c r="U5" s="267">
        <v>1754540</v>
      </c>
      <c r="W5" s="265" t="s">
        <v>167</v>
      </c>
      <c r="X5" s="266">
        <v>2367.0090972560038</v>
      </c>
      <c r="Y5" s="266">
        <v>473.40181945120077</v>
      </c>
      <c r="Z5" s="266">
        <v>74501549.352108732</v>
      </c>
      <c r="AA5" s="266">
        <v>8544586</v>
      </c>
      <c r="AB5" s="266">
        <v>8334601</v>
      </c>
      <c r="AC5" s="272"/>
      <c r="AD5" s="277">
        <v>4877.6512785605628</v>
      </c>
      <c r="AE5" s="283"/>
    </row>
    <row r="6" spans="1:31" ht="19" x14ac:dyDescent="0.25">
      <c r="A6" s="270" t="s">
        <v>170</v>
      </c>
      <c r="B6" s="266">
        <f t="shared" si="1"/>
        <v>7744.7166936121357</v>
      </c>
      <c r="C6" s="266">
        <f t="shared" si="2"/>
        <v>1548.9433387224271</v>
      </c>
      <c r="D6" s="266">
        <f t="shared" si="3"/>
        <v>1471496.1717863057</v>
      </c>
      <c r="E6" s="266">
        <f t="shared" si="4"/>
        <v>21345600.27852264</v>
      </c>
      <c r="F6" s="266">
        <f t="shared" si="5"/>
        <v>20278320.264596507</v>
      </c>
      <c r="G6" s="266">
        <f t="shared" si="6"/>
        <v>279450453.65246272</v>
      </c>
      <c r="H6" s="266">
        <f t="shared" si="0"/>
        <v>294158372.26575023</v>
      </c>
      <c r="I6" s="266">
        <f t="shared" si="7"/>
        <v>21345600.278522637</v>
      </c>
      <c r="J6" s="266">
        <f t="shared" si="8"/>
        <v>22469052.924760669</v>
      </c>
      <c r="K6" s="266">
        <f t="shared" si="9"/>
        <v>23651634.657642812</v>
      </c>
      <c r="L6" s="266">
        <f t="shared" si="10"/>
        <v>27945045.36524627</v>
      </c>
      <c r="M6" s="266">
        <f t="shared" si="11"/>
        <v>29415837.226575021</v>
      </c>
      <c r="N6" s="266">
        <f t="shared" si="12"/>
        <v>27130536.955982201</v>
      </c>
      <c r="O6" s="266">
        <f t="shared" si="13"/>
        <v>34755606.437025204</v>
      </c>
      <c r="P6" s="267">
        <f t="shared" si="14"/>
        <v>37683193.049999997</v>
      </c>
      <c r="Q6" s="267">
        <v>39666519</v>
      </c>
      <c r="R6" s="267">
        <v>43007769</v>
      </c>
      <c r="S6" s="267">
        <v>48274099</v>
      </c>
      <c r="T6" s="267">
        <v>56461220</v>
      </c>
      <c r="U6" s="267">
        <v>610595</v>
      </c>
      <c r="W6" s="265" t="s">
        <v>168</v>
      </c>
      <c r="X6" s="266">
        <v>2419.8853913908179</v>
      </c>
      <c r="Y6" s="266">
        <v>483.97707827816356</v>
      </c>
      <c r="Z6" s="266">
        <v>80045299.501751587</v>
      </c>
      <c r="AA6" s="266">
        <v>9753968</v>
      </c>
      <c r="AB6" s="266">
        <v>9635967</v>
      </c>
      <c r="AC6" s="272"/>
      <c r="AD6" s="286">
        <v>975.53025571211253</v>
      </c>
      <c r="AE6" s="282"/>
    </row>
    <row r="7" spans="1:31" ht="19" x14ac:dyDescent="0.25">
      <c r="A7" s="270" t="s">
        <v>171</v>
      </c>
      <c r="B7" s="266">
        <f t="shared" si="1"/>
        <v>15.30653488704246</v>
      </c>
      <c r="C7" s="266">
        <f t="shared" si="2"/>
        <v>3.061306977408492</v>
      </c>
      <c r="D7" s="266">
        <f t="shared" si="3"/>
        <v>2908.2416285380673</v>
      </c>
      <c r="E7" s="266">
        <f t="shared" si="4"/>
        <v>38564.028216519575</v>
      </c>
      <c r="F7" s="266">
        <f t="shared" si="5"/>
        <v>36635.826805693592</v>
      </c>
      <c r="G7" s="266">
        <f t="shared" si="6"/>
        <v>461510.41666076222</v>
      </c>
      <c r="H7" s="266">
        <f t="shared" si="0"/>
        <v>485800.43859027611</v>
      </c>
      <c r="I7" s="266">
        <f t="shared" si="7"/>
        <v>38564.028216519575</v>
      </c>
      <c r="J7" s="266">
        <f t="shared" si="8"/>
        <v>40593.713912125873</v>
      </c>
      <c r="K7" s="266">
        <f t="shared" si="9"/>
        <v>42730.225170658814</v>
      </c>
      <c r="L7" s="266">
        <f t="shared" si="10"/>
        <v>46151.041666076228</v>
      </c>
      <c r="M7" s="266">
        <f t="shared" si="11"/>
        <v>48580.04385902761</v>
      </c>
      <c r="N7" s="266">
        <f t="shared" si="12"/>
        <v>48311.251738547733</v>
      </c>
      <c r="O7" s="266">
        <f t="shared" si="13"/>
        <v>52469.174204523071</v>
      </c>
      <c r="P7" s="267">
        <f t="shared" si="14"/>
        <v>52761.1</v>
      </c>
      <c r="Q7" s="267">
        <v>55538</v>
      </c>
      <c r="R7" s="267">
        <v>55847</v>
      </c>
      <c r="S7" s="267">
        <v>57302</v>
      </c>
      <c r="T7" s="267">
        <v>56939</v>
      </c>
      <c r="U7" s="267">
        <v>4010081</v>
      </c>
      <c r="W7" s="265" t="s">
        <v>169</v>
      </c>
      <c r="X7" s="266">
        <v>839.23271410885559</v>
      </c>
      <c r="Y7" s="266">
        <v>167.84654282177112</v>
      </c>
      <c r="Z7" s="266">
        <v>256274946767.71698</v>
      </c>
      <c r="AA7" s="266">
        <v>289600679</v>
      </c>
      <c r="AB7" s="266">
        <v>1754540</v>
      </c>
      <c r="AC7" s="272"/>
      <c r="AD7" s="279">
        <v>13326356.910466954</v>
      </c>
      <c r="AE7" s="283"/>
    </row>
    <row r="8" spans="1:31" ht="19" x14ac:dyDescent="0.25">
      <c r="A8" s="270" t="s">
        <v>172</v>
      </c>
      <c r="B8" s="266">
        <f t="shared" si="1"/>
        <v>3.8086772718424338</v>
      </c>
      <c r="C8" s="266">
        <f t="shared" si="2"/>
        <v>0.76173545436848678</v>
      </c>
      <c r="D8" s="266">
        <f t="shared" si="3"/>
        <v>723.64868165006237</v>
      </c>
      <c r="E8" s="266">
        <f t="shared" si="4"/>
        <v>9652.904860141105</v>
      </c>
      <c r="F8" s="266">
        <f t="shared" si="5"/>
        <v>9170.2596171340483</v>
      </c>
      <c r="G8" s="266">
        <f t="shared" si="6"/>
        <v>116207.85552167289</v>
      </c>
      <c r="H8" s="266">
        <f t="shared" si="0"/>
        <v>122324.0584438662</v>
      </c>
      <c r="I8" s="266">
        <f t="shared" si="7"/>
        <v>9652.904860141105</v>
      </c>
      <c r="J8" s="266">
        <f t="shared" si="8"/>
        <v>10160.952484359059</v>
      </c>
      <c r="K8" s="266">
        <f t="shared" si="9"/>
        <v>10695.739457220063</v>
      </c>
      <c r="L8" s="266">
        <f t="shared" si="10"/>
        <v>11620.785552167288</v>
      </c>
      <c r="M8" s="266">
        <f t="shared" si="11"/>
        <v>12232.40584438662</v>
      </c>
      <c r="N8" s="266">
        <f t="shared" si="12"/>
        <v>11709.968492720165</v>
      </c>
      <c r="O8" s="266">
        <f t="shared" si="13"/>
        <v>13290.354133368268</v>
      </c>
      <c r="P8" s="267">
        <f t="shared" si="14"/>
        <v>13883.3</v>
      </c>
      <c r="Q8" s="267">
        <v>14614</v>
      </c>
      <c r="R8" s="267">
        <v>15266</v>
      </c>
      <c r="S8" s="267">
        <v>15757</v>
      </c>
      <c r="T8" s="267">
        <v>15193</v>
      </c>
      <c r="U8" s="267">
        <v>11423</v>
      </c>
      <c r="W8" s="265" t="s">
        <v>170</v>
      </c>
      <c r="X8" s="266">
        <v>7744.7166936121357</v>
      </c>
      <c r="Y8" s="266">
        <v>1548.9433387224271</v>
      </c>
      <c r="Z8" s="266">
        <v>294158372.26575023</v>
      </c>
      <c r="AA8" s="266">
        <v>39666519</v>
      </c>
      <c r="AB8" s="266">
        <v>610595</v>
      </c>
      <c r="AC8" s="272"/>
      <c r="AD8" s="294">
        <v>42389313</v>
      </c>
      <c r="AE8" s="282">
        <v>23968973</v>
      </c>
    </row>
    <row r="9" spans="1:31" ht="19" x14ac:dyDescent="0.25">
      <c r="A9" s="270" t="s">
        <v>173</v>
      </c>
      <c r="B9" s="266">
        <f t="shared" si="1"/>
        <v>2630.7897392086966</v>
      </c>
      <c r="C9" s="266">
        <f t="shared" si="2"/>
        <v>526.15794784173931</v>
      </c>
      <c r="D9" s="266">
        <f t="shared" si="3"/>
        <v>499850.05044965231</v>
      </c>
      <c r="E9" s="266">
        <f t="shared" si="4"/>
        <v>8692083.1107217725</v>
      </c>
      <c r="F9" s="266">
        <f t="shared" si="5"/>
        <v>8257478.9551856834</v>
      </c>
      <c r="G9" s="266">
        <f t="shared" si="6"/>
        <v>136412827.47495198</v>
      </c>
      <c r="H9" s="266">
        <f t="shared" si="0"/>
        <v>143592449.97363365</v>
      </c>
      <c r="I9" s="266">
        <f t="shared" si="7"/>
        <v>8692083.1107217707</v>
      </c>
      <c r="J9" s="266">
        <f t="shared" si="8"/>
        <v>9149561.1691808105</v>
      </c>
      <c r="K9" s="266">
        <f t="shared" si="9"/>
        <v>9631117.0201903265</v>
      </c>
      <c r="L9" s="266">
        <f t="shared" si="10"/>
        <v>13641282.747495199</v>
      </c>
      <c r="M9" s="266">
        <f t="shared" si="11"/>
        <v>14359244.997363366</v>
      </c>
      <c r="N9" s="266">
        <f t="shared" si="12"/>
        <v>12285606.140919993</v>
      </c>
      <c r="O9" s="266">
        <f t="shared" si="13"/>
        <v>20338089.615042258</v>
      </c>
      <c r="P9" s="267">
        <f t="shared" si="14"/>
        <v>23770875.300000001</v>
      </c>
      <c r="Q9" s="267">
        <v>25021974</v>
      </c>
      <c r="R9" s="267">
        <v>29245334</v>
      </c>
      <c r="S9" s="267">
        <v>39351269</v>
      </c>
      <c r="T9" s="267">
        <v>65473207</v>
      </c>
      <c r="U9" s="267">
        <v>138737554</v>
      </c>
      <c r="W9" s="265" t="s">
        <v>171</v>
      </c>
      <c r="X9" s="266">
        <v>15.30653488704246</v>
      </c>
      <c r="Y9" s="266">
        <v>3.061306977408492</v>
      </c>
      <c r="Z9" s="266">
        <v>485800.43859027611</v>
      </c>
      <c r="AA9" s="266">
        <v>55538</v>
      </c>
      <c r="AB9" s="266">
        <v>4010081</v>
      </c>
      <c r="AC9" s="272"/>
      <c r="AD9" s="295" t="s">
        <v>483</v>
      </c>
      <c r="AE9" s="288">
        <v>23968973</v>
      </c>
    </row>
    <row r="10" spans="1:31" ht="19" x14ac:dyDescent="0.25">
      <c r="A10" s="270" t="s">
        <v>174</v>
      </c>
      <c r="B10" s="266">
        <f t="shared" si="1"/>
        <v>19.910223325366008</v>
      </c>
      <c r="C10" s="266">
        <f t="shared" si="2"/>
        <v>3.9820446650732015</v>
      </c>
      <c r="D10" s="266">
        <f t="shared" si="3"/>
        <v>3782.9424318195411</v>
      </c>
      <c r="E10" s="266">
        <f t="shared" si="4"/>
        <v>50036.643254387018</v>
      </c>
      <c r="F10" s="266">
        <f t="shared" si="5"/>
        <v>47534.81109166766</v>
      </c>
      <c r="G10" s="266">
        <f t="shared" si="6"/>
        <v>597301.78458827769</v>
      </c>
      <c r="H10" s="266">
        <f t="shared" si="0"/>
        <v>628738.72061923973</v>
      </c>
      <c r="I10" s="266">
        <f t="shared" si="7"/>
        <v>50036.643254387018</v>
      </c>
      <c r="J10" s="266">
        <f t="shared" si="8"/>
        <v>52670.150794091605</v>
      </c>
      <c r="K10" s="266">
        <f t="shared" si="9"/>
        <v>55442.263993780645</v>
      </c>
      <c r="L10" s="266">
        <f t="shared" si="10"/>
        <v>59730.178458827766</v>
      </c>
      <c r="M10" s="266">
        <f t="shared" si="11"/>
        <v>62873.872061923976</v>
      </c>
      <c r="N10" s="266">
        <f t="shared" si="12"/>
        <v>63613.150512820066</v>
      </c>
      <c r="O10" s="266">
        <f t="shared" si="13"/>
        <v>67736.548404255314</v>
      </c>
      <c r="P10" s="267">
        <f t="shared" si="14"/>
        <v>66949.349999999991</v>
      </c>
      <c r="Q10" s="267">
        <v>70473</v>
      </c>
      <c r="R10" s="267">
        <v>69654</v>
      </c>
      <c r="S10" s="267">
        <v>71289</v>
      </c>
      <c r="T10" s="267">
        <v>72488</v>
      </c>
      <c r="U10" s="267">
        <v>9060252</v>
      </c>
      <c r="W10" s="265" t="s">
        <v>172</v>
      </c>
      <c r="X10" s="266">
        <v>3.8086772718424338</v>
      </c>
      <c r="Y10" s="266">
        <v>0.76173545436848678</v>
      </c>
      <c r="Z10" s="266">
        <v>122324.0584438662</v>
      </c>
      <c r="AA10" s="266">
        <v>14614</v>
      </c>
      <c r="AB10" s="266">
        <v>11423</v>
      </c>
      <c r="AC10" s="272"/>
      <c r="AD10" s="296"/>
      <c r="AE10" s="282"/>
    </row>
    <row r="11" spans="1:31" ht="19" x14ac:dyDescent="0.25">
      <c r="A11" s="270" t="s">
        <v>175</v>
      </c>
      <c r="B11" s="266">
        <f t="shared" si="1"/>
        <v>20.315155590563982</v>
      </c>
      <c r="C11" s="266">
        <f t="shared" si="2"/>
        <v>4.0630311181127965</v>
      </c>
      <c r="D11" s="266">
        <f t="shared" si="3"/>
        <v>3859.8795622071566</v>
      </c>
      <c r="E11" s="266">
        <f t="shared" si="4"/>
        <v>54282.234355431967</v>
      </c>
      <c r="F11" s="266">
        <f t="shared" si="5"/>
        <v>51568.122637660374</v>
      </c>
      <c r="G11" s="266">
        <f t="shared" si="6"/>
        <v>688951.87777624745</v>
      </c>
      <c r="H11" s="266">
        <f t="shared" si="0"/>
        <v>725212.50292236567</v>
      </c>
      <c r="I11" s="266">
        <f t="shared" si="7"/>
        <v>54282.234355431974</v>
      </c>
      <c r="J11" s="266">
        <f t="shared" si="8"/>
        <v>57139.194058349443</v>
      </c>
      <c r="K11" s="266">
        <f t="shared" si="9"/>
        <v>60146.520061420466</v>
      </c>
      <c r="L11" s="266">
        <f t="shared" si="10"/>
        <v>68895.187777624742</v>
      </c>
      <c r="M11" s="266">
        <f t="shared" si="11"/>
        <v>72521.250292236567</v>
      </c>
      <c r="N11" s="266">
        <f t="shared" si="12"/>
        <v>69064.920283909596</v>
      </c>
      <c r="O11" s="266">
        <f t="shared" si="13"/>
        <v>83069.895841847043</v>
      </c>
      <c r="P11" s="267">
        <f t="shared" si="14"/>
        <v>87227.099999999991</v>
      </c>
      <c r="Q11" s="267">
        <v>91818</v>
      </c>
      <c r="R11" s="267">
        <v>96413</v>
      </c>
      <c r="S11" s="267">
        <v>104915</v>
      </c>
      <c r="T11" s="267">
        <v>114473</v>
      </c>
      <c r="U11" s="267">
        <v>113519</v>
      </c>
      <c r="W11" s="265" t="s">
        <v>173</v>
      </c>
      <c r="X11" s="266">
        <v>2630.7897392086966</v>
      </c>
      <c r="Y11" s="266">
        <v>526.15794784173931</v>
      </c>
      <c r="Z11" s="266">
        <v>143592449.97363365</v>
      </c>
      <c r="AA11" s="266">
        <v>25021974</v>
      </c>
      <c r="AB11" s="266">
        <v>138737554</v>
      </c>
      <c r="AC11" s="272"/>
      <c r="AD11" s="278" t="s">
        <v>458</v>
      </c>
      <c r="AE11" s="283">
        <v>23968973</v>
      </c>
    </row>
    <row r="12" spans="1:31" ht="19" x14ac:dyDescent="0.25">
      <c r="A12" s="270" t="s">
        <v>176</v>
      </c>
      <c r="B12" s="266">
        <f t="shared" si="1"/>
        <v>9718.8685468928343</v>
      </c>
      <c r="C12" s="266">
        <f t="shared" si="2"/>
        <v>1943.773709378567</v>
      </c>
      <c r="D12" s="266">
        <f t="shared" si="3"/>
        <v>1846585.0239096386</v>
      </c>
      <c r="E12" s="266">
        <f t="shared" si="4"/>
        <v>25881859.458490033</v>
      </c>
      <c r="F12" s="266">
        <f t="shared" si="5"/>
        <v>24587766.485565532</v>
      </c>
      <c r="G12" s="266">
        <f t="shared" si="6"/>
        <v>327392593.8534435</v>
      </c>
      <c r="H12" s="266">
        <f t="shared" si="0"/>
        <v>344623783.00362474</v>
      </c>
      <c r="I12" s="266">
        <f t="shared" si="7"/>
        <v>25881859.458490033</v>
      </c>
      <c r="J12" s="266">
        <f t="shared" si="8"/>
        <v>27244062.587884247</v>
      </c>
      <c r="K12" s="266">
        <f t="shared" si="9"/>
        <v>28677960.618825525</v>
      </c>
      <c r="L12" s="266">
        <f t="shared" si="10"/>
        <v>32739259.385344349</v>
      </c>
      <c r="M12" s="266">
        <f t="shared" si="11"/>
        <v>34462378.300362475</v>
      </c>
      <c r="N12" s="266">
        <f t="shared" si="12"/>
        <v>32872301.495881364</v>
      </c>
      <c r="O12" s="266">
        <f t="shared" si="13"/>
        <v>39342851.369660497</v>
      </c>
      <c r="P12" s="267">
        <f t="shared" si="14"/>
        <v>41245917.25</v>
      </c>
      <c r="Q12" s="267">
        <v>43416755</v>
      </c>
      <c r="R12" s="267">
        <v>45516881</v>
      </c>
      <c r="S12" s="267">
        <v>49364721</v>
      </c>
      <c r="T12" s="267">
        <v>55444775</v>
      </c>
      <c r="U12" s="267">
        <v>58572461</v>
      </c>
      <c r="W12" s="265" t="s">
        <v>174</v>
      </c>
      <c r="X12" s="266">
        <v>19.910223325366008</v>
      </c>
      <c r="Y12" s="266">
        <v>3.9820446650732015</v>
      </c>
      <c r="Z12" s="266">
        <v>628738.72061923973</v>
      </c>
      <c r="AA12" s="266">
        <v>70473</v>
      </c>
      <c r="AB12" s="266">
        <v>9060252</v>
      </c>
      <c r="AC12" s="272"/>
      <c r="AD12" s="286"/>
      <c r="AE12" s="282"/>
    </row>
    <row r="13" spans="1:31" ht="19" x14ac:dyDescent="0.25">
      <c r="A13" s="270" t="s">
        <v>177</v>
      </c>
      <c r="B13" s="266">
        <f t="shared" si="1"/>
        <v>938.81150937561802</v>
      </c>
      <c r="C13" s="266">
        <f t="shared" si="2"/>
        <v>187.7623018751236</v>
      </c>
      <c r="D13" s="266">
        <f t="shared" si="3"/>
        <v>178374.1867813674</v>
      </c>
      <c r="E13" s="266">
        <f t="shared" si="4"/>
        <v>2270777.1303391843</v>
      </c>
      <c r="F13" s="266">
        <f t="shared" si="5"/>
        <v>2157238.2738222247</v>
      </c>
      <c r="G13" s="266">
        <f t="shared" si="6"/>
        <v>26089408.193055909</v>
      </c>
      <c r="H13" s="266">
        <f t="shared" si="0"/>
        <v>27462534.940058857</v>
      </c>
      <c r="I13" s="266">
        <f t="shared" si="7"/>
        <v>2270777.1303391843</v>
      </c>
      <c r="J13" s="266">
        <f t="shared" si="8"/>
        <v>2390291.7161465101</v>
      </c>
      <c r="K13" s="266">
        <f t="shared" si="9"/>
        <v>2516096.5433121161</v>
      </c>
      <c r="L13" s="266">
        <f t="shared" si="10"/>
        <v>2608940.8193055918</v>
      </c>
      <c r="M13" s="266">
        <f t="shared" si="11"/>
        <v>2746253.4940058864</v>
      </c>
      <c r="N13" s="266">
        <f t="shared" si="12"/>
        <v>2727826.7033289233</v>
      </c>
      <c r="O13" s="266">
        <f t="shared" si="13"/>
        <v>2847590.5901611433</v>
      </c>
      <c r="P13" s="267">
        <f t="shared" si="14"/>
        <v>2866826.4</v>
      </c>
      <c r="Q13" s="267">
        <v>3017712</v>
      </c>
      <c r="R13" s="267">
        <v>3038097</v>
      </c>
      <c r="S13" s="267">
        <v>2992693</v>
      </c>
      <c r="T13" s="267">
        <v>2728735</v>
      </c>
      <c r="U13" s="267">
        <v>1793392</v>
      </c>
      <c r="W13" s="265" t="s">
        <v>175</v>
      </c>
      <c r="X13" s="266">
        <v>20.315155590563982</v>
      </c>
      <c r="Y13" s="266">
        <v>4.0630311181127965</v>
      </c>
      <c r="Z13" s="266">
        <v>725212.50292236567</v>
      </c>
      <c r="AA13" s="266">
        <v>91818</v>
      </c>
      <c r="AB13" s="266">
        <v>113519</v>
      </c>
      <c r="AC13" s="272"/>
      <c r="AD13" s="287" t="s">
        <v>429</v>
      </c>
      <c r="AE13" s="288">
        <v>23968973</v>
      </c>
    </row>
    <row r="14" spans="1:31" ht="19" x14ac:dyDescent="0.25">
      <c r="A14" s="270" t="s">
        <v>178</v>
      </c>
      <c r="B14" s="266">
        <f t="shared" si="1"/>
        <v>29.203751754245818</v>
      </c>
      <c r="C14" s="266">
        <f t="shared" si="2"/>
        <v>5.8407503508491638</v>
      </c>
      <c r="D14" s="266">
        <f t="shared" si="3"/>
        <v>5548.7128333067049</v>
      </c>
      <c r="E14" s="266">
        <f t="shared" si="4"/>
        <v>72878.650099685547</v>
      </c>
      <c r="F14" s="266">
        <f t="shared" si="5"/>
        <v>69234.717594701258</v>
      </c>
      <c r="G14" s="266">
        <f t="shared" si="6"/>
        <v>863884.33938135987</v>
      </c>
      <c r="H14" s="266">
        <f t="shared" si="0"/>
        <v>909351.93619090528</v>
      </c>
      <c r="I14" s="266">
        <f t="shared" si="7"/>
        <v>72878.650099685561</v>
      </c>
      <c r="J14" s="266">
        <f t="shared" si="8"/>
        <v>76714.368525984813</v>
      </c>
      <c r="K14" s="266">
        <f t="shared" si="9"/>
        <v>80751.966869457712</v>
      </c>
      <c r="L14" s="266">
        <f t="shared" si="10"/>
        <v>86388.433938135975</v>
      </c>
      <c r="M14" s="266">
        <f t="shared" si="11"/>
        <v>90935.193619090511</v>
      </c>
      <c r="N14" s="266">
        <f t="shared" si="12"/>
        <v>89634.110362663952</v>
      </c>
      <c r="O14" s="266">
        <f t="shared" si="13"/>
        <v>97282.447365200132</v>
      </c>
      <c r="P14" s="267">
        <f t="shared" si="14"/>
        <v>98694.549999999988</v>
      </c>
      <c r="Q14" s="267">
        <v>103889</v>
      </c>
      <c r="R14" s="267">
        <v>105397</v>
      </c>
      <c r="S14" s="267">
        <v>107116</v>
      </c>
      <c r="T14" s="267">
        <v>101533</v>
      </c>
      <c r="U14" s="267">
        <v>8400011</v>
      </c>
      <c r="W14" s="265" t="s">
        <v>176</v>
      </c>
      <c r="X14" s="266">
        <v>9718.8685468928343</v>
      </c>
      <c r="Y14" s="266">
        <v>1943.773709378567</v>
      </c>
      <c r="Z14" s="266">
        <v>344623783.00362474</v>
      </c>
      <c r="AA14" s="266">
        <v>43416755</v>
      </c>
      <c r="AB14" s="266">
        <v>58572461</v>
      </c>
      <c r="AC14" s="272"/>
      <c r="AD14" s="289"/>
      <c r="AE14" s="282"/>
    </row>
    <row r="15" spans="1:31" ht="19" x14ac:dyDescent="0.25">
      <c r="A15" s="270" t="s">
        <v>179</v>
      </c>
      <c r="B15" s="266">
        <f t="shared" si="1"/>
        <v>4988.2585980904914</v>
      </c>
      <c r="C15" s="266">
        <f t="shared" si="2"/>
        <v>997.65171961809835</v>
      </c>
      <c r="D15" s="266">
        <f t="shared" si="3"/>
        <v>947769.13363719336</v>
      </c>
      <c r="E15" s="266">
        <f t="shared" si="4"/>
        <v>14738685.451653387</v>
      </c>
      <c r="F15" s="266">
        <f t="shared" si="5"/>
        <v>14001751.179070717</v>
      </c>
      <c r="G15" s="266">
        <f t="shared" si="6"/>
        <v>206853155.6078887</v>
      </c>
      <c r="H15" s="266">
        <f t="shared" si="0"/>
        <v>217740163.79777759</v>
      </c>
      <c r="I15" s="266">
        <f t="shared" si="7"/>
        <v>14738685.451653387</v>
      </c>
      <c r="J15" s="266">
        <f t="shared" si="8"/>
        <v>15514405.738582514</v>
      </c>
      <c r="K15" s="266">
        <f t="shared" si="9"/>
        <v>16330953.409034226</v>
      </c>
      <c r="L15" s="266">
        <f t="shared" si="10"/>
        <v>20685315.560788874</v>
      </c>
      <c r="M15" s="266">
        <f t="shared" si="11"/>
        <v>21774016.379777763</v>
      </c>
      <c r="N15" s="266">
        <f t="shared" si="12"/>
        <v>19434167.186204109</v>
      </c>
      <c r="O15" s="266">
        <f t="shared" si="13"/>
        <v>27579675.758080833</v>
      </c>
      <c r="P15" s="267">
        <f t="shared" si="14"/>
        <v>30900233.899999999</v>
      </c>
      <c r="Q15" s="267">
        <v>32526562</v>
      </c>
      <c r="R15" s="267">
        <v>36442719</v>
      </c>
      <c r="S15" s="267">
        <v>43851554</v>
      </c>
      <c r="T15" s="267">
        <v>55955350</v>
      </c>
      <c r="U15" s="267">
        <v>57638127</v>
      </c>
      <c r="W15" s="265" t="s">
        <v>177</v>
      </c>
      <c r="X15" s="266">
        <v>938.81150937561802</v>
      </c>
      <c r="Y15" s="266">
        <v>187.7623018751236</v>
      </c>
      <c r="Z15" s="266">
        <v>27462534.940058857</v>
      </c>
      <c r="AA15" s="266">
        <v>3017712</v>
      </c>
      <c r="AB15" s="266">
        <v>1793392</v>
      </c>
      <c r="AC15" s="272"/>
      <c r="AD15" s="290" t="s">
        <v>509</v>
      </c>
      <c r="AE15" s="291">
        <v>23968973</v>
      </c>
    </row>
    <row r="16" spans="1:31" ht="19" x14ac:dyDescent="0.25">
      <c r="A16" s="270" t="s">
        <v>180</v>
      </c>
      <c r="B16" s="266">
        <f t="shared" si="1"/>
        <v>852621.96782181622</v>
      </c>
      <c r="C16" s="266">
        <f t="shared" si="2"/>
        <v>170524.39356436324</v>
      </c>
      <c r="D16" s="266">
        <f t="shared" si="3"/>
        <v>161998173.88614506</v>
      </c>
      <c r="E16" s="266">
        <f t="shared" si="4"/>
        <v>22794173.442103613</v>
      </c>
      <c r="F16" s="266">
        <f t="shared" si="5"/>
        <v>21654464.769998427</v>
      </c>
      <c r="G16" s="266">
        <f t="shared" si="6"/>
        <v>2894574.8783851401</v>
      </c>
      <c r="H16" s="266">
        <f t="shared" si="0"/>
        <v>3046920.9246159373</v>
      </c>
      <c r="I16" s="266">
        <f t="shared" si="7"/>
        <v>22794173.442103609</v>
      </c>
      <c r="J16" s="266">
        <f t="shared" si="8"/>
        <v>23993866.781161696</v>
      </c>
      <c r="K16" s="266">
        <f t="shared" si="9"/>
        <v>25256701.87490705</v>
      </c>
      <c r="L16" s="266">
        <f t="shared" si="10"/>
        <v>289457.48783851403</v>
      </c>
      <c r="M16" s="266">
        <f t="shared" si="11"/>
        <v>304692.09246159374</v>
      </c>
      <c r="N16" s="266">
        <f t="shared" si="12"/>
        <v>2886.3827470643428</v>
      </c>
      <c r="O16" s="266">
        <f t="shared" si="13"/>
        <v>3491.9605926780473</v>
      </c>
      <c r="P16" s="267">
        <f t="shared" si="14"/>
        <v>368618.05</v>
      </c>
      <c r="Q16" s="267">
        <v>388019</v>
      </c>
      <c r="R16" s="267">
        <v>40960029</v>
      </c>
      <c r="S16" s="267">
        <v>445956</v>
      </c>
      <c r="T16" s="267">
        <v>488610</v>
      </c>
      <c r="U16" s="267">
        <v>4754</v>
      </c>
      <c r="W16" s="265" t="s">
        <v>178</v>
      </c>
      <c r="X16" s="266">
        <v>29.203751754245818</v>
      </c>
      <c r="Y16" s="266">
        <v>5.8407503508491638</v>
      </c>
      <c r="Z16" s="266">
        <v>909351.93619090528</v>
      </c>
      <c r="AA16" s="266">
        <v>103889</v>
      </c>
      <c r="AB16" s="266">
        <v>8400011</v>
      </c>
      <c r="AC16" s="272"/>
      <c r="AD16" s="281"/>
      <c r="AE16" s="282"/>
    </row>
    <row r="17" spans="1:31" ht="19" x14ac:dyDescent="0.25">
      <c r="A17" s="270" t="s">
        <v>181</v>
      </c>
      <c r="B17" s="266">
        <f t="shared" si="1"/>
        <v>34782.235353306249</v>
      </c>
      <c r="C17" s="266">
        <f t="shared" si="2"/>
        <v>6956.4470706612492</v>
      </c>
      <c r="D17" s="266">
        <f t="shared" si="3"/>
        <v>6608624.7171281874</v>
      </c>
      <c r="E17" s="266">
        <f t="shared" si="4"/>
        <v>93419759.682900697</v>
      </c>
      <c r="F17" s="266">
        <f t="shared" si="5"/>
        <v>88748771.698755667</v>
      </c>
      <c r="G17" s="266">
        <f t="shared" si="6"/>
        <v>1191828075.457818</v>
      </c>
      <c r="H17" s="266">
        <f t="shared" si="0"/>
        <v>1254555868.9029663</v>
      </c>
      <c r="I17" s="266">
        <f t="shared" si="7"/>
        <v>93419759.682900697</v>
      </c>
      <c r="J17" s="266">
        <f t="shared" si="8"/>
        <v>98336589.139895469</v>
      </c>
      <c r="K17" s="266">
        <f t="shared" si="9"/>
        <v>103512199.0946268</v>
      </c>
      <c r="L17" s="266">
        <f t="shared" si="10"/>
        <v>119182807.54578179</v>
      </c>
      <c r="M17" s="266">
        <f t="shared" si="11"/>
        <v>125455586.89029661</v>
      </c>
      <c r="N17" s="266">
        <f t="shared" si="12"/>
        <v>118485270.36716212</v>
      </c>
      <c r="O17" s="266">
        <f t="shared" si="13"/>
        <v>144448182.90664133</v>
      </c>
      <c r="P17" s="267">
        <f t="shared" si="14"/>
        <v>152945859.90000001</v>
      </c>
      <c r="Q17" s="267">
        <v>160995642</v>
      </c>
      <c r="R17" s="267">
        <v>170466782</v>
      </c>
      <c r="S17" s="267">
        <v>186459899</v>
      </c>
      <c r="T17" s="267">
        <v>202209053</v>
      </c>
      <c r="U17" s="267">
        <v>169540947</v>
      </c>
      <c r="W17" s="265" t="s">
        <v>179</v>
      </c>
      <c r="X17" s="266">
        <v>4988.2585980904914</v>
      </c>
      <c r="Y17" s="266">
        <v>997.65171961809835</v>
      </c>
      <c r="Z17" s="266">
        <v>217740163.79777759</v>
      </c>
      <c r="AA17" s="266">
        <v>32526562</v>
      </c>
      <c r="AB17" s="266">
        <v>57638127</v>
      </c>
      <c r="AC17" s="272"/>
      <c r="AD17" s="273" t="s">
        <v>167</v>
      </c>
      <c r="AE17" s="283"/>
    </row>
    <row r="18" spans="1:31" ht="19" x14ac:dyDescent="0.25">
      <c r="A18" s="270" t="s">
        <v>182</v>
      </c>
      <c r="B18" s="266">
        <f t="shared" si="1"/>
        <v>0.80536867802603884</v>
      </c>
      <c r="C18" s="266">
        <f t="shared" si="2"/>
        <v>0.16107373560520777</v>
      </c>
      <c r="D18" s="266">
        <f t="shared" si="3"/>
        <v>153.02004882494737</v>
      </c>
      <c r="E18" s="266">
        <f t="shared" si="4"/>
        <v>1996.3384455625057</v>
      </c>
      <c r="F18" s="266">
        <f t="shared" si="5"/>
        <v>1896.5215232843802</v>
      </c>
      <c r="G18" s="266">
        <f t="shared" si="6"/>
        <v>23505.376686917571</v>
      </c>
      <c r="H18" s="266">
        <f t="shared" si="0"/>
        <v>24742.501775702709</v>
      </c>
      <c r="I18" s="266">
        <f t="shared" si="7"/>
        <v>1996.3384455625057</v>
      </c>
      <c r="J18" s="266">
        <f t="shared" si="8"/>
        <v>2101.4088900657957</v>
      </c>
      <c r="K18" s="266">
        <f t="shared" si="9"/>
        <v>2212.0093579639956</v>
      </c>
      <c r="L18" s="266">
        <f t="shared" si="10"/>
        <v>2350.5376686917571</v>
      </c>
      <c r="M18" s="266">
        <f t="shared" si="11"/>
        <v>2474.2501775702708</v>
      </c>
      <c r="N18" s="266">
        <f t="shared" si="12"/>
        <v>242.69666904276832</v>
      </c>
      <c r="O18" s="266">
        <f t="shared" si="13"/>
        <v>2629.2014648162503</v>
      </c>
      <c r="P18" s="267">
        <f t="shared" si="14"/>
        <v>26804.25</v>
      </c>
      <c r="Q18" s="267">
        <v>28215</v>
      </c>
      <c r="R18" s="267">
        <v>287647</v>
      </c>
      <c r="S18" s="267">
        <v>290378</v>
      </c>
      <c r="T18" s="267">
        <v>281661</v>
      </c>
      <c r="U18" s="267">
        <v>90258887</v>
      </c>
      <c r="W18" s="265" t="s">
        <v>180</v>
      </c>
      <c r="X18" s="266">
        <v>852621.96782181622</v>
      </c>
      <c r="Y18" s="266">
        <v>170524.39356436324</v>
      </c>
      <c r="Z18" s="266">
        <v>3046920.9246159373</v>
      </c>
      <c r="AA18" s="266">
        <v>388019</v>
      </c>
      <c r="AB18" s="266">
        <v>4754</v>
      </c>
      <c r="AC18" s="272"/>
      <c r="AD18" s="289">
        <v>2367.0090972560038</v>
      </c>
      <c r="AE18" s="282"/>
    </row>
    <row r="19" spans="1:31" ht="19" x14ac:dyDescent="0.25">
      <c r="A19" s="270" t="s">
        <v>183</v>
      </c>
      <c r="B19" s="266">
        <f t="shared" si="1"/>
        <v>283.45194622245862</v>
      </c>
      <c r="C19" s="266">
        <f t="shared" si="2"/>
        <v>56.690389244491726</v>
      </c>
      <c r="D19" s="266">
        <f t="shared" si="3"/>
        <v>53855.869782267138</v>
      </c>
      <c r="E19" s="266">
        <f t="shared" si="4"/>
        <v>768857.62770779699</v>
      </c>
      <c r="F19" s="266">
        <f t="shared" si="5"/>
        <v>730414.74632240715</v>
      </c>
      <c r="G19" s="266">
        <f t="shared" si="6"/>
        <v>9906175.5719873495</v>
      </c>
      <c r="H19" s="266">
        <f t="shared" si="0"/>
        <v>10427553.233670894</v>
      </c>
      <c r="I19" s="266">
        <f t="shared" si="7"/>
        <v>768857.62770779699</v>
      </c>
      <c r="J19" s="266">
        <f t="shared" si="8"/>
        <v>809323.81863978633</v>
      </c>
      <c r="K19" s="266">
        <f t="shared" si="9"/>
        <v>851919.80909451202</v>
      </c>
      <c r="L19" s="266">
        <f t="shared" si="10"/>
        <v>990617.55719873472</v>
      </c>
      <c r="M19" s="266">
        <f t="shared" si="11"/>
        <v>1042755.3233670893</v>
      </c>
      <c r="N19" s="266">
        <f t="shared" si="12"/>
        <v>966362.01016486657</v>
      </c>
      <c r="O19" s="266">
        <f t="shared" si="13"/>
        <v>1212522.2587414735</v>
      </c>
      <c r="P19" s="267">
        <f t="shared" si="14"/>
        <v>1308375.1499999999</v>
      </c>
      <c r="Q19" s="267">
        <v>1377237</v>
      </c>
      <c r="R19" s="267">
        <v>1486111</v>
      </c>
      <c r="S19" s="267">
        <v>1641656</v>
      </c>
      <c r="T19" s="267">
        <v>1821834</v>
      </c>
      <c r="U19" s="267">
        <v>1602164</v>
      </c>
      <c r="W19" s="265" t="s">
        <v>181</v>
      </c>
      <c r="X19" s="266">
        <v>34782.235353306249</v>
      </c>
      <c r="Y19" s="266">
        <v>6956.4470706612492</v>
      </c>
      <c r="Z19" s="266">
        <v>1254555868.9029663</v>
      </c>
      <c r="AA19" s="266">
        <v>160995642</v>
      </c>
      <c r="AB19" s="266">
        <v>169540947</v>
      </c>
      <c r="AC19" s="272"/>
      <c r="AD19" s="278">
        <v>473.40181945120077</v>
      </c>
      <c r="AE19" s="283"/>
    </row>
    <row r="20" spans="1:31" ht="19" x14ac:dyDescent="0.25">
      <c r="A20" s="270" t="s">
        <v>184</v>
      </c>
      <c r="B20" s="266">
        <f t="shared" si="1"/>
        <v>58.262419096197426</v>
      </c>
      <c r="C20" s="266">
        <f t="shared" si="2"/>
        <v>11.652483819239485</v>
      </c>
      <c r="D20" s="266">
        <f t="shared" si="3"/>
        <v>11069.859628277511</v>
      </c>
      <c r="E20" s="266">
        <f t="shared" si="4"/>
        <v>169631.65583824145</v>
      </c>
      <c r="F20" s="266">
        <f t="shared" si="5"/>
        <v>161150.07304632937</v>
      </c>
      <c r="G20" s="266">
        <f t="shared" si="6"/>
        <v>2345950.7992765908</v>
      </c>
      <c r="H20" s="266">
        <f t="shared" si="0"/>
        <v>2469421.8939753589</v>
      </c>
      <c r="I20" s="266">
        <f t="shared" si="7"/>
        <v>169631.65583824145</v>
      </c>
      <c r="J20" s="266">
        <f t="shared" si="8"/>
        <v>178559.6377244647</v>
      </c>
      <c r="K20" s="266">
        <f t="shared" si="9"/>
        <v>187957.51339417338</v>
      </c>
      <c r="L20" s="266">
        <f t="shared" si="10"/>
        <v>234595.07992765907</v>
      </c>
      <c r="M20" s="266">
        <f t="shared" si="11"/>
        <v>246942.18939753587</v>
      </c>
      <c r="N20" s="266">
        <f t="shared" si="12"/>
        <v>222989.64110302721</v>
      </c>
      <c r="O20" s="266">
        <f t="shared" si="13"/>
        <v>308215.51963041618</v>
      </c>
      <c r="P20" s="267">
        <f t="shared" si="14"/>
        <v>341322.64999999997</v>
      </c>
      <c r="Q20" s="267">
        <v>359287</v>
      </c>
      <c r="R20" s="267">
        <v>397880</v>
      </c>
      <c r="S20" s="267">
        <v>471775</v>
      </c>
      <c r="T20" s="267">
        <v>587957</v>
      </c>
      <c r="U20" s="267">
        <v>676539</v>
      </c>
      <c r="W20" s="265" t="s">
        <v>182</v>
      </c>
      <c r="X20" s="266">
        <v>0.80536867802603884</v>
      </c>
      <c r="Y20" s="266">
        <v>0.16107373560520777</v>
      </c>
      <c r="Z20" s="266">
        <v>24742.501775702709</v>
      </c>
      <c r="AA20" s="266">
        <v>28215</v>
      </c>
      <c r="AB20" s="266">
        <v>90258887</v>
      </c>
      <c r="AC20" s="272"/>
      <c r="AD20" s="296">
        <v>5938785.1464101393</v>
      </c>
      <c r="AE20" s="282"/>
    </row>
    <row r="21" spans="1:31" ht="19" x14ac:dyDescent="0.25">
      <c r="A21" s="270" t="s">
        <v>185</v>
      </c>
      <c r="B21" s="266">
        <f t="shared" si="1"/>
        <v>3271.7823388714164</v>
      </c>
      <c r="C21" s="266">
        <f t="shared" si="2"/>
        <v>654.35646777428326</v>
      </c>
      <c r="D21" s="266">
        <f t="shared" si="3"/>
        <v>621638.64438556915</v>
      </c>
      <c r="E21" s="266">
        <f t="shared" si="4"/>
        <v>7701691.8183567561</v>
      </c>
      <c r="F21" s="266">
        <f t="shared" si="5"/>
        <v>7316607.2274389183</v>
      </c>
      <c r="G21" s="266">
        <f t="shared" si="6"/>
        <v>86115529.985307559</v>
      </c>
      <c r="H21" s="266">
        <f t="shared" si="0"/>
        <v>90647926.30032374</v>
      </c>
      <c r="I21" s="266">
        <f t="shared" si="7"/>
        <v>7701691.8183567552</v>
      </c>
      <c r="J21" s="266">
        <f t="shared" si="8"/>
        <v>8107044.0193229001</v>
      </c>
      <c r="K21" s="266">
        <f t="shared" si="9"/>
        <v>8533730.5466556847</v>
      </c>
      <c r="L21" s="266">
        <f t="shared" si="10"/>
        <v>8611552.9985307548</v>
      </c>
      <c r="M21" s="266">
        <f t="shared" si="11"/>
        <v>9064792.6300323736</v>
      </c>
      <c r="N21" s="266">
        <f t="shared" si="12"/>
        <v>9191829.2124405038</v>
      </c>
      <c r="O21" s="266">
        <f t="shared" si="13"/>
        <v>9147458.0463296622</v>
      </c>
      <c r="P21" s="267">
        <f t="shared" si="14"/>
        <v>9021034.6999999993</v>
      </c>
      <c r="Q21" s="267">
        <v>9495826</v>
      </c>
      <c r="R21" s="267">
        <v>9364588</v>
      </c>
      <c r="S21" s="267">
        <v>8977488</v>
      </c>
      <c r="T21" s="267">
        <v>8124855</v>
      </c>
      <c r="U21" s="267">
        <v>6916140</v>
      </c>
      <c r="W21" s="265" t="s">
        <v>183</v>
      </c>
      <c r="X21" s="266">
        <v>283.45194622245862</v>
      </c>
      <c r="Y21" s="266">
        <v>56.690389244491726</v>
      </c>
      <c r="Z21" s="266">
        <v>10427553.233670894</v>
      </c>
      <c r="AA21" s="266">
        <v>1377237</v>
      </c>
      <c r="AB21" s="266">
        <v>1602164</v>
      </c>
      <c r="AC21" s="272"/>
      <c r="AD21" s="280">
        <v>8334601</v>
      </c>
      <c r="AE21" s="283">
        <v>8544586</v>
      </c>
    </row>
    <row r="22" spans="1:31" ht="19" x14ac:dyDescent="0.25">
      <c r="A22" s="270" t="s">
        <v>186</v>
      </c>
      <c r="B22" s="266">
        <f t="shared" si="1"/>
        <v>2979.8795782554926</v>
      </c>
      <c r="C22" s="266">
        <f t="shared" si="2"/>
        <v>595.97591565109849</v>
      </c>
      <c r="D22" s="266">
        <f t="shared" si="3"/>
        <v>566177.11986854346</v>
      </c>
      <c r="E22" s="266">
        <f t="shared" si="4"/>
        <v>7558829.0468387073</v>
      </c>
      <c r="F22" s="266">
        <f t="shared" si="5"/>
        <v>7180887.5944967708</v>
      </c>
      <c r="G22" s="266">
        <f t="shared" si="6"/>
        <v>91075998.720630318</v>
      </c>
      <c r="H22" s="266">
        <f t="shared" si="0"/>
        <v>95869472.337505609</v>
      </c>
      <c r="I22" s="266">
        <f t="shared" si="7"/>
        <v>7558829.0468387073</v>
      </c>
      <c r="J22" s="266">
        <f t="shared" si="8"/>
        <v>7956662.154567061</v>
      </c>
      <c r="K22" s="266">
        <f t="shared" si="9"/>
        <v>8375433.846912696</v>
      </c>
      <c r="L22" s="266">
        <f t="shared" si="10"/>
        <v>9107599.8720630333</v>
      </c>
      <c r="M22" s="266">
        <f t="shared" si="11"/>
        <v>9586947.2337505613</v>
      </c>
      <c r="N22" s="266">
        <f t="shared" si="12"/>
        <v>9310785.2516845614</v>
      </c>
      <c r="O22" s="266">
        <f t="shared" si="13"/>
        <v>10425021.675953763</v>
      </c>
      <c r="P22" s="267">
        <f t="shared" si="14"/>
        <v>10734232.4</v>
      </c>
      <c r="Q22" s="267">
        <v>11299192</v>
      </c>
      <c r="R22" s="267">
        <v>11634331</v>
      </c>
      <c r="S22" s="267">
        <v>12018815</v>
      </c>
      <c r="T22" s="267">
        <v>12526795</v>
      </c>
      <c r="U22" s="267">
        <v>13210190</v>
      </c>
      <c r="W22" s="265" t="s">
        <v>184</v>
      </c>
      <c r="X22" s="266">
        <v>58.262419096197426</v>
      </c>
      <c r="Y22" s="266">
        <v>11.652483819239485</v>
      </c>
      <c r="Z22" s="266">
        <v>2469421.8939753589</v>
      </c>
      <c r="AA22" s="266">
        <v>359287</v>
      </c>
      <c r="AB22" s="266">
        <v>676539</v>
      </c>
      <c r="AC22" s="272"/>
      <c r="AD22" s="297" t="s">
        <v>484</v>
      </c>
      <c r="AE22" s="293">
        <v>8544586</v>
      </c>
    </row>
    <row r="23" spans="1:31" ht="19" x14ac:dyDescent="0.25">
      <c r="A23" s="270" t="s">
        <v>187</v>
      </c>
      <c r="B23" s="266">
        <f t="shared" si="1"/>
        <v>1428.0580445297053</v>
      </c>
      <c r="C23" s="266">
        <f t="shared" si="2"/>
        <v>285.61160890594107</v>
      </c>
      <c r="D23" s="266">
        <f t="shared" si="3"/>
        <v>271331.02846064395</v>
      </c>
      <c r="E23" s="266">
        <f t="shared" si="4"/>
        <v>4423522.2911485303</v>
      </c>
      <c r="F23" s="266">
        <f t="shared" si="5"/>
        <v>4202346.176591103</v>
      </c>
      <c r="G23" s="266">
        <f t="shared" si="6"/>
        <v>65085491.65239083</v>
      </c>
      <c r="H23" s="266">
        <f t="shared" si="0"/>
        <v>68511043.844621941</v>
      </c>
      <c r="I23" s="266">
        <f t="shared" si="7"/>
        <v>4423522.2911485313</v>
      </c>
      <c r="J23" s="266">
        <f t="shared" si="8"/>
        <v>4656339.2538405601</v>
      </c>
      <c r="K23" s="266">
        <f t="shared" si="9"/>
        <v>4901409.7408848004</v>
      </c>
      <c r="L23" s="266">
        <f t="shared" si="10"/>
        <v>6508549.1652390836</v>
      </c>
      <c r="M23" s="266">
        <f t="shared" si="11"/>
        <v>6851104.3844621945</v>
      </c>
      <c r="N23" s="266">
        <f t="shared" si="12"/>
        <v>6030296.6155951461</v>
      </c>
      <c r="O23" s="266">
        <f t="shared" si="13"/>
        <v>9097535.6233751103</v>
      </c>
      <c r="P23" s="267">
        <f t="shared" si="14"/>
        <v>10335837.549999999</v>
      </c>
      <c r="Q23" s="267">
        <v>10879829</v>
      </c>
      <c r="R23" s="267">
        <v>12360726</v>
      </c>
      <c r="S23" s="267">
        <v>15593039</v>
      </c>
      <c r="T23" s="267">
        <v>22549187</v>
      </c>
      <c r="U23" s="267">
        <v>35544113</v>
      </c>
      <c r="W23" s="265" t="s">
        <v>185</v>
      </c>
      <c r="X23" s="266">
        <v>3271.7823388714164</v>
      </c>
      <c r="Y23" s="266">
        <v>654.35646777428326</v>
      </c>
      <c r="Z23" s="266">
        <v>90647926.30032374</v>
      </c>
      <c r="AA23" s="266">
        <v>9495826</v>
      </c>
      <c r="AB23" s="266">
        <v>6916140</v>
      </c>
      <c r="AC23" s="272"/>
      <c r="AD23" s="279"/>
      <c r="AE23" s="283"/>
    </row>
    <row r="24" spans="1:31" ht="19" x14ac:dyDescent="0.25">
      <c r="A24" s="270" t="s">
        <v>188</v>
      </c>
      <c r="B24" s="266">
        <f t="shared" si="1"/>
        <v>20.266378332040318</v>
      </c>
      <c r="C24" s="266">
        <f t="shared" si="2"/>
        <v>4.053275666408064</v>
      </c>
      <c r="D24" s="266">
        <f t="shared" si="3"/>
        <v>3850.6118830876608</v>
      </c>
      <c r="E24" s="266">
        <f t="shared" si="4"/>
        <v>48686.163080695427</v>
      </c>
      <c r="F24" s="266">
        <f t="shared" si="5"/>
        <v>46251.85492666065</v>
      </c>
      <c r="G24" s="266">
        <f t="shared" si="6"/>
        <v>555556.92162916507</v>
      </c>
      <c r="H24" s="266">
        <f t="shared" si="0"/>
        <v>584796.75960964744</v>
      </c>
      <c r="I24" s="266">
        <f t="shared" si="7"/>
        <v>48686.16308069542</v>
      </c>
      <c r="J24" s="266">
        <f t="shared" si="8"/>
        <v>51248.592716521496</v>
      </c>
      <c r="K24" s="266">
        <f t="shared" si="9"/>
        <v>53945.887070022633</v>
      </c>
      <c r="L24" s="266">
        <f t="shared" si="10"/>
        <v>55555.692162916508</v>
      </c>
      <c r="M24" s="266">
        <f t="shared" si="11"/>
        <v>58479.675960964749</v>
      </c>
      <c r="N24" s="266">
        <f t="shared" si="12"/>
        <v>59791.138913720373</v>
      </c>
      <c r="O24" s="266">
        <f t="shared" si="13"/>
        <v>60224.774342061864</v>
      </c>
      <c r="P24" s="267">
        <f t="shared" si="14"/>
        <v>58903.799999999996</v>
      </c>
      <c r="Q24" s="267">
        <v>62004</v>
      </c>
      <c r="R24" s="267">
        <v>60644</v>
      </c>
      <c r="S24" s="267">
        <v>59331</v>
      </c>
      <c r="T24" s="267">
        <v>53569</v>
      </c>
      <c r="U24" s="267">
        <v>41791</v>
      </c>
      <c r="W24" s="265" t="s">
        <v>186</v>
      </c>
      <c r="X24" s="266">
        <v>2979.8795782554926</v>
      </c>
      <c r="Y24" s="266">
        <v>595.97591565109849</v>
      </c>
      <c r="Z24" s="266">
        <v>95869472.337505609</v>
      </c>
      <c r="AA24" s="266">
        <v>11299192</v>
      </c>
      <c r="AB24" s="266">
        <v>13210190</v>
      </c>
      <c r="AC24" s="272"/>
      <c r="AD24" s="286" t="s">
        <v>459</v>
      </c>
      <c r="AE24" s="282">
        <v>8544586</v>
      </c>
    </row>
    <row r="25" spans="1:31" ht="19" x14ac:dyDescent="0.25">
      <c r="A25" s="270" t="s">
        <v>189</v>
      </c>
      <c r="B25" s="266">
        <f t="shared" si="1"/>
        <v>2900.1265688964577</v>
      </c>
      <c r="C25" s="266">
        <f t="shared" si="2"/>
        <v>580.02531377929154</v>
      </c>
      <c r="D25" s="266">
        <f t="shared" si="3"/>
        <v>551024.04809032707</v>
      </c>
      <c r="E25" s="266">
        <f t="shared" si="4"/>
        <v>6517135.8871128196</v>
      </c>
      <c r="F25" s="266">
        <f t="shared" si="5"/>
        <v>6191279.0927571794</v>
      </c>
      <c r="G25" s="266">
        <f t="shared" si="6"/>
        <v>69564907.261776283</v>
      </c>
      <c r="H25" s="266">
        <f t="shared" si="0"/>
        <v>73226218.170290813</v>
      </c>
      <c r="I25" s="266">
        <f t="shared" si="7"/>
        <v>6517135.8871128196</v>
      </c>
      <c r="J25" s="266">
        <f t="shared" si="8"/>
        <v>6860143.0390661256</v>
      </c>
      <c r="K25" s="266">
        <f t="shared" si="9"/>
        <v>7221203.1990169734</v>
      </c>
      <c r="L25" s="266">
        <f t="shared" si="10"/>
        <v>6956490.7261776291</v>
      </c>
      <c r="M25" s="266">
        <f t="shared" si="11"/>
        <v>7322621.8170290831</v>
      </c>
      <c r="N25" s="266">
        <f t="shared" si="12"/>
        <v>7604963.7079888694</v>
      </c>
      <c r="O25" s="266">
        <f t="shared" si="13"/>
        <v>7054191.5741137499</v>
      </c>
      <c r="P25" s="267">
        <f t="shared" si="14"/>
        <v>6792297.6499999994</v>
      </c>
      <c r="Q25" s="267">
        <v>7149787</v>
      </c>
      <c r="R25" s="267">
        <v>6884344</v>
      </c>
      <c r="S25" s="267">
        <v>6300381</v>
      </c>
      <c r="T25" s="267">
        <v>5153821</v>
      </c>
      <c r="U25" s="267">
        <v>3406196</v>
      </c>
      <c r="W25" s="265" t="s">
        <v>187</v>
      </c>
      <c r="X25" s="266">
        <v>1428.0580445297053</v>
      </c>
      <c r="Y25" s="266">
        <v>285.61160890594107</v>
      </c>
      <c r="Z25" s="266">
        <v>68511043.844621941</v>
      </c>
      <c r="AA25" s="266">
        <v>10879829</v>
      </c>
      <c r="AB25" s="266">
        <v>35544113</v>
      </c>
      <c r="AC25" s="272"/>
      <c r="AD25" s="278"/>
      <c r="AE25" s="283"/>
    </row>
    <row r="26" spans="1:31" ht="19" x14ac:dyDescent="0.25">
      <c r="A26" s="270" t="s">
        <v>190</v>
      </c>
      <c r="B26" s="266">
        <f t="shared" si="1"/>
        <v>2007.1993440622164</v>
      </c>
      <c r="C26" s="266">
        <f t="shared" si="2"/>
        <v>401.43986881244325</v>
      </c>
      <c r="D26" s="266">
        <f t="shared" si="3"/>
        <v>381367.87537182099</v>
      </c>
      <c r="E26" s="266">
        <f t="shared" si="4"/>
        <v>5623614.2104553813</v>
      </c>
      <c r="F26" s="266">
        <f t="shared" si="5"/>
        <v>5342433.4999326114</v>
      </c>
      <c r="G26" s="266">
        <f t="shared" si="6"/>
        <v>74840062.69110921</v>
      </c>
      <c r="H26" s="266">
        <f t="shared" si="0"/>
        <v>78779013.359062344</v>
      </c>
      <c r="I26" s="266">
        <f t="shared" si="7"/>
        <v>5623614.2104553822</v>
      </c>
      <c r="J26" s="266">
        <f t="shared" si="8"/>
        <v>5919593.9057425084</v>
      </c>
      <c r="K26" s="266">
        <f t="shared" si="9"/>
        <v>6231151.4797289567</v>
      </c>
      <c r="L26" s="266">
        <f t="shared" si="10"/>
        <v>7484006.2691109218</v>
      </c>
      <c r="M26" s="266">
        <f t="shared" si="11"/>
        <v>7877901.3359062336</v>
      </c>
      <c r="N26" s="266">
        <f t="shared" si="12"/>
        <v>7316071.6118316203</v>
      </c>
      <c r="O26" s="266">
        <f t="shared" si="13"/>
        <v>9461856.7976017371</v>
      </c>
      <c r="P26" s="267">
        <f t="shared" si="14"/>
        <v>10188469.75</v>
      </c>
      <c r="Q26" s="267">
        <v>10724705</v>
      </c>
      <c r="R26" s="267">
        <v>11548297</v>
      </c>
      <c r="S26" s="267">
        <v>13176722</v>
      </c>
      <c r="T26" s="267">
        <v>15962964</v>
      </c>
      <c r="U26" s="267">
        <v>18117876</v>
      </c>
      <c r="W26" s="265" t="s">
        <v>188</v>
      </c>
      <c r="X26" s="266">
        <v>20.266378332040318</v>
      </c>
      <c r="Y26" s="266">
        <v>4.053275666408064</v>
      </c>
      <c r="Z26" s="266">
        <v>584796.75960964744</v>
      </c>
      <c r="AA26" s="266">
        <v>62004</v>
      </c>
      <c r="AB26" s="266">
        <v>41791</v>
      </c>
      <c r="AC26" s="272"/>
      <c r="AD26" s="292" t="s">
        <v>430</v>
      </c>
      <c r="AE26" s="293">
        <v>8544586</v>
      </c>
    </row>
    <row r="27" spans="1:31" ht="19" x14ac:dyDescent="0.25">
      <c r="A27" s="270" t="s">
        <v>191</v>
      </c>
      <c r="B27" s="266">
        <f t="shared" si="1"/>
        <v>5.7558561413267988</v>
      </c>
      <c r="C27" s="266">
        <f t="shared" si="2"/>
        <v>1.1511712282653597</v>
      </c>
      <c r="D27" s="266">
        <f t="shared" si="3"/>
        <v>1093.6126668520913</v>
      </c>
      <c r="E27" s="266">
        <f t="shared" si="4"/>
        <v>15077.650937194549</v>
      </c>
      <c r="F27" s="266">
        <f t="shared" si="5"/>
        <v>14323.768390334817</v>
      </c>
      <c r="G27" s="266">
        <f t="shared" si="6"/>
        <v>187607.86804941398</v>
      </c>
      <c r="H27" s="266">
        <f t="shared" si="0"/>
        <v>197481.96636780424</v>
      </c>
      <c r="I27" s="266">
        <f t="shared" si="7"/>
        <v>15077.650937194549</v>
      </c>
      <c r="J27" s="266">
        <f t="shared" si="8"/>
        <v>15871.211512836369</v>
      </c>
      <c r="K27" s="266">
        <f t="shared" si="9"/>
        <v>16706.538434564602</v>
      </c>
      <c r="L27" s="266">
        <f t="shared" si="10"/>
        <v>18760.786804941399</v>
      </c>
      <c r="M27" s="266">
        <f t="shared" si="11"/>
        <v>19748.196636780423</v>
      </c>
      <c r="N27" s="266">
        <f t="shared" si="12"/>
        <v>18542.883128262194</v>
      </c>
      <c r="O27" s="266">
        <f t="shared" si="13"/>
        <v>22176.449558107033</v>
      </c>
      <c r="P27" s="267">
        <f t="shared" si="14"/>
        <v>23617.949999999997</v>
      </c>
      <c r="Q27" s="267">
        <v>24861</v>
      </c>
      <c r="R27" s="267">
        <v>26477</v>
      </c>
      <c r="S27" s="267">
        <v>28246</v>
      </c>
      <c r="T27" s="267">
        <v>30014</v>
      </c>
      <c r="U27" s="267">
        <v>31673</v>
      </c>
      <c r="W27" s="265" t="s">
        <v>189</v>
      </c>
      <c r="X27" s="266">
        <v>2900.1265688964577</v>
      </c>
      <c r="Y27" s="266">
        <v>580.02531377929154</v>
      </c>
      <c r="Z27" s="266">
        <v>73226218.170290813</v>
      </c>
      <c r="AA27" s="266">
        <v>7149787</v>
      </c>
      <c r="AB27" s="266">
        <v>3406196</v>
      </c>
      <c r="AC27" s="272"/>
      <c r="AD27" s="277"/>
      <c r="AE27" s="283"/>
    </row>
    <row r="28" spans="1:31" ht="19" x14ac:dyDescent="0.25">
      <c r="A28" s="270" t="s">
        <v>192</v>
      </c>
      <c r="B28" s="266">
        <f t="shared" si="1"/>
        <v>1333.7050702327147</v>
      </c>
      <c r="C28" s="266">
        <f t="shared" si="2"/>
        <v>266.74101404654294</v>
      </c>
      <c r="D28" s="266">
        <f t="shared" si="3"/>
        <v>253403.96334421582</v>
      </c>
      <c r="E28" s="266">
        <f t="shared" si="4"/>
        <v>3122969.9254575986</v>
      </c>
      <c r="F28" s="266">
        <f t="shared" si="5"/>
        <v>2966821.429184719</v>
      </c>
      <c r="G28" s="266">
        <f t="shared" si="6"/>
        <v>34735168.607892938</v>
      </c>
      <c r="H28" s="266">
        <f t="shared" si="0"/>
        <v>36563335.376729406</v>
      </c>
      <c r="I28" s="266">
        <f t="shared" si="7"/>
        <v>3122969.9254575986</v>
      </c>
      <c r="J28" s="266">
        <f t="shared" si="8"/>
        <v>3287336.7636395777</v>
      </c>
      <c r="K28" s="266">
        <f t="shared" si="9"/>
        <v>3460354.4880416607</v>
      </c>
      <c r="L28" s="266">
        <f t="shared" si="10"/>
        <v>3473516.8607892934</v>
      </c>
      <c r="M28" s="266">
        <f t="shared" si="11"/>
        <v>3656333.5376729406</v>
      </c>
      <c r="N28" s="266">
        <f t="shared" si="12"/>
        <v>3707186.4973045429</v>
      </c>
      <c r="O28" s="266">
        <f t="shared" si="13"/>
        <v>3670241.3685263507</v>
      </c>
      <c r="P28" s="267">
        <f t="shared" si="14"/>
        <v>3619895.1999999997</v>
      </c>
      <c r="Q28" s="267">
        <v>3810416</v>
      </c>
      <c r="R28" s="267">
        <v>3758147</v>
      </c>
      <c r="S28" s="267">
        <v>3583820</v>
      </c>
      <c r="T28" s="267">
        <v>3068698</v>
      </c>
      <c r="U28" s="267">
        <v>1919196</v>
      </c>
      <c r="W28" s="265" t="s">
        <v>190</v>
      </c>
      <c r="X28" s="266">
        <v>2007.1993440622164</v>
      </c>
      <c r="Y28" s="266">
        <v>401.43986881244325</v>
      </c>
      <c r="Z28" s="266">
        <v>78779013.359062344</v>
      </c>
      <c r="AA28" s="266">
        <v>10724705</v>
      </c>
      <c r="AB28" s="266">
        <v>18117876</v>
      </c>
      <c r="AC28" s="272"/>
      <c r="AD28" s="284" t="s">
        <v>510</v>
      </c>
      <c r="AE28" s="285">
        <v>8544586</v>
      </c>
    </row>
    <row r="29" spans="1:31" ht="19" x14ac:dyDescent="0.25">
      <c r="A29" s="270" t="s">
        <v>193</v>
      </c>
      <c r="B29" s="266">
        <f t="shared" si="1"/>
        <v>414.95193620419514</v>
      </c>
      <c r="C29" s="266">
        <f t="shared" si="2"/>
        <v>82.990387240839027</v>
      </c>
      <c r="D29" s="266">
        <f t="shared" si="3"/>
        <v>78840.867878797086</v>
      </c>
      <c r="E29" s="266">
        <f t="shared" si="4"/>
        <v>1166635.2775233292</v>
      </c>
      <c r="F29" s="266">
        <f t="shared" si="5"/>
        <v>1108303.5136471628</v>
      </c>
      <c r="G29" s="266">
        <f t="shared" si="6"/>
        <v>15579948.717091521</v>
      </c>
      <c r="H29" s="266">
        <f t="shared" si="0"/>
        <v>16399946.017991073</v>
      </c>
      <c r="I29" s="266">
        <f t="shared" si="7"/>
        <v>1166635.277523329</v>
      </c>
      <c r="J29" s="266">
        <f t="shared" si="8"/>
        <v>1228037.1342350831</v>
      </c>
      <c r="K29" s="266">
        <f t="shared" si="9"/>
        <v>1292670.667615877</v>
      </c>
      <c r="L29" s="266">
        <f t="shared" si="10"/>
        <v>1557994.8717091521</v>
      </c>
      <c r="M29" s="266">
        <f t="shared" si="11"/>
        <v>1639994.6017991076</v>
      </c>
      <c r="N29" s="266">
        <f t="shared" si="12"/>
        <v>1508181.6512777314</v>
      </c>
      <c r="O29" s="266">
        <f t="shared" si="13"/>
        <v>1976607.9971058518</v>
      </c>
      <c r="P29" s="267">
        <f t="shared" si="14"/>
        <v>2149360.75</v>
      </c>
      <c r="Q29" s="267">
        <v>2262485</v>
      </c>
      <c r="R29" s="267">
        <v>2460223</v>
      </c>
      <c r="S29" s="267">
        <v>2816931</v>
      </c>
      <c r="T29" s="267">
        <v>3388876</v>
      </c>
      <c r="U29" s="267">
        <v>3680506</v>
      </c>
      <c r="W29" s="265" t="s">
        <v>191</v>
      </c>
      <c r="X29" s="266">
        <v>5.7558561413267988</v>
      </c>
      <c r="Y29" s="266">
        <v>1.1511712282653597</v>
      </c>
      <c r="Z29" s="266">
        <v>197481.96636780424</v>
      </c>
      <c r="AA29" s="266">
        <v>24861</v>
      </c>
      <c r="AB29" s="266">
        <v>31673</v>
      </c>
      <c r="AC29" s="272"/>
      <c r="AD29" s="273"/>
      <c r="AE29" s="283"/>
    </row>
    <row r="30" spans="1:31" ht="19" x14ac:dyDescent="0.25">
      <c r="A30" s="270" t="s">
        <v>194</v>
      </c>
      <c r="B30" s="266">
        <f t="shared" si="1"/>
        <v>50466.380533818556</v>
      </c>
      <c r="C30" s="266">
        <f t="shared" si="2"/>
        <v>10093.276106763711</v>
      </c>
      <c r="D30" s="266">
        <f t="shared" si="3"/>
        <v>9588612.3014255259</v>
      </c>
      <c r="E30" s="266">
        <f t="shared" si="4"/>
        <v>131185658.30086437</v>
      </c>
      <c r="F30" s="266">
        <f t="shared" si="5"/>
        <v>124626375.38582115</v>
      </c>
      <c r="G30" s="266">
        <f t="shared" si="6"/>
        <v>1619810349.355613</v>
      </c>
      <c r="H30" s="266">
        <f t="shared" si="0"/>
        <v>1705063525.6374874</v>
      </c>
      <c r="I30" s="266">
        <f t="shared" si="7"/>
        <v>131185658.30086437</v>
      </c>
      <c r="J30" s="266">
        <f t="shared" si="8"/>
        <v>138090166.63248882</v>
      </c>
      <c r="K30" s="266">
        <f t="shared" si="9"/>
        <v>145358070.1394619</v>
      </c>
      <c r="L30" s="266">
        <f t="shared" si="10"/>
        <v>161981034.93556133</v>
      </c>
      <c r="M30" s="266">
        <f t="shared" si="11"/>
        <v>170506352.56374878</v>
      </c>
      <c r="N30" s="266">
        <f t="shared" si="12"/>
        <v>164073212.08927289</v>
      </c>
      <c r="O30" s="266">
        <f t="shared" si="13"/>
        <v>190005243.0860236</v>
      </c>
      <c r="P30" s="267">
        <f t="shared" si="14"/>
        <v>197455151.59999999</v>
      </c>
      <c r="Q30" s="267">
        <v>207847528</v>
      </c>
      <c r="R30" s="267">
        <v>215997014</v>
      </c>
      <c r="S30" s="267">
        <v>228663251</v>
      </c>
      <c r="T30" s="267">
        <v>238270379</v>
      </c>
      <c r="U30" s="267">
        <v>200305426</v>
      </c>
      <c r="W30" s="265" t="s">
        <v>192</v>
      </c>
      <c r="X30" s="266">
        <v>1333.7050702327147</v>
      </c>
      <c r="Y30" s="266">
        <v>266.74101404654294</v>
      </c>
      <c r="Z30" s="266">
        <v>36563335.376729406</v>
      </c>
      <c r="AA30" s="266">
        <v>3810416</v>
      </c>
      <c r="AB30" s="266">
        <v>1919196</v>
      </c>
      <c r="AC30" s="272"/>
      <c r="AD30" s="281" t="s">
        <v>169</v>
      </c>
      <c r="AE30" s="282"/>
    </row>
    <row r="31" spans="1:31" ht="19" x14ac:dyDescent="0.25">
      <c r="A31" s="270" t="s">
        <v>195</v>
      </c>
      <c r="B31" s="266">
        <f t="shared" si="1"/>
        <v>6.5533371179455209</v>
      </c>
      <c r="C31" s="266">
        <f t="shared" si="2"/>
        <v>1.3106674235891043</v>
      </c>
      <c r="D31" s="266">
        <f t="shared" si="3"/>
        <v>1245.1340524096495</v>
      </c>
      <c r="E31" s="266">
        <f t="shared" si="4"/>
        <v>17423.031331293161</v>
      </c>
      <c r="F31" s="266">
        <f t="shared" si="5"/>
        <v>16551.879764728506</v>
      </c>
      <c r="G31" s="266">
        <f t="shared" si="6"/>
        <v>220028.29592190325</v>
      </c>
      <c r="H31" s="266">
        <f t="shared" si="0"/>
        <v>231608.73254937181</v>
      </c>
      <c r="I31" s="266">
        <f t="shared" si="7"/>
        <v>17423.031331293161</v>
      </c>
      <c r="J31" s="266">
        <f t="shared" si="8"/>
        <v>18340.032980308588</v>
      </c>
      <c r="K31" s="266">
        <f t="shared" si="9"/>
        <v>19305.297874009037</v>
      </c>
      <c r="L31" s="266">
        <f t="shared" si="10"/>
        <v>22002.829592190326</v>
      </c>
      <c r="M31" s="266">
        <f t="shared" si="11"/>
        <v>23160.873254937185</v>
      </c>
      <c r="N31" s="266">
        <f t="shared" si="12"/>
        <v>21368.624814476094</v>
      </c>
      <c r="O31" s="266">
        <f t="shared" si="13"/>
        <v>26397.145009649845</v>
      </c>
      <c r="P31" s="267">
        <f t="shared" si="14"/>
        <v>28611.149999999998</v>
      </c>
      <c r="Q31" s="267">
        <v>30117</v>
      </c>
      <c r="R31" s="267">
        <v>32643</v>
      </c>
      <c r="S31" s="267">
        <v>35344</v>
      </c>
      <c r="T31" s="267">
        <v>37805</v>
      </c>
      <c r="U31" s="267">
        <v>35943</v>
      </c>
      <c r="W31" s="265" t="s">
        <v>193</v>
      </c>
      <c r="X31" s="266">
        <v>414.95193620419514</v>
      </c>
      <c r="Y31" s="266">
        <v>82.990387240839027</v>
      </c>
      <c r="Z31" s="266">
        <v>16399946.017991073</v>
      </c>
      <c r="AA31" s="266">
        <v>2262485</v>
      </c>
      <c r="AB31" s="266">
        <v>3680506</v>
      </c>
      <c r="AC31" s="272"/>
      <c r="AD31" s="277">
        <v>839.23271410885559</v>
      </c>
      <c r="AE31" s="283"/>
    </row>
    <row r="32" spans="1:31" ht="19" x14ac:dyDescent="0.25">
      <c r="A32" s="270" t="s">
        <v>196</v>
      </c>
      <c r="B32" s="266">
        <f t="shared" si="1"/>
        <v>89.248411850821412</v>
      </c>
      <c r="C32" s="266">
        <f t="shared" si="2"/>
        <v>17.849682370164281</v>
      </c>
      <c r="D32" s="266">
        <f t="shared" si="3"/>
        <v>16957.198251656071</v>
      </c>
      <c r="E32" s="266">
        <f t="shared" si="4"/>
        <v>241213.8787130526</v>
      </c>
      <c r="F32" s="266">
        <f t="shared" si="5"/>
        <v>229153.18477739999</v>
      </c>
      <c r="G32" s="266">
        <f t="shared" si="6"/>
        <v>3096689.7546590208</v>
      </c>
      <c r="H32" s="266">
        <f t="shared" si="0"/>
        <v>3259673.4259568639</v>
      </c>
      <c r="I32" s="266">
        <f t="shared" si="7"/>
        <v>241213.87871305263</v>
      </c>
      <c r="J32" s="266">
        <f t="shared" si="8"/>
        <v>253909.34601373959</v>
      </c>
      <c r="K32" s="266">
        <f t="shared" si="9"/>
        <v>267272.99580393638</v>
      </c>
      <c r="L32" s="266">
        <f t="shared" si="10"/>
        <v>309668.97546590213</v>
      </c>
      <c r="M32" s="266">
        <f t="shared" si="11"/>
        <v>325967.34259568644</v>
      </c>
      <c r="N32" s="266">
        <f t="shared" si="12"/>
        <v>306220.21003996505</v>
      </c>
      <c r="O32" s="266">
        <f t="shared" si="13"/>
        <v>377673.66925088462</v>
      </c>
      <c r="P32" s="267">
        <f t="shared" si="14"/>
        <v>402028.6</v>
      </c>
      <c r="Q32" s="267">
        <v>423188</v>
      </c>
      <c r="R32" s="267">
        <v>450478</v>
      </c>
      <c r="S32" s="267">
        <v>495838</v>
      </c>
      <c r="T32" s="267">
        <v>546275</v>
      </c>
      <c r="U32" s="267">
        <v>488763</v>
      </c>
      <c r="W32" s="265" t="s">
        <v>194</v>
      </c>
      <c r="X32" s="266">
        <v>50466.380533818556</v>
      </c>
      <c r="Y32" s="266">
        <v>10093.276106763711</v>
      </c>
      <c r="Z32" s="266">
        <v>1705063525.6374874</v>
      </c>
      <c r="AA32" s="266">
        <v>207847528</v>
      </c>
      <c r="AB32" s="266">
        <v>200305426</v>
      </c>
      <c r="AC32" s="272"/>
      <c r="AD32" s="286">
        <v>167.84654282177112</v>
      </c>
      <c r="AE32" s="282"/>
    </row>
    <row r="33" spans="1:31" ht="19" x14ac:dyDescent="0.25">
      <c r="A33" s="270" t="s">
        <v>197</v>
      </c>
      <c r="B33" s="266">
        <f t="shared" si="1"/>
        <v>2111.7662007572162</v>
      </c>
      <c r="C33" s="266">
        <f t="shared" si="2"/>
        <v>422.35324015144323</v>
      </c>
      <c r="D33" s="266">
        <f t="shared" si="3"/>
        <v>401235.57814387104</v>
      </c>
      <c r="E33" s="266">
        <f t="shared" si="4"/>
        <v>6772272.563027977</v>
      </c>
      <c r="F33" s="266">
        <f t="shared" si="5"/>
        <v>6433658.9348765779</v>
      </c>
      <c r="G33" s="266">
        <f t="shared" si="6"/>
        <v>103161258.73432715</v>
      </c>
      <c r="H33" s="266">
        <f t="shared" si="0"/>
        <v>108590798.66771279</v>
      </c>
      <c r="I33" s="266">
        <f t="shared" si="7"/>
        <v>6772272.563027977</v>
      </c>
      <c r="J33" s="266">
        <f t="shared" si="8"/>
        <v>7128707.9610820813</v>
      </c>
      <c r="K33" s="266">
        <f t="shared" si="9"/>
        <v>7503903.1169285066</v>
      </c>
      <c r="L33" s="266">
        <f t="shared" si="10"/>
        <v>10316125.873432716</v>
      </c>
      <c r="M33" s="266">
        <f t="shared" si="11"/>
        <v>10859079.866771281</v>
      </c>
      <c r="N33" s="266">
        <f t="shared" si="12"/>
        <v>9424963.1715408564</v>
      </c>
      <c r="O33" s="266">
        <f t="shared" si="13"/>
        <v>14928715.500410799</v>
      </c>
      <c r="P33" s="267">
        <f t="shared" si="14"/>
        <v>17200291.5</v>
      </c>
      <c r="Q33" s="267">
        <v>18105570</v>
      </c>
      <c r="R33" s="267">
        <v>20860541</v>
      </c>
      <c r="S33" s="267">
        <v>27244484</v>
      </c>
      <c r="T33" s="267">
        <v>42788778</v>
      </c>
      <c r="U33" s="267">
        <v>80990015</v>
      </c>
      <c r="W33" s="265" t="s">
        <v>196</v>
      </c>
      <c r="X33" s="266">
        <v>89.248411850821412</v>
      </c>
      <c r="Y33" s="266">
        <v>17.849682370164281</v>
      </c>
      <c r="Z33" s="266">
        <v>3259673.4259568639</v>
      </c>
      <c r="AA33" s="266">
        <v>423188</v>
      </c>
      <c r="AB33" s="266">
        <v>488763</v>
      </c>
      <c r="AC33" s="272"/>
      <c r="AD33" s="279">
        <v>207400250.30552575</v>
      </c>
      <c r="AE33" s="283"/>
    </row>
    <row r="34" spans="1:31" ht="19" x14ac:dyDescent="0.25">
      <c r="A34" s="270" t="s">
        <v>198</v>
      </c>
      <c r="B34" s="266">
        <f t="shared" si="1"/>
        <v>1232.7054080345706</v>
      </c>
      <c r="C34" s="266">
        <f t="shared" si="2"/>
        <v>246.5410816069141</v>
      </c>
      <c r="D34" s="266">
        <f t="shared" si="3"/>
        <v>234214.02752656842</v>
      </c>
      <c r="E34" s="266">
        <f t="shared" si="4"/>
        <v>4002486.8001558301</v>
      </c>
      <c r="F34" s="266">
        <f t="shared" si="5"/>
        <v>3802362.4601480388</v>
      </c>
      <c r="G34" s="266">
        <f t="shared" si="6"/>
        <v>61729694.122197635</v>
      </c>
      <c r="H34" s="266">
        <f t="shared" si="0"/>
        <v>64978625.391786985</v>
      </c>
      <c r="I34" s="266">
        <f t="shared" si="7"/>
        <v>4002486.8001558301</v>
      </c>
      <c r="J34" s="266">
        <f t="shared" si="8"/>
        <v>4213144.000164032</v>
      </c>
      <c r="K34" s="266">
        <f t="shared" si="9"/>
        <v>4434888.4212252973</v>
      </c>
      <c r="L34" s="266">
        <f t="shared" si="10"/>
        <v>6172969.4122197628</v>
      </c>
      <c r="M34" s="266">
        <f t="shared" si="11"/>
        <v>6497862.5391786983</v>
      </c>
      <c r="N34" s="266">
        <f t="shared" si="12"/>
        <v>5533870.2763791429</v>
      </c>
      <c r="O34" s="266">
        <f t="shared" si="13"/>
        <v>9044445.5168675035</v>
      </c>
      <c r="P34" s="267">
        <f t="shared" si="14"/>
        <v>10619974.949999999</v>
      </c>
      <c r="Q34" s="267">
        <v>11178921</v>
      </c>
      <c r="R34" s="267">
        <v>13126273</v>
      </c>
      <c r="S34" s="267">
        <v>17357072</v>
      </c>
      <c r="T34" s="267">
        <v>28668154</v>
      </c>
      <c r="U34" s="267">
        <v>62661944</v>
      </c>
      <c r="W34" s="265" t="s">
        <v>197</v>
      </c>
      <c r="X34" s="266">
        <v>2111.7662007572162</v>
      </c>
      <c r="Y34" s="266">
        <v>422.35324015144323</v>
      </c>
      <c r="Z34" s="266">
        <v>108590798.66771279</v>
      </c>
      <c r="AA34" s="266">
        <v>18105570</v>
      </c>
      <c r="AB34" s="266">
        <v>80990015</v>
      </c>
      <c r="AC34" s="272"/>
      <c r="AD34" s="294">
        <v>1754540</v>
      </c>
      <c r="AE34" s="282">
        <v>289600679</v>
      </c>
    </row>
    <row r="35" spans="1:31" ht="19" x14ac:dyDescent="0.25">
      <c r="A35" s="270" t="s">
        <v>199</v>
      </c>
      <c r="B35" s="266">
        <f t="shared" si="1"/>
        <v>172.65047509113276</v>
      </c>
      <c r="C35" s="266">
        <f t="shared" si="2"/>
        <v>34.530095018226554</v>
      </c>
      <c r="D35" s="266">
        <f t="shared" si="3"/>
        <v>32803.590267315223</v>
      </c>
      <c r="E35" s="266">
        <f t="shared" si="4"/>
        <v>459536.12349835917</v>
      </c>
      <c r="F35" s="266">
        <f t="shared" si="5"/>
        <v>436559.31732344127</v>
      </c>
      <c r="G35" s="266">
        <f t="shared" si="6"/>
        <v>5809853.0066022323</v>
      </c>
      <c r="H35" s="266">
        <f t="shared" si="0"/>
        <v>6115634.7437918233</v>
      </c>
      <c r="I35" s="266">
        <f t="shared" si="7"/>
        <v>459536.12349835917</v>
      </c>
      <c r="J35" s="266">
        <f t="shared" si="8"/>
        <v>483722.23526143067</v>
      </c>
      <c r="K35" s="266">
        <f t="shared" si="9"/>
        <v>509181.30027519015</v>
      </c>
      <c r="L35" s="266">
        <f t="shared" si="10"/>
        <v>580985.30066022335</v>
      </c>
      <c r="M35" s="266">
        <f t="shared" si="11"/>
        <v>611563.47437918244</v>
      </c>
      <c r="N35" s="266">
        <f t="shared" si="12"/>
        <v>579756.65770655987</v>
      </c>
      <c r="O35" s="266">
        <f t="shared" si="13"/>
        <v>697805.25883996719</v>
      </c>
      <c r="P35" s="267">
        <f t="shared" si="14"/>
        <v>736088.5</v>
      </c>
      <c r="Q35" s="267">
        <v>774830</v>
      </c>
      <c r="R35" s="267">
        <v>817339</v>
      </c>
      <c r="S35" s="267">
        <v>885969</v>
      </c>
      <c r="T35" s="267">
        <v>949988</v>
      </c>
      <c r="U35" s="267">
        <v>792598</v>
      </c>
      <c r="W35" s="265" t="s">
        <v>198</v>
      </c>
      <c r="X35" s="266">
        <v>1232.7054080345706</v>
      </c>
      <c r="Y35" s="266">
        <v>246.5410816069141</v>
      </c>
      <c r="Z35" s="266">
        <v>64978625.391786985</v>
      </c>
      <c r="AA35" s="266">
        <v>11178921</v>
      </c>
      <c r="AB35" s="266">
        <v>62661944</v>
      </c>
      <c r="AC35" s="272"/>
      <c r="AD35" s="295" t="s">
        <v>485</v>
      </c>
      <c r="AE35" s="288">
        <v>289600679</v>
      </c>
    </row>
    <row r="36" spans="1:31" ht="19" x14ac:dyDescent="0.25">
      <c r="A36" s="270" t="s">
        <v>200</v>
      </c>
      <c r="B36" s="266">
        <f t="shared" si="1"/>
        <v>40.763674765367696</v>
      </c>
      <c r="C36" s="266">
        <f t="shared" si="2"/>
        <v>8.1527349530735389</v>
      </c>
      <c r="D36" s="266">
        <f t="shared" si="3"/>
        <v>7745.0982054198621</v>
      </c>
      <c r="E36" s="266">
        <f t="shared" si="4"/>
        <v>120598.58035444451</v>
      </c>
      <c r="F36" s="266">
        <f t="shared" si="5"/>
        <v>114568.65133672228</v>
      </c>
      <c r="G36" s="266">
        <f t="shared" si="6"/>
        <v>1694746.2150873884</v>
      </c>
      <c r="H36" s="266">
        <f t="shared" si="0"/>
        <v>1783943.3843025144</v>
      </c>
      <c r="I36" s="266">
        <f t="shared" si="7"/>
        <v>120598.58035444452</v>
      </c>
      <c r="J36" s="266">
        <f t="shared" si="8"/>
        <v>126945.87405731005</v>
      </c>
      <c r="K36" s="266">
        <f t="shared" si="9"/>
        <v>133627.23584980008</v>
      </c>
      <c r="L36" s="266">
        <f t="shared" si="10"/>
        <v>169474.62150873881</v>
      </c>
      <c r="M36" s="266">
        <f t="shared" si="11"/>
        <v>178394.3384302514</v>
      </c>
      <c r="N36" s="266">
        <f t="shared" si="12"/>
        <v>160536.2215029409</v>
      </c>
      <c r="O36" s="266">
        <f t="shared" si="13"/>
        <v>226251.1290643744</v>
      </c>
      <c r="P36" s="267">
        <f t="shared" si="14"/>
        <v>251419.4</v>
      </c>
      <c r="Q36" s="267">
        <v>264652</v>
      </c>
      <c r="R36" s="267">
        <v>294092</v>
      </c>
      <c r="S36" s="267">
        <v>354337</v>
      </c>
      <c r="T36" s="267">
        <v>475657</v>
      </c>
      <c r="U36" s="267">
        <v>676959</v>
      </c>
      <c r="W36" s="265" t="s">
        <v>199</v>
      </c>
      <c r="X36" s="266">
        <v>172.65047509113276</v>
      </c>
      <c r="Y36" s="266">
        <v>34.530095018226554</v>
      </c>
      <c r="Z36" s="266">
        <v>6115634.7437918233</v>
      </c>
      <c r="AA36" s="266">
        <v>774830</v>
      </c>
      <c r="AB36" s="266">
        <v>792598</v>
      </c>
      <c r="AC36" s="272"/>
      <c r="AD36" s="296"/>
      <c r="AE36" s="282"/>
    </row>
    <row r="37" spans="1:31" ht="19" x14ac:dyDescent="0.25">
      <c r="A37" s="270" t="s">
        <v>201</v>
      </c>
      <c r="B37" s="266">
        <f t="shared" si="1"/>
        <v>0.23741627547382327</v>
      </c>
      <c r="C37" s="266">
        <f t="shared" si="2"/>
        <v>4.7483255094764656E-2</v>
      </c>
      <c r="D37" s="266">
        <f t="shared" si="3"/>
        <v>45.109092340026415</v>
      </c>
      <c r="E37" s="266">
        <f t="shared" si="4"/>
        <v>583.69489331430111</v>
      </c>
      <c r="F37" s="266">
        <f t="shared" si="5"/>
        <v>554.51014864858598</v>
      </c>
      <c r="G37" s="266">
        <f t="shared" si="6"/>
        <v>6816.3975155279504</v>
      </c>
      <c r="H37" s="266">
        <f t="shared" si="0"/>
        <v>7175.1552795031057</v>
      </c>
      <c r="I37" s="266">
        <f t="shared" si="7"/>
        <v>583.69489331430111</v>
      </c>
      <c r="J37" s="266">
        <f t="shared" si="8"/>
        <v>614.41567717294856</v>
      </c>
      <c r="K37" s="266">
        <f t="shared" si="9"/>
        <v>646.75334439257745</v>
      </c>
      <c r="L37" s="266">
        <f t="shared" si="10"/>
        <v>681.63975155279502</v>
      </c>
      <c r="M37" s="266">
        <f t="shared" si="11"/>
        <v>717.51552795031057</v>
      </c>
      <c r="N37" s="266">
        <f t="shared" si="12"/>
        <v>713.94579895553295</v>
      </c>
      <c r="O37" s="266">
        <f t="shared" si="13"/>
        <v>756.21890547263683</v>
      </c>
      <c r="P37" s="267">
        <f t="shared" si="14"/>
        <v>760</v>
      </c>
      <c r="Q37" s="267">
        <v>800</v>
      </c>
      <c r="R37" s="267">
        <v>804</v>
      </c>
      <c r="S37" s="267">
        <v>805</v>
      </c>
      <c r="T37" s="267">
        <v>824</v>
      </c>
      <c r="U37" s="267">
        <v>825</v>
      </c>
      <c r="W37" s="265" t="s">
        <v>200</v>
      </c>
      <c r="X37" s="266">
        <v>40.763674765367696</v>
      </c>
      <c r="Y37" s="266">
        <v>8.1527349530735389</v>
      </c>
      <c r="Z37" s="266">
        <v>1783943.3843025144</v>
      </c>
      <c r="AA37" s="266">
        <v>264652</v>
      </c>
      <c r="AB37" s="266">
        <v>676959</v>
      </c>
      <c r="AC37" s="272"/>
      <c r="AD37" s="278" t="s">
        <v>460</v>
      </c>
      <c r="AE37" s="283">
        <v>289600679</v>
      </c>
    </row>
    <row r="38" spans="1:31" ht="19" x14ac:dyDescent="0.25">
      <c r="A38" s="270" t="s">
        <v>202</v>
      </c>
      <c r="B38" s="266">
        <f t="shared" si="1"/>
        <v>16184.26673542458</v>
      </c>
      <c r="C38" s="266">
        <f t="shared" si="2"/>
        <v>3236.8533470849161</v>
      </c>
      <c r="D38" s="266">
        <f t="shared" si="3"/>
        <v>3075010.6797306701</v>
      </c>
      <c r="E38" s="266">
        <f t="shared" si="4"/>
        <v>41773191.28272824</v>
      </c>
      <c r="F38" s="266">
        <f t="shared" si="5"/>
        <v>39684531.718591824</v>
      </c>
      <c r="G38" s="266">
        <f t="shared" si="6"/>
        <v>512148483.94017857</v>
      </c>
      <c r="H38" s="266">
        <f t="shared" si="0"/>
        <v>539103667.30545115</v>
      </c>
      <c r="I38" s="266">
        <f t="shared" si="7"/>
        <v>41773191.282728232</v>
      </c>
      <c r="J38" s="266">
        <f t="shared" si="8"/>
        <v>43971780.297608666</v>
      </c>
      <c r="K38" s="266">
        <f t="shared" si="9"/>
        <v>46286084.5237986</v>
      </c>
      <c r="L38" s="266">
        <f t="shared" si="10"/>
        <v>51214848.39401786</v>
      </c>
      <c r="M38" s="266">
        <f t="shared" si="11"/>
        <v>53910366.730545118</v>
      </c>
      <c r="N38" s="266">
        <f t="shared" si="12"/>
        <v>52306543.624284588</v>
      </c>
      <c r="O38" s="266">
        <f t="shared" si="13"/>
        <v>59651000.67064783</v>
      </c>
      <c r="P38" s="267">
        <f t="shared" si="14"/>
        <v>61480019.5</v>
      </c>
      <c r="Q38" s="267">
        <v>64715810</v>
      </c>
      <c r="R38" s="267">
        <v>66700126</v>
      </c>
      <c r="S38" s="267">
        <v>70112541</v>
      </c>
      <c r="T38" s="267">
        <v>75360972</v>
      </c>
      <c r="U38" s="267">
        <v>82370027</v>
      </c>
      <c r="W38" s="265" t="s">
        <v>201</v>
      </c>
      <c r="X38" s="266">
        <v>0.23741627547382327</v>
      </c>
      <c r="Y38" s="266">
        <v>4.7483255094764656E-2</v>
      </c>
      <c r="Z38" s="266">
        <v>7175.1552795031057</v>
      </c>
      <c r="AA38" s="266">
        <v>800</v>
      </c>
      <c r="AB38" s="266">
        <v>825</v>
      </c>
      <c r="AC38" s="272"/>
      <c r="AD38" s="286"/>
      <c r="AE38" s="282"/>
    </row>
    <row r="39" spans="1:31" ht="19" x14ac:dyDescent="0.25">
      <c r="A39" s="270" t="s">
        <v>203</v>
      </c>
      <c r="B39" s="266">
        <f t="shared" si="1"/>
        <v>3418.162157524449</v>
      </c>
      <c r="C39" s="266">
        <f t="shared" si="2"/>
        <v>683.63243150488984</v>
      </c>
      <c r="D39" s="266">
        <f t="shared" si="3"/>
        <v>649450.80992964539</v>
      </c>
      <c r="E39" s="266">
        <f t="shared" si="4"/>
        <v>8037830.5797649799</v>
      </c>
      <c r="F39" s="266">
        <f t="shared" si="5"/>
        <v>7635939.0507767312</v>
      </c>
      <c r="G39" s="266">
        <f t="shared" si="6"/>
        <v>89779802.096933961</v>
      </c>
      <c r="H39" s="266">
        <f t="shared" si="0"/>
        <v>94505054.838877857</v>
      </c>
      <c r="I39" s="266">
        <f t="shared" si="7"/>
        <v>8037830.5797649799</v>
      </c>
      <c r="J39" s="266">
        <f t="shared" si="8"/>
        <v>8460874.2944894526</v>
      </c>
      <c r="K39" s="266">
        <f t="shared" si="9"/>
        <v>8906183.4678836353</v>
      </c>
      <c r="L39" s="266">
        <f t="shared" si="10"/>
        <v>8977980.2096933946</v>
      </c>
      <c r="M39" s="266">
        <f t="shared" si="11"/>
        <v>9450505.4838877842</v>
      </c>
      <c r="N39" s="266">
        <f t="shared" si="12"/>
        <v>9616473.4255748726</v>
      </c>
      <c r="O39" s="266">
        <f t="shared" si="13"/>
        <v>9526690.2497468293</v>
      </c>
      <c r="P39" s="267">
        <f t="shared" si="14"/>
        <v>9362271.8499999996</v>
      </c>
      <c r="Q39" s="267">
        <v>9855023</v>
      </c>
      <c r="R39" s="267">
        <v>9684938</v>
      </c>
      <c r="S39" s="267">
        <v>9274862</v>
      </c>
      <c r="T39" s="267">
        <v>8318189</v>
      </c>
      <c r="U39" s="267">
        <v>6505919</v>
      </c>
      <c r="W39" s="265" t="s">
        <v>202</v>
      </c>
      <c r="X39" s="266">
        <v>16184.26673542458</v>
      </c>
      <c r="Y39" s="266">
        <v>3236.8533470849161</v>
      </c>
      <c r="Z39" s="266">
        <v>539103667.30545115</v>
      </c>
      <c r="AA39" s="266">
        <v>64715810</v>
      </c>
      <c r="AB39" s="266">
        <v>82370027</v>
      </c>
      <c r="AC39" s="272"/>
      <c r="AD39" s="287" t="s">
        <v>431</v>
      </c>
      <c r="AE39" s="288">
        <v>289600679</v>
      </c>
    </row>
    <row r="40" spans="1:31" ht="19" x14ac:dyDescent="0.25">
      <c r="A40" s="270" t="s">
        <v>204</v>
      </c>
      <c r="B40" s="266">
        <f t="shared" si="1"/>
        <v>6441.3943656560004</v>
      </c>
      <c r="C40" s="266">
        <f t="shared" si="2"/>
        <v>1288.2788731312</v>
      </c>
      <c r="D40" s="266">
        <f t="shared" si="3"/>
        <v>1223864.9294746397</v>
      </c>
      <c r="E40" s="266">
        <f t="shared" si="4"/>
        <v>17515624.362630531</v>
      </c>
      <c r="F40" s="266">
        <f t="shared" si="5"/>
        <v>16639843.144499002</v>
      </c>
      <c r="G40" s="266">
        <f t="shared" si="6"/>
        <v>226237694.37726003</v>
      </c>
      <c r="H40" s="266">
        <f t="shared" si="0"/>
        <v>238144941.44974744</v>
      </c>
      <c r="I40" s="266">
        <f t="shared" si="7"/>
        <v>17515624.362630531</v>
      </c>
      <c r="J40" s="266">
        <f t="shared" si="8"/>
        <v>18437499.329084773</v>
      </c>
      <c r="K40" s="266">
        <f t="shared" si="9"/>
        <v>19407894.030615553</v>
      </c>
      <c r="L40" s="266">
        <f t="shared" si="10"/>
        <v>22623769.437726006</v>
      </c>
      <c r="M40" s="266">
        <f t="shared" si="11"/>
        <v>23814494.144974746</v>
      </c>
      <c r="N40" s="266">
        <f t="shared" si="12"/>
        <v>22370331.580679987</v>
      </c>
      <c r="O40" s="266">
        <f t="shared" si="13"/>
        <v>27760540.322514143</v>
      </c>
      <c r="P40" s="267">
        <f t="shared" si="14"/>
        <v>29552678.849999998</v>
      </c>
      <c r="Q40" s="267">
        <v>31108083</v>
      </c>
      <c r="R40" s="267">
        <v>33116329</v>
      </c>
      <c r="S40" s="267">
        <v>36673499</v>
      </c>
      <c r="T40" s="267">
        <v>41562468</v>
      </c>
      <c r="U40" s="267">
        <v>41926620</v>
      </c>
      <c r="W40" s="265" t="s">
        <v>203</v>
      </c>
      <c r="X40" s="266">
        <v>3418.162157524449</v>
      </c>
      <c r="Y40" s="266">
        <v>683.63243150488984</v>
      </c>
      <c r="Z40" s="266">
        <v>94505054.838877857</v>
      </c>
      <c r="AA40" s="266">
        <v>9855023</v>
      </c>
      <c r="AB40" s="266">
        <v>6505919</v>
      </c>
      <c r="AC40" s="272"/>
      <c r="AD40" s="289"/>
      <c r="AE40" s="282"/>
    </row>
    <row r="41" spans="1:31" ht="19" x14ac:dyDescent="0.25">
      <c r="A41" s="270" t="s">
        <v>205</v>
      </c>
      <c r="B41" s="266">
        <f t="shared" si="1"/>
        <v>32.393910662122472</v>
      </c>
      <c r="C41" s="266">
        <f t="shared" si="2"/>
        <v>6.4787821324244943</v>
      </c>
      <c r="D41" s="266">
        <f t="shared" si="3"/>
        <v>6154.8430258032695</v>
      </c>
      <c r="E41" s="266">
        <f t="shared" si="4"/>
        <v>78891.332297288725</v>
      </c>
      <c r="F41" s="266">
        <f t="shared" si="5"/>
        <v>74946.765682424288</v>
      </c>
      <c r="G41" s="266">
        <f t="shared" si="6"/>
        <v>912617.53755663533</v>
      </c>
      <c r="H41" s="266">
        <f t="shared" si="0"/>
        <v>960650.03953330044</v>
      </c>
      <c r="I41" s="266">
        <f t="shared" si="7"/>
        <v>78891.332297288725</v>
      </c>
      <c r="J41" s="266">
        <f t="shared" si="8"/>
        <v>83043.507681356554</v>
      </c>
      <c r="K41" s="266">
        <f t="shared" si="9"/>
        <v>87414.218611954275</v>
      </c>
      <c r="L41" s="266">
        <f t="shared" si="10"/>
        <v>91261.753755663536</v>
      </c>
      <c r="M41" s="266">
        <f t="shared" si="11"/>
        <v>96065.003953330044</v>
      </c>
      <c r="N41" s="266">
        <f t="shared" si="12"/>
        <v>95415.085130153762</v>
      </c>
      <c r="O41" s="266">
        <f t="shared" si="13"/>
        <v>100293.30324674111</v>
      </c>
      <c r="P41" s="267">
        <f t="shared" si="14"/>
        <v>100976.45</v>
      </c>
      <c r="Q41" s="267">
        <v>106291</v>
      </c>
      <c r="R41" s="267">
        <v>107015</v>
      </c>
      <c r="S41" s="267">
        <v>106139</v>
      </c>
      <c r="T41" s="267">
        <v>96859</v>
      </c>
      <c r="U41" s="267">
        <v>69425</v>
      </c>
      <c r="W41" s="265" t="s">
        <v>204</v>
      </c>
      <c r="X41" s="266">
        <v>6441.3943656560004</v>
      </c>
      <c r="Y41" s="266">
        <v>1288.2788731312</v>
      </c>
      <c r="Z41" s="266">
        <v>238144941.44974744</v>
      </c>
      <c r="AA41" s="266">
        <v>31108083</v>
      </c>
      <c r="AB41" s="266">
        <v>41926620</v>
      </c>
      <c r="AC41" s="272"/>
      <c r="AD41" s="290" t="s">
        <v>511</v>
      </c>
      <c r="AE41" s="291">
        <v>289600679</v>
      </c>
    </row>
    <row r="42" spans="1:31" ht="19" x14ac:dyDescent="0.25">
      <c r="A42" s="270" t="s">
        <v>206</v>
      </c>
      <c r="B42" s="266">
        <f t="shared" si="1"/>
        <v>185.26471613786055</v>
      </c>
      <c r="C42" s="266">
        <f t="shared" si="2"/>
        <v>37.052943227572108</v>
      </c>
      <c r="D42" s="266">
        <f t="shared" si="3"/>
        <v>35200.296066193507</v>
      </c>
      <c r="E42" s="266">
        <f t="shared" si="4"/>
        <v>545628.5039627084</v>
      </c>
      <c r="F42" s="266">
        <f t="shared" si="5"/>
        <v>518347.07876457303</v>
      </c>
      <c r="G42" s="266">
        <f t="shared" si="6"/>
        <v>7632995.2895427858</v>
      </c>
      <c r="H42" s="266">
        <f t="shared" si="0"/>
        <v>8034731.8837292474</v>
      </c>
      <c r="I42" s="266">
        <f t="shared" si="7"/>
        <v>545628.5039627084</v>
      </c>
      <c r="J42" s="266">
        <f t="shared" si="8"/>
        <v>574345.7936449562</v>
      </c>
      <c r="K42" s="266">
        <f t="shared" si="9"/>
        <v>604574.5196262697</v>
      </c>
      <c r="L42" s="266">
        <f t="shared" si="10"/>
        <v>763299.52895427833</v>
      </c>
      <c r="M42" s="266">
        <f t="shared" si="11"/>
        <v>803473.18837292457</v>
      </c>
      <c r="N42" s="266">
        <f t="shared" si="12"/>
        <v>724155.9641504992</v>
      </c>
      <c r="O42" s="266">
        <f t="shared" si="13"/>
        <v>1014417.0591105359</v>
      </c>
      <c r="P42" s="267">
        <f t="shared" si="14"/>
        <v>1125526.75</v>
      </c>
      <c r="Q42" s="267">
        <v>1184765</v>
      </c>
      <c r="R42" s="267">
        <v>1314533</v>
      </c>
      <c r="S42" s="267">
        <v>1576668</v>
      </c>
      <c r="T42" s="267">
        <v>2161762</v>
      </c>
      <c r="U42" s="267">
        <v>3233771</v>
      </c>
      <c r="W42" s="265" t="s">
        <v>195</v>
      </c>
      <c r="X42" s="266">
        <v>6.5533371179455209</v>
      </c>
      <c r="Y42" s="266">
        <v>1.3106674235891043</v>
      </c>
      <c r="Z42" s="266">
        <v>231608.73254937181</v>
      </c>
      <c r="AA42" s="266">
        <v>30117</v>
      </c>
      <c r="AB42" s="266">
        <v>35943</v>
      </c>
      <c r="AC42" s="272"/>
      <c r="AD42" s="281"/>
      <c r="AE42" s="282"/>
    </row>
    <row r="43" spans="1:31" ht="19" x14ac:dyDescent="0.25">
      <c r="A43" s="270" t="s">
        <v>207</v>
      </c>
      <c r="B43" s="266">
        <f t="shared" si="1"/>
        <v>21621.329464812952</v>
      </c>
      <c r="C43" s="266">
        <f t="shared" si="2"/>
        <v>4324.2658929625904</v>
      </c>
      <c r="D43" s="266">
        <f t="shared" si="3"/>
        <v>4108052.5983144613</v>
      </c>
      <c r="E43" s="266">
        <f t="shared" si="4"/>
        <v>56911246.834385179</v>
      </c>
      <c r="F43" s="266">
        <f t="shared" si="5"/>
        <v>54065684.492665917</v>
      </c>
      <c r="G43" s="266">
        <f t="shared" si="6"/>
        <v>711553265.13098836</v>
      </c>
      <c r="H43" s="266">
        <f t="shared" si="0"/>
        <v>749003436.97998786</v>
      </c>
      <c r="I43" s="266">
        <f t="shared" si="7"/>
        <v>56911246.834385186</v>
      </c>
      <c r="J43" s="266">
        <f t="shared" si="8"/>
        <v>59906575.615142308</v>
      </c>
      <c r="K43" s="266">
        <f t="shared" si="9"/>
        <v>63059553.27909717</v>
      </c>
      <c r="L43" s="266">
        <f t="shared" si="10"/>
        <v>71155326.513098836</v>
      </c>
      <c r="M43" s="266">
        <f t="shared" si="11"/>
        <v>74900343.697998777</v>
      </c>
      <c r="N43" s="266">
        <f t="shared" si="12"/>
        <v>71307036.107952401</v>
      </c>
      <c r="O43" s="266">
        <f t="shared" si="13"/>
        <v>84516272.866478696</v>
      </c>
      <c r="P43" s="267">
        <f t="shared" si="14"/>
        <v>88775220.950000003</v>
      </c>
      <c r="Q43" s="267">
        <v>93447601</v>
      </c>
      <c r="R43" s="267">
        <v>98156617</v>
      </c>
      <c r="S43" s="267">
        <v>105220343</v>
      </c>
      <c r="T43" s="267">
        <v>112783209</v>
      </c>
      <c r="U43" s="267">
        <v>105076217</v>
      </c>
      <c r="W43" s="265" t="s">
        <v>205</v>
      </c>
      <c r="X43" s="266">
        <v>32.393910662122472</v>
      </c>
      <c r="Y43" s="266">
        <v>6.4787821324244943</v>
      </c>
      <c r="Z43" s="266">
        <v>960650.03953330044</v>
      </c>
      <c r="AA43" s="266">
        <v>106291</v>
      </c>
      <c r="AB43" s="266">
        <v>69425</v>
      </c>
      <c r="AC43" s="272"/>
      <c r="AD43" s="273" t="s">
        <v>176</v>
      </c>
      <c r="AE43" s="283"/>
    </row>
    <row r="44" spans="1:31" ht="19" x14ac:dyDescent="0.25">
      <c r="A44" s="270" t="s">
        <v>208</v>
      </c>
      <c r="B44" s="266">
        <f t="shared" si="1"/>
        <v>262.00576869555312</v>
      </c>
      <c r="C44" s="266">
        <f t="shared" si="2"/>
        <v>52.401153739110626</v>
      </c>
      <c r="D44" s="266">
        <f t="shared" si="3"/>
        <v>49781.096052155088</v>
      </c>
      <c r="E44" s="266">
        <f t="shared" si="4"/>
        <v>778812.8387655163</v>
      </c>
      <c r="F44" s="266">
        <f t="shared" si="5"/>
        <v>739872.1968272404</v>
      </c>
      <c r="G44" s="266">
        <f t="shared" si="6"/>
        <v>10996360.286331395</v>
      </c>
      <c r="H44" s="266">
        <f t="shared" si="0"/>
        <v>11575116.090875152</v>
      </c>
      <c r="I44" s="266">
        <f t="shared" si="7"/>
        <v>778812.8387655163</v>
      </c>
      <c r="J44" s="266">
        <f t="shared" si="8"/>
        <v>819802.98817422776</v>
      </c>
      <c r="K44" s="266">
        <f t="shared" si="9"/>
        <v>862950.51386760816</v>
      </c>
      <c r="L44" s="266">
        <f t="shared" si="10"/>
        <v>1099636.0286331393</v>
      </c>
      <c r="M44" s="266">
        <f t="shared" si="11"/>
        <v>1157511.6090875152</v>
      </c>
      <c r="N44" s="266">
        <f t="shared" si="12"/>
        <v>1041663.7860646702</v>
      </c>
      <c r="O44" s="266">
        <f t="shared" si="13"/>
        <v>1474987.7872012327</v>
      </c>
      <c r="P44" s="267">
        <f t="shared" si="14"/>
        <v>1639027.4</v>
      </c>
      <c r="Q44" s="267">
        <v>1725292</v>
      </c>
      <c r="R44" s="267">
        <v>1917169</v>
      </c>
      <c r="S44" s="267">
        <v>2320850</v>
      </c>
      <c r="T44" s="267">
        <v>3163610</v>
      </c>
      <c r="U44" s="267">
        <v>4465737</v>
      </c>
      <c r="W44" s="265" t="s">
        <v>206</v>
      </c>
      <c r="X44" s="266">
        <v>185.26471613786055</v>
      </c>
      <c r="Y44" s="266">
        <v>37.052943227572108</v>
      </c>
      <c r="Z44" s="266">
        <v>8034731.8837292474</v>
      </c>
      <c r="AA44" s="266">
        <v>1184765</v>
      </c>
      <c r="AB44" s="266">
        <v>3233771</v>
      </c>
      <c r="AC44" s="272"/>
      <c r="AD44" s="289">
        <v>9718.8685468928343</v>
      </c>
      <c r="AE44" s="282"/>
    </row>
    <row r="45" spans="1:31" ht="19" x14ac:dyDescent="0.25">
      <c r="A45" s="270" t="s">
        <v>209</v>
      </c>
      <c r="B45" s="266">
        <f t="shared" si="1"/>
        <v>2234.404744715438</v>
      </c>
      <c r="C45" s="266">
        <f t="shared" si="2"/>
        <v>446.88094894308762</v>
      </c>
      <c r="D45" s="266">
        <f t="shared" si="3"/>
        <v>424536.90149593324</v>
      </c>
      <c r="E45" s="266">
        <f t="shared" si="4"/>
        <v>6065143.2497824524</v>
      </c>
      <c r="F45" s="266">
        <f t="shared" si="5"/>
        <v>5761886.0872933296</v>
      </c>
      <c r="G45" s="266">
        <f t="shared" si="6"/>
        <v>78201285.132012159</v>
      </c>
      <c r="H45" s="266">
        <f t="shared" si="0"/>
        <v>82317142.244223326</v>
      </c>
      <c r="I45" s="266">
        <f t="shared" si="7"/>
        <v>6065143.2497824524</v>
      </c>
      <c r="J45" s="266">
        <f t="shared" si="8"/>
        <v>6384361.3155604759</v>
      </c>
      <c r="K45" s="266">
        <f t="shared" si="9"/>
        <v>6720380.3321689218</v>
      </c>
      <c r="L45" s="266">
        <f t="shared" si="10"/>
        <v>7820128.5132012153</v>
      </c>
      <c r="M45" s="266">
        <f t="shared" si="11"/>
        <v>8231714.224422331</v>
      </c>
      <c r="N45" s="266">
        <f t="shared" si="12"/>
        <v>7748975.1210230235</v>
      </c>
      <c r="O45" s="266">
        <f t="shared" si="13"/>
        <v>9578782.7380527835</v>
      </c>
      <c r="P45" s="267">
        <f t="shared" si="14"/>
        <v>10175513.65</v>
      </c>
      <c r="Q45" s="267">
        <v>10711067</v>
      </c>
      <c r="R45" s="267">
        <v>11378336</v>
      </c>
      <c r="S45" s="267">
        <v>12578313</v>
      </c>
      <c r="T45" s="267">
        <v>14188615</v>
      </c>
      <c r="U45" s="267">
        <v>13543750</v>
      </c>
      <c r="W45" s="265" t="s">
        <v>207</v>
      </c>
      <c r="X45" s="266">
        <v>21621.329464812952</v>
      </c>
      <c r="Y45" s="266">
        <v>4324.2658929625904</v>
      </c>
      <c r="Z45" s="266">
        <v>749003436.97998786</v>
      </c>
      <c r="AA45" s="266">
        <v>93447601</v>
      </c>
      <c r="AB45" s="266">
        <v>105076217</v>
      </c>
      <c r="AC45" s="272"/>
      <c r="AD45" s="278">
        <v>1943.773709378567</v>
      </c>
      <c r="AE45" s="283"/>
    </row>
    <row r="46" spans="1:31" ht="19" x14ac:dyDescent="0.25">
      <c r="A46" s="270" t="s">
        <v>210</v>
      </c>
      <c r="B46" s="266">
        <f t="shared" si="1"/>
        <v>197.06231707909043</v>
      </c>
      <c r="C46" s="266">
        <f t="shared" si="2"/>
        <v>39.412463415818088</v>
      </c>
      <c r="D46" s="266">
        <f t="shared" si="3"/>
        <v>37441.840245027175</v>
      </c>
      <c r="E46" s="266">
        <f t="shared" si="4"/>
        <v>504911.75454102911</v>
      </c>
      <c r="F46" s="266">
        <f t="shared" si="5"/>
        <v>479666.16681397759</v>
      </c>
      <c r="G46" s="266">
        <f t="shared" si="6"/>
        <v>6144987.2677284479</v>
      </c>
      <c r="H46" s="266">
        <f t="shared" si="0"/>
        <v>6468407.6502404725</v>
      </c>
      <c r="I46" s="266">
        <f t="shared" si="7"/>
        <v>504911.75454102911</v>
      </c>
      <c r="J46" s="266">
        <f t="shared" si="8"/>
        <v>531486.05741160968</v>
      </c>
      <c r="K46" s="266">
        <f t="shared" si="9"/>
        <v>559459.00780169445</v>
      </c>
      <c r="L46" s="266">
        <f t="shared" si="10"/>
        <v>614498.72677284479</v>
      </c>
      <c r="M46" s="266">
        <f t="shared" si="11"/>
        <v>646840.76502404723</v>
      </c>
      <c r="N46" s="266">
        <f t="shared" si="12"/>
        <v>630638.36134595925</v>
      </c>
      <c r="O46" s="266">
        <f t="shared" si="13"/>
        <v>710477.12341587944</v>
      </c>
      <c r="P46" s="267">
        <f t="shared" si="14"/>
        <v>728730.75</v>
      </c>
      <c r="Q46" s="267">
        <v>767085</v>
      </c>
      <c r="R46" s="267">
        <v>786793</v>
      </c>
      <c r="S46" s="267">
        <v>820988</v>
      </c>
      <c r="T46" s="267">
        <v>806448</v>
      </c>
      <c r="U46" s="267">
        <v>594940</v>
      </c>
      <c r="W46" s="265" t="s">
        <v>208</v>
      </c>
      <c r="X46" s="266">
        <v>262.00576869555312</v>
      </c>
      <c r="Y46" s="266">
        <v>52.401153739110626</v>
      </c>
      <c r="Z46" s="266">
        <v>11575116.090875152</v>
      </c>
      <c r="AA46" s="266">
        <v>1725292</v>
      </c>
      <c r="AB46" s="266">
        <v>4465737</v>
      </c>
      <c r="AC46" s="272"/>
      <c r="AD46" s="296">
        <v>25881859.458490033</v>
      </c>
      <c r="AE46" s="282"/>
    </row>
    <row r="47" spans="1:31" ht="19" x14ac:dyDescent="0.25">
      <c r="A47" s="270" t="s">
        <v>211</v>
      </c>
      <c r="B47" s="266">
        <f t="shared" si="1"/>
        <v>214.39712926788599</v>
      </c>
      <c r="C47" s="266">
        <f t="shared" si="2"/>
        <v>42.879425853577196</v>
      </c>
      <c r="D47" s="266">
        <f t="shared" si="3"/>
        <v>40735.454560898324</v>
      </c>
      <c r="E47" s="266">
        <f t="shared" si="4"/>
        <v>702879.79209420783</v>
      </c>
      <c r="F47" s="266">
        <f t="shared" si="5"/>
        <v>667735.80248949735</v>
      </c>
      <c r="G47" s="266">
        <f t="shared" si="6"/>
        <v>10945529.066325471</v>
      </c>
      <c r="H47" s="266">
        <f t="shared" si="0"/>
        <v>11521609.543500496</v>
      </c>
      <c r="I47" s="266">
        <f t="shared" si="7"/>
        <v>702879.79209420783</v>
      </c>
      <c r="J47" s="266">
        <f t="shared" si="8"/>
        <v>739873.46536232403</v>
      </c>
      <c r="K47" s="266">
        <f t="shared" si="9"/>
        <v>778814.17406560422</v>
      </c>
      <c r="L47" s="266">
        <f t="shared" si="10"/>
        <v>1094552.9066325473</v>
      </c>
      <c r="M47" s="266">
        <f t="shared" si="11"/>
        <v>1152160.9543500498</v>
      </c>
      <c r="N47" s="266">
        <f t="shared" si="12"/>
        <v>986395.1566084493</v>
      </c>
      <c r="O47" s="266">
        <f t="shared" si="13"/>
        <v>1619258.0508763909</v>
      </c>
      <c r="P47" s="267">
        <f t="shared" si="14"/>
        <v>1891377.7999999998</v>
      </c>
      <c r="Q47" s="267">
        <v>1990924</v>
      </c>
      <c r="R47" s="267">
        <v>2325503</v>
      </c>
      <c r="S47" s="267">
        <v>3104870</v>
      </c>
      <c r="T47" s="267">
        <v>4981357</v>
      </c>
      <c r="U47" s="267">
        <v>8895595</v>
      </c>
      <c r="W47" s="265" t="s">
        <v>209</v>
      </c>
      <c r="X47" s="266">
        <v>2234.404744715438</v>
      </c>
      <c r="Y47" s="266">
        <v>446.88094894308762</v>
      </c>
      <c r="Z47" s="266">
        <v>82317142.244223326</v>
      </c>
      <c r="AA47" s="266">
        <v>10711067</v>
      </c>
      <c r="AB47" s="266">
        <v>13543750</v>
      </c>
      <c r="AC47" s="272"/>
      <c r="AD47" s="280">
        <v>58572461</v>
      </c>
      <c r="AE47" s="283">
        <v>43416755</v>
      </c>
    </row>
    <row r="48" spans="1:31" ht="19" x14ac:dyDescent="0.25">
      <c r="A48" s="270" t="s">
        <v>212</v>
      </c>
      <c r="B48" s="266">
        <f t="shared" si="1"/>
        <v>4184.5039435850304</v>
      </c>
      <c r="C48" s="266">
        <f t="shared" si="2"/>
        <v>836.90078871700609</v>
      </c>
      <c r="D48" s="266">
        <f t="shared" si="3"/>
        <v>795055.74928115576</v>
      </c>
      <c r="E48" s="266">
        <f t="shared" si="4"/>
        <v>12406827.50712198</v>
      </c>
      <c r="F48" s="266">
        <f t="shared" si="5"/>
        <v>11786486.131765882</v>
      </c>
      <c r="G48" s="266">
        <f t="shared" si="6"/>
        <v>174731464.37833342</v>
      </c>
      <c r="H48" s="266">
        <f t="shared" si="0"/>
        <v>183927857.24035096</v>
      </c>
      <c r="I48" s="266">
        <f t="shared" si="7"/>
        <v>12406827.50712198</v>
      </c>
      <c r="J48" s="266">
        <f t="shared" si="8"/>
        <v>13059818.428549454</v>
      </c>
      <c r="K48" s="266">
        <f t="shared" si="9"/>
        <v>13747177.293209951</v>
      </c>
      <c r="L48" s="266">
        <f t="shared" si="10"/>
        <v>17473146.437833343</v>
      </c>
      <c r="M48" s="266">
        <f t="shared" si="11"/>
        <v>18392785.724035099</v>
      </c>
      <c r="N48" s="266">
        <f t="shared" si="12"/>
        <v>16512835.715836659</v>
      </c>
      <c r="O48" s="266">
        <f t="shared" si="13"/>
        <v>23377878.345578097</v>
      </c>
      <c r="P48" s="267">
        <f t="shared" si="14"/>
        <v>26039398.349999998</v>
      </c>
      <c r="Q48" s="267">
        <v>27409893</v>
      </c>
      <c r="R48" s="267">
        <v>30530449</v>
      </c>
      <c r="S48" s="267">
        <v>36865012</v>
      </c>
      <c r="T48" s="267">
        <v>50070657</v>
      </c>
      <c r="U48" s="267">
        <v>73032615</v>
      </c>
      <c r="W48" s="265" t="s">
        <v>210</v>
      </c>
      <c r="X48" s="266">
        <v>197.06231707909043</v>
      </c>
      <c r="Y48" s="266">
        <v>39.412463415818088</v>
      </c>
      <c r="Z48" s="266">
        <v>6468407.6502404725</v>
      </c>
      <c r="AA48" s="266">
        <v>767085</v>
      </c>
      <c r="AB48" s="266">
        <v>594940</v>
      </c>
      <c r="AC48" s="272"/>
      <c r="AD48" s="297" t="s">
        <v>486</v>
      </c>
      <c r="AE48" s="293">
        <v>43416755</v>
      </c>
    </row>
    <row r="49" spans="1:31" ht="19" x14ac:dyDescent="0.25">
      <c r="A49" s="270" t="s">
        <v>213</v>
      </c>
      <c r="B49" s="266">
        <f t="shared" si="1"/>
        <v>126.51201910121799</v>
      </c>
      <c r="C49" s="266">
        <f t="shared" si="2"/>
        <v>25.302403820243597</v>
      </c>
      <c r="D49" s="266">
        <f t="shared" si="3"/>
        <v>24037.283629231417</v>
      </c>
      <c r="E49" s="266">
        <f t="shared" si="4"/>
        <v>319453.08997574588</v>
      </c>
      <c r="F49" s="266">
        <f t="shared" si="5"/>
        <v>303480.43547695858</v>
      </c>
      <c r="G49" s="266">
        <f t="shared" si="6"/>
        <v>3831563.3387660487</v>
      </c>
      <c r="H49" s="266">
        <f t="shared" si="0"/>
        <v>4033224.5671221567</v>
      </c>
      <c r="I49" s="266">
        <f t="shared" si="7"/>
        <v>319453.08997574588</v>
      </c>
      <c r="J49" s="266">
        <f t="shared" si="8"/>
        <v>336266.41050078516</v>
      </c>
      <c r="K49" s="266">
        <f t="shared" si="9"/>
        <v>353964.64263240545</v>
      </c>
      <c r="L49" s="266">
        <f t="shared" si="10"/>
        <v>383156.33387660491</v>
      </c>
      <c r="M49" s="266">
        <f t="shared" si="11"/>
        <v>403322.45671221573</v>
      </c>
      <c r="N49" s="266">
        <f t="shared" si="12"/>
        <v>395670.87708679307</v>
      </c>
      <c r="O49" s="266">
        <f t="shared" si="13"/>
        <v>436584.71856027842</v>
      </c>
      <c r="P49" s="267">
        <f t="shared" si="14"/>
        <v>445027.5</v>
      </c>
      <c r="Q49" s="267">
        <v>468450</v>
      </c>
      <c r="R49" s="267">
        <v>477509</v>
      </c>
      <c r="S49" s="267">
        <v>491045</v>
      </c>
      <c r="T49" s="267">
        <v>497608</v>
      </c>
      <c r="U49" s="267">
        <v>436998</v>
      </c>
      <c r="W49" s="265" t="s">
        <v>211</v>
      </c>
      <c r="X49" s="266">
        <v>214.39712926788599</v>
      </c>
      <c r="Y49" s="266">
        <v>42.879425853577196</v>
      </c>
      <c r="Z49" s="266">
        <v>11521609.543500496</v>
      </c>
      <c r="AA49" s="266">
        <v>1990924</v>
      </c>
      <c r="AB49" s="266">
        <v>8895595</v>
      </c>
      <c r="AC49" s="272"/>
      <c r="AD49" s="279"/>
      <c r="AE49" s="283"/>
    </row>
    <row r="50" spans="1:31" ht="19" x14ac:dyDescent="0.25">
      <c r="A50" s="270" t="s">
        <v>214</v>
      </c>
      <c r="B50" s="266">
        <f t="shared" si="1"/>
        <v>2638.8800413127601</v>
      </c>
      <c r="C50" s="266">
        <f t="shared" si="2"/>
        <v>527.77600826255207</v>
      </c>
      <c r="D50" s="266">
        <f t="shared" si="3"/>
        <v>501387.20784942457</v>
      </c>
      <c r="E50" s="266">
        <f t="shared" si="4"/>
        <v>7705945.5199814392</v>
      </c>
      <c r="F50" s="266">
        <f t="shared" si="5"/>
        <v>7320648.2439823681</v>
      </c>
      <c r="G50" s="266">
        <f t="shared" si="6"/>
        <v>106887231.81030323</v>
      </c>
      <c r="H50" s="266">
        <f t="shared" si="0"/>
        <v>112512875.58979286</v>
      </c>
      <c r="I50" s="266">
        <f t="shared" si="7"/>
        <v>7705945.5199814402</v>
      </c>
      <c r="J50" s="266">
        <f t="shared" si="8"/>
        <v>8111521.5999804623</v>
      </c>
      <c r="K50" s="266">
        <f t="shared" si="9"/>
        <v>8538443.7894531172</v>
      </c>
      <c r="L50" s="266">
        <f t="shared" si="10"/>
        <v>10688723.181030324</v>
      </c>
      <c r="M50" s="266">
        <f t="shared" si="11"/>
        <v>11251287.558979288</v>
      </c>
      <c r="N50" s="266">
        <f t="shared" si="12"/>
        <v>10207018.598293044</v>
      </c>
      <c r="O50" s="266">
        <f t="shared" si="13"/>
        <v>14084756.088299166</v>
      </c>
      <c r="P50" s="267">
        <f t="shared" si="14"/>
        <v>15525752.149999999</v>
      </c>
      <c r="Q50" s="267">
        <v>16342897</v>
      </c>
      <c r="R50" s="267">
        <v>18014921</v>
      </c>
      <c r="S50" s="267">
        <v>21424124</v>
      </c>
      <c r="T50" s="267">
        <v>27754338</v>
      </c>
      <c r="U50" s="267">
        <v>34811814</v>
      </c>
      <c r="W50" s="265" t="s">
        <v>212</v>
      </c>
      <c r="X50" s="266">
        <v>4184.5039435850304</v>
      </c>
      <c r="Y50" s="266">
        <v>836.90078871700609</v>
      </c>
      <c r="Z50" s="266">
        <v>183927857.24035096</v>
      </c>
      <c r="AA50" s="266">
        <v>27409893</v>
      </c>
      <c r="AB50" s="266">
        <v>73032615</v>
      </c>
      <c r="AC50" s="272"/>
      <c r="AD50" s="286" t="s">
        <v>461</v>
      </c>
      <c r="AE50" s="282">
        <v>43416755</v>
      </c>
    </row>
    <row r="51" spans="1:31" ht="19" x14ac:dyDescent="0.25">
      <c r="A51" s="270" t="s">
        <v>215</v>
      </c>
      <c r="B51" s="266">
        <f t="shared" si="1"/>
        <v>36.242133578055039</v>
      </c>
      <c r="C51" s="266">
        <f t="shared" si="2"/>
        <v>7.248426715611008</v>
      </c>
      <c r="D51" s="266">
        <f t="shared" si="3"/>
        <v>6886.0053798304571</v>
      </c>
      <c r="E51" s="266">
        <f t="shared" si="4"/>
        <v>111353.8198677968</v>
      </c>
      <c r="F51" s="266">
        <f t="shared" si="5"/>
        <v>105786.12887440696</v>
      </c>
      <c r="G51" s="266">
        <f t="shared" si="6"/>
        <v>1625137.4265566098</v>
      </c>
      <c r="H51" s="266">
        <f t="shared" si="0"/>
        <v>1710670.9753227471</v>
      </c>
      <c r="I51" s="266">
        <f t="shared" si="7"/>
        <v>111353.8198677968</v>
      </c>
      <c r="J51" s="266">
        <f t="shared" si="8"/>
        <v>117214.5472292598</v>
      </c>
      <c r="K51" s="266">
        <f t="shared" si="9"/>
        <v>123383.73392553664</v>
      </c>
      <c r="L51" s="266">
        <f t="shared" si="10"/>
        <v>162513.74265566099</v>
      </c>
      <c r="M51" s="266">
        <f t="shared" si="11"/>
        <v>171067.09753227473</v>
      </c>
      <c r="N51" s="266">
        <f t="shared" si="12"/>
        <v>151051.77811739125</v>
      </c>
      <c r="O51" s="266">
        <f t="shared" si="13"/>
        <v>225319.44350127218</v>
      </c>
      <c r="P51" s="267">
        <f t="shared" si="14"/>
        <v>255175.69999999998</v>
      </c>
      <c r="Q51" s="267">
        <v>268606</v>
      </c>
      <c r="R51" s="267">
        <v>304198</v>
      </c>
      <c r="S51" s="267">
        <v>380638</v>
      </c>
      <c r="T51" s="267">
        <v>546158</v>
      </c>
      <c r="U51" s="267">
        <v>891128</v>
      </c>
      <c r="W51" s="265" t="s">
        <v>213</v>
      </c>
      <c r="X51" s="266">
        <v>126.51201910121799</v>
      </c>
      <c r="Y51" s="266">
        <v>25.302403820243597</v>
      </c>
      <c r="Z51" s="266">
        <v>4033224.5671221567</v>
      </c>
      <c r="AA51" s="266">
        <v>468450</v>
      </c>
      <c r="AB51" s="266">
        <v>436998</v>
      </c>
      <c r="AC51" s="272"/>
      <c r="AD51" s="278"/>
      <c r="AE51" s="283"/>
    </row>
    <row r="52" spans="1:31" ht="19" x14ac:dyDescent="0.25">
      <c r="A52" s="270" t="s">
        <v>216</v>
      </c>
      <c r="B52" s="266">
        <f t="shared" si="1"/>
        <v>265.67094756034646</v>
      </c>
      <c r="C52" s="266">
        <f t="shared" si="2"/>
        <v>53.134189512069291</v>
      </c>
      <c r="D52" s="266">
        <f t="shared" si="3"/>
        <v>50477.480036465822</v>
      </c>
      <c r="E52" s="266">
        <f t="shared" si="4"/>
        <v>801277.63087280176</v>
      </c>
      <c r="F52" s="266">
        <f t="shared" si="5"/>
        <v>761213.7493291616</v>
      </c>
      <c r="G52" s="266">
        <f t="shared" si="6"/>
        <v>11479304.667133886</v>
      </c>
      <c r="H52" s="266">
        <f t="shared" si="0"/>
        <v>12083478.59698304</v>
      </c>
      <c r="I52" s="266">
        <f t="shared" si="7"/>
        <v>801277.63087280176</v>
      </c>
      <c r="J52" s="266">
        <f t="shared" si="8"/>
        <v>843450.13776084397</v>
      </c>
      <c r="K52" s="266">
        <f t="shared" si="9"/>
        <v>887842.25027457264</v>
      </c>
      <c r="L52" s="266">
        <f t="shared" si="10"/>
        <v>1147930.4667133887</v>
      </c>
      <c r="M52" s="266">
        <f t="shared" si="11"/>
        <v>1208347.859698304</v>
      </c>
      <c r="N52" s="266">
        <f t="shared" si="12"/>
        <v>1077463.7558001543</v>
      </c>
      <c r="O52" s="266">
        <f t="shared" si="13"/>
        <v>1562326.3277982394</v>
      </c>
      <c r="P52" s="267">
        <f t="shared" si="14"/>
        <v>1752108.75</v>
      </c>
      <c r="Q52" s="267">
        <v>1844325</v>
      </c>
      <c r="R52" s="267">
        <v>2068363</v>
      </c>
      <c r="S52" s="267">
        <v>2540564</v>
      </c>
      <c r="T52" s="267">
        <v>3564038</v>
      </c>
      <c r="U52" s="267">
        <v>5489322</v>
      </c>
      <c r="W52" s="265" t="s">
        <v>214</v>
      </c>
      <c r="X52" s="266">
        <v>2638.8800413127601</v>
      </c>
      <c r="Y52" s="266">
        <v>527.77600826255207</v>
      </c>
      <c r="Z52" s="266">
        <v>112512875.58979286</v>
      </c>
      <c r="AA52" s="266">
        <v>16342897</v>
      </c>
      <c r="AB52" s="266">
        <v>34811814</v>
      </c>
      <c r="AC52" s="272"/>
      <c r="AD52" s="292" t="s">
        <v>432</v>
      </c>
      <c r="AE52" s="293">
        <v>43416755</v>
      </c>
    </row>
    <row r="53" spans="1:31" ht="19" x14ac:dyDescent="0.25">
      <c r="A53" s="270" t="s">
        <v>217</v>
      </c>
      <c r="B53" s="266">
        <f t="shared" si="1"/>
        <v>1606.5512380479986</v>
      </c>
      <c r="C53" s="266">
        <f t="shared" si="2"/>
        <v>321.31024760959974</v>
      </c>
      <c r="D53" s="266">
        <f t="shared" si="3"/>
        <v>305244.73522911966</v>
      </c>
      <c r="E53" s="266">
        <f t="shared" si="4"/>
        <v>5022411.3684025072</v>
      </c>
      <c r="F53" s="266">
        <f t="shared" si="5"/>
        <v>4771290.7999823811</v>
      </c>
      <c r="G53" s="266">
        <f t="shared" si="6"/>
        <v>74580208.175936997</v>
      </c>
      <c r="H53" s="266">
        <f t="shared" si="0"/>
        <v>78505482.290460005</v>
      </c>
      <c r="I53" s="266">
        <f t="shared" si="7"/>
        <v>5022411.3684025062</v>
      </c>
      <c r="J53" s="266">
        <f t="shared" si="8"/>
        <v>5286748.8088447442</v>
      </c>
      <c r="K53" s="266">
        <f t="shared" si="9"/>
        <v>5564998.7461523628</v>
      </c>
      <c r="L53" s="266">
        <f t="shared" si="10"/>
        <v>7458020.8175937003</v>
      </c>
      <c r="M53" s="266">
        <f t="shared" si="11"/>
        <v>7850548.2290460011</v>
      </c>
      <c r="N53" s="266">
        <f t="shared" si="12"/>
        <v>6895541.3062114427</v>
      </c>
      <c r="O53" s="266">
        <f t="shared" si="13"/>
        <v>10521035.995242508</v>
      </c>
      <c r="P53" s="267">
        <f t="shared" si="14"/>
        <v>11978160.5</v>
      </c>
      <c r="Q53" s="267">
        <v>12608590</v>
      </c>
      <c r="R53" s="267">
        <v>14354833</v>
      </c>
      <c r="S53" s="267">
        <v>18275963</v>
      </c>
      <c r="T53" s="267">
        <v>27486288</v>
      </c>
      <c r="U53" s="267">
        <v>49049252</v>
      </c>
      <c r="W53" s="265" t="s">
        <v>215</v>
      </c>
      <c r="X53" s="266">
        <v>36.242133578055039</v>
      </c>
      <c r="Y53" s="266">
        <v>7.248426715611008</v>
      </c>
      <c r="Z53" s="266">
        <v>1710670.9753227471</v>
      </c>
      <c r="AA53" s="266">
        <v>268606</v>
      </c>
      <c r="AB53" s="266">
        <v>891128</v>
      </c>
      <c r="AC53" s="272"/>
      <c r="AD53" s="277"/>
      <c r="AE53" s="283"/>
    </row>
    <row r="54" spans="1:31" ht="19" x14ac:dyDescent="0.25">
      <c r="A54" s="270" t="s">
        <v>218</v>
      </c>
      <c r="B54" s="266">
        <f t="shared" si="1"/>
        <v>25265.884892057547</v>
      </c>
      <c r="C54" s="266">
        <f t="shared" si="2"/>
        <v>5053.1769784115095</v>
      </c>
      <c r="D54" s="266">
        <f t="shared" si="3"/>
        <v>4800518.1294909334</v>
      </c>
      <c r="E54" s="266">
        <f t="shared" si="4"/>
        <v>61192358.439591646</v>
      </c>
      <c r="F54" s="266">
        <f t="shared" si="5"/>
        <v>58132740.517612062</v>
      </c>
      <c r="G54" s="266">
        <f t="shared" si="6"/>
        <v>703968911.04885423</v>
      </c>
      <c r="H54" s="266">
        <f t="shared" si="0"/>
        <v>741019906.36721504</v>
      </c>
      <c r="I54" s="266">
        <f t="shared" si="7"/>
        <v>61192358.439591646</v>
      </c>
      <c r="J54" s="266">
        <f t="shared" si="8"/>
        <v>64413008.883780681</v>
      </c>
      <c r="K54" s="266">
        <f t="shared" si="9"/>
        <v>67803167.246084929</v>
      </c>
      <c r="L54" s="266">
        <f t="shared" si="10"/>
        <v>70396891.104885429</v>
      </c>
      <c r="M54" s="266">
        <f t="shared" si="11"/>
        <v>74101990.636721507</v>
      </c>
      <c r="N54" s="266">
        <f t="shared" si="12"/>
        <v>74375133.608466297</v>
      </c>
      <c r="O54" s="266">
        <f t="shared" si="13"/>
        <v>76936667.966786414</v>
      </c>
      <c r="P54" s="267">
        <f t="shared" si="14"/>
        <v>76654117.75</v>
      </c>
      <c r="Q54" s="267">
        <v>80688545</v>
      </c>
      <c r="R54" s="267">
        <v>80392216</v>
      </c>
      <c r="S54" s="267">
        <v>79294142</v>
      </c>
      <c r="T54" s="267">
        <v>74512858</v>
      </c>
      <c r="U54" s="267">
        <v>63244431</v>
      </c>
      <c r="W54" s="265" t="s">
        <v>217</v>
      </c>
      <c r="X54" s="266">
        <v>1606.5512380479986</v>
      </c>
      <c r="Y54" s="266">
        <v>321.31024760959974</v>
      </c>
      <c r="Z54" s="266">
        <v>78505482.290460005</v>
      </c>
      <c r="AA54" s="266">
        <v>12608590</v>
      </c>
      <c r="AB54" s="266">
        <v>49049252</v>
      </c>
      <c r="AC54" s="272"/>
      <c r="AD54" s="284" t="s">
        <v>512</v>
      </c>
      <c r="AE54" s="285">
        <v>43416755</v>
      </c>
    </row>
    <row r="55" spans="1:31" ht="19" x14ac:dyDescent="0.25">
      <c r="A55" s="270" t="s">
        <v>219</v>
      </c>
      <c r="B55" s="266">
        <f t="shared" si="1"/>
        <v>9.3587534741721292</v>
      </c>
      <c r="C55" s="266">
        <f t="shared" si="2"/>
        <v>1.871750694834426</v>
      </c>
      <c r="D55" s="266">
        <f t="shared" si="3"/>
        <v>1778.1631600927051</v>
      </c>
      <c r="E55" s="266">
        <f t="shared" si="4"/>
        <v>23118.3089674683</v>
      </c>
      <c r="F55" s="266">
        <f t="shared" si="5"/>
        <v>21962.393519094887</v>
      </c>
      <c r="G55" s="266">
        <f t="shared" si="6"/>
        <v>271261.23176594987</v>
      </c>
      <c r="H55" s="266">
        <f t="shared" si="0"/>
        <v>285538.13870099984</v>
      </c>
      <c r="I55" s="266">
        <f t="shared" si="7"/>
        <v>23118.3089674683</v>
      </c>
      <c r="J55" s="266">
        <f t="shared" si="8"/>
        <v>24335.062071019263</v>
      </c>
      <c r="K55" s="266">
        <f t="shared" si="9"/>
        <v>25615.854811599227</v>
      </c>
      <c r="L55" s="266">
        <f t="shared" si="10"/>
        <v>27126.123176594981</v>
      </c>
      <c r="M55" s="266">
        <f t="shared" si="11"/>
        <v>28553.813870099981</v>
      </c>
      <c r="N55" s="266">
        <f t="shared" si="12"/>
        <v>28209.697070009537</v>
      </c>
      <c r="O55" s="266">
        <f t="shared" si="13"/>
        <v>30237.29943422263</v>
      </c>
      <c r="P55" s="267">
        <f t="shared" si="14"/>
        <v>30606.149999999998</v>
      </c>
      <c r="Q55" s="267">
        <v>32217</v>
      </c>
      <c r="R55" s="267">
        <v>32610</v>
      </c>
      <c r="S55" s="267">
        <v>32806</v>
      </c>
      <c r="T55" s="267">
        <v>32090</v>
      </c>
      <c r="U55" s="267">
        <v>28248</v>
      </c>
      <c r="W55" s="265" t="s">
        <v>216</v>
      </c>
      <c r="X55" s="266">
        <v>265.67094756034646</v>
      </c>
      <c r="Y55" s="266">
        <v>53.134189512069291</v>
      </c>
      <c r="Z55" s="266">
        <v>12083478.59698304</v>
      </c>
      <c r="AA55" s="266">
        <v>1844325</v>
      </c>
      <c r="AB55" s="266">
        <v>5489322</v>
      </c>
      <c r="AC55" s="272"/>
      <c r="AD55" s="273"/>
      <c r="AE55" s="283"/>
    </row>
    <row r="56" spans="1:31" ht="19" x14ac:dyDescent="0.25">
      <c r="A56" s="270" t="s">
        <v>220</v>
      </c>
      <c r="B56" s="266">
        <f t="shared" si="1"/>
        <v>1582.4967375841754</v>
      </c>
      <c r="C56" s="266">
        <f t="shared" si="2"/>
        <v>316.49934751683509</v>
      </c>
      <c r="D56" s="266">
        <f t="shared" si="3"/>
        <v>300674.38014099334</v>
      </c>
      <c r="E56" s="266">
        <f t="shared" si="4"/>
        <v>4373696.1362257758</v>
      </c>
      <c r="F56" s="266">
        <f t="shared" si="5"/>
        <v>4155011.3294144874</v>
      </c>
      <c r="G56" s="266">
        <f t="shared" si="6"/>
        <v>57417991.980118796</v>
      </c>
      <c r="H56" s="266">
        <f t="shared" si="0"/>
        <v>60439991.558019787</v>
      </c>
      <c r="I56" s="266">
        <f t="shared" si="7"/>
        <v>4373696.1362257767</v>
      </c>
      <c r="J56" s="266">
        <f t="shared" si="8"/>
        <v>4603890.6697113439</v>
      </c>
      <c r="K56" s="266">
        <f t="shared" si="9"/>
        <v>4846200.7049593097</v>
      </c>
      <c r="L56" s="266">
        <f t="shared" si="10"/>
        <v>5741799.1980118798</v>
      </c>
      <c r="M56" s="266">
        <f t="shared" si="11"/>
        <v>6043999.1558019789</v>
      </c>
      <c r="N56" s="266">
        <f t="shared" si="12"/>
        <v>5641908.3974756682</v>
      </c>
      <c r="O56" s="266">
        <f t="shared" si="13"/>
        <v>7160955.8948012367</v>
      </c>
      <c r="P56" s="267">
        <f t="shared" si="14"/>
        <v>7671307</v>
      </c>
      <c r="Q56" s="267">
        <v>8075060</v>
      </c>
      <c r="R56" s="267">
        <v>8650558</v>
      </c>
      <c r="S56" s="267">
        <v>9736757</v>
      </c>
      <c r="T56" s="267">
        <v>11216796</v>
      </c>
      <c r="U56" s="267">
        <v>10646275</v>
      </c>
      <c r="W56" s="265" t="s">
        <v>218</v>
      </c>
      <c r="X56" s="266">
        <v>25265.884892057547</v>
      </c>
      <c r="Y56" s="266">
        <v>5053.1769784115095</v>
      </c>
      <c r="Z56" s="266">
        <v>741019906.36721504</v>
      </c>
      <c r="AA56" s="266">
        <v>80688545</v>
      </c>
      <c r="AB56" s="266">
        <v>63244431</v>
      </c>
      <c r="AC56" s="272"/>
      <c r="AD56" s="281" t="s">
        <v>179</v>
      </c>
      <c r="AE56" s="282"/>
    </row>
    <row r="57" spans="1:31" ht="19" x14ac:dyDescent="0.25">
      <c r="A57" s="270" t="s">
        <v>221</v>
      </c>
      <c r="B57" s="266">
        <f t="shared" si="1"/>
        <v>1806.7121298377947</v>
      </c>
      <c r="C57" s="266">
        <f t="shared" si="2"/>
        <v>361.34242596755894</v>
      </c>
      <c r="D57" s="266">
        <f t="shared" si="3"/>
        <v>343275.304669181</v>
      </c>
      <c r="E57" s="266">
        <f t="shared" si="4"/>
        <v>4667473.693635352</v>
      </c>
      <c r="F57" s="266">
        <f t="shared" si="5"/>
        <v>4434100.0089535844</v>
      </c>
      <c r="G57" s="266">
        <f t="shared" si="6"/>
        <v>57275436.4266022</v>
      </c>
      <c r="H57" s="266">
        <f t="shared" si="0"/>
        <v>60289933.080633894</v>
      </c>
      <c r="I57" s="266">
        <f t="shared" si="7"/>
        <v>4667473.693635352</v>
      </c>
      <c r="J57" s="266">
        <f t="shared" si="8"/>
        <v>4913130.2038266864</v>
      </c>
      <c r="K57" s="266">
        <f t="shared" si="9"/>
        <v>5171716.0040280912</v>
      </c>
      <c r="L57" s="266">
        <f t="shared" si="10"/>
        <v>5727543.6426602192</v>
      </c>
      <c r="M57" s="266">
        <f t="shared" si="11"/>
        <v>6028993.3080633888</v>
      </c>
      <c r="N57" s="266">
        <f t="shared" si="12"/>
        <v>5814232.3904260239</v>
      </c>
      <c r="O57" s="266">
        <f t="shared" si="13"/>
        <v>6676956.4040918099</v>
      </c>
      <c r="P57" s="267">
        <f t="shared" si="14"/>
        <v>6923583.8499999996</v>
      </c>
      <c r="Q57" s="267">
        <v>7287983</v>
      </c>
      <c r="R57" s="267">
        <v>7557180</v>
      </c>
      <c r="S57" s="267">
        <v>7950915</v>
      </c>
      <c r="T57" s="267">
        <v>8147680</v>
      </c>
      <c r="U57" s="267">
        <v>7923581</v>
      </c>
      <c r="W57" s="265" t="s">
        <v>229</v>
      </c>
      <c r="X57" s="266">
        <v>42.639763047325523</v>
      </c>
      <c r="Y57" s="266">
        <v>8.527952609465105</v>
      </c>
      <c r="Z57" s="266">
        <v>1388979.5956853125</v>
      </c>
      <c r="AA57" s="266">
        <v>163692</v>
      </c>
      <c r="AB57" s="266">
        <v>182049</v>
      </c>
      <c r="AC57" s="272"/>
      <c r="AD57" s="277">
        <v>4988.2585980904914</v>
      </c>
      <c r="AE57" s="283"/>
    </row>
    <row r="58" spans="1:31" ht="19" x14ac:dyDescent="0.25">
      <c r="A58" s="270" t="s">
        <v>222</v>
      </c>
      <c r="B58" s="266">
        <f t="shared" si="1"/>
        <v>599.51215556934062</v>
      </c>
      <c r="C58" s="266">
        <f t="shared" si="2"/>
        <v>119.90243111386813</v>
      </c>
      <c r="D58" s="266">
        <f t="shared" si="3"/>
        <v>113907.30955817473</v>
      </c>
      <c r="E58" s="266">
        <f t="shared" si="4"/>
        <v>1867174.7308856766</v>
      </c>
      <c r="F58" s="266">
        <f t="shared" si="5"/>
        <v>1773815.9943413928</v>
      </c>
      <c r="G58" s="266">
        <f t="shared" si="6"/>
        <v>27622662.619157054</v>
      </c>
      <c r="H58" s="266">
        <f t="shared" si="0"/>
        <v>29076486.967533737</v>
      </c>
      <c r="I58" s="266">
        <f t="shared" si="7"/>
        <v>1867174.7308856763</v>
      </c>
      <c r="J58" s="266">
        <f t="shared" si="8"/>
        <v>1965447.0851428171</v>
      </c>
      <c r="K58" s="266">
        <f t="shared" si="9"/>
        <v>2068891.6685713863</v>
      </c>
      <c r="L58" s="266">
        <f t="shared" si="10"/>
        <v>2762266.2619157056</v>
      </c>
      <c r="M58" s="266">
        <f t="shared" si="11"/>
        <v>2907648.6967533743</v>
      </c>
      <c r="N58" s="266">
        <f t="shared" si="12"/>
        <v>2545152.7392002172</v>
      </c>
      <c r="O58" s="266">
        <f t="shared" si="13"/>
        <v>3882126.8501173272</v>
      </c>
      <c r="P58" s="267">
        <f t="shared" si="14"/>
        <v>4435042.7</v>
      </c>
      <c r="Q58" s="267">
        <v>4668466</v>
      </c>
      <c r="R58" s="267">
        <v>5333377</v>
      </c>
      <c r="S58" s="267">
        <v>6764780</v>
      </c>
      <c r="T58" s="267">
        <v>9790688</v>
      </c>
      <c r="U58" s="267">
        <v>15516183</v>
      </c>
      <c r="W58" s="265" t="s">
        <v>219</v>
      </c>
      <c r="X58" s="266">
        <v>9.3587534741721292</v>
      </c>
      <c r="Y58" s="266">
        <v>1.871750694834426</v>
      </c>
      <c r="Z58" s="266">
        <v>285538.13870099984</v>
      </c>
      <c r="AA58" s="266">
        <v>32217</v>
      </c>
      <c r="AB58" s="266">
        <v>28248</v>
      </c>
      <c r="AC58" s="272"/>
      <c r="AD58" s="286">
        <v>997.65171961809835</v>
      </c>
      <c r="AE58" s="282"/>
    </row>
    <row r="59" spans="1:31" ht="19" x14ac:dyDescent="0.25">
      <c r="A59" s="270" t="s">
        <v>223</v>
      </c>
      <c r="B59" s="266">
        <f t="shared" si="1"/>
        <v>28.948925780852825</v>
      </c>
      <c r="C59" s="266">
        <f t="shared" si="2"/>
        <v>5.7897851561705647</v>
      </c>
      <c r="D59" s="266">
        <f t="shared" si="3"/>
        <v>5500.2958983620365</v>
      </c>
      <c r="E59" s="266">
        <f t="shared" si="4"/>
        <v>72904.207364996211</v>
      </c>
      <c r="F59" s="266">
        <f t="shared" si="5"/>
        <v>69258.996996746399</v>
      </c>
      <c r="G59" s="266">
        <f t="shared" si="6"/>
        <v>872100.11127288546</v>
      </c>
      <c r="H59" s="266">
        <f t="shared" si="0"/>
        <v>918000.11712935311</v>
      </c>
      <c r="I59" s="266">
        <f t="shared" si="7"/>
        <v>72904.207364996197</v>
      </c>
      <c r="J59" s="266">
        <f t="shared" si="8"/>
        <v>76741.270910522318</v>
      </c>
      <c r="K59" s="266">
        <f t="shared" si="9"/>
        <v>80780.285168970877</v>
      </c>
      <c r="L59" s="266">
        <f t="shared" si="10"/>
        <v>87210.011127288526</v>
      </c>
      <c r="M59" s="266">
        <f t="shared" si="11"/>
        <v>91800.011712935302</v>
      </c>
      <c r="N59" s="266">
        <f t="shared" si="12"/>
        <v>89649.92413389447</v>
      </c>
      <c r="O59" s="266">
        <f t="shared" si="13"/>
        <v>99106.85541929114</v>
      </c>
      <c r="P59" s="267">
        <f t="shared" si="14"/>
        <v>101483.75</v>
      </c>
      <c r="Q59" s="267">
        <v>106825</v>
      </c>
      <c r="R59" s="267">
        <v>109387</v>
      </c>
      <c r="S59" s="267">
        <v>112189</v>
      </c>
      <c r="T59" s="267">
        <v>110215</v>
      </c>
      <c r="U59" s="267">
        <v>72031</v>
      </c>
      <c r="W59" s="265" t="s">
        <v>220</v>
      </c>
      <c r="X59" s="266">
        <v>1582.4967375841754</v>
      </c>
      <c r="Y59" s="266">
        <v>316.49934751683509</v>
      </c>
      <c r="Z59" s="266">
        <v>60439991.558019787</v>
      </c>
      <c r="AA59" s="266">
        <v>8075060</v>
      </c>
      <c r="AB59" s="266">
        <v>10646275</v>
      </c>
      <c r="AC59" s="272"/>
      <c r="AD59" s="279">
        <v>14738685.451653387</v>
      </c>
      <c r="AE59" s="283"/>
    </row>
    <row r="60" spans="1:31" ht="19" x14ac:dyDescent="0.25">
      <c r="A60" s="270" t="s">
        <v>224</v>
      </c>
      <c r="B60" s="266">
        <f t="shared" si="1"/>
        <v>16.687797316570837</v>
      </c>
      <c r="C60" s="266">
        <f t="shared" si="2"/>
        <v>3.3375594633141672</v>
      </c>
      <c r="D60" s="266">
        <f t="shared" si="3"/>
        <v>3170.6814901484595</v>
      </c>
      <c r="E60" s="266">
        <f t="shared" si="4"/>
        <v>41018.570199196052</v>
      </c>
      <c r="F60" s="266">
        <f t="shared" si="5"/>
        <v>38967.641689236254</v>
      </c>
      <c r="G60" s="266">
        <f t="shared" si="6"/>
        <v>478911.90065565502</v>
      </c>
      <c r="H60" s="266">
        <f t="shared" si="0"/>
        <v>504117.79016384733</v>
      </c>
      <c r="I60" s="266">
        <f t="shared" si="7"/>
        <v>41018.570199196052</v>
      </c>
      <c r="J60" s="266">
        <f t="shared" si="8"/>
        <v>43177.442314943211</v>
      </c>
      <c r="K60" s="266">
        <f t="shared" si="9"/>
        <v>45449.939278887592</v>
      </c>
      <c r="L60" s="266">
        <f t="shared" si="10"/>
        <v>47891.19006556549</v>
      </c>
      <c r="M60" s="266">
        <f t="shared" si="11"/>
        <v>50411.779016384731</v>
      </c>
      <c r="N60" s="266">
        <f t="shared" si="12"/>
        <v>50168.908140823136</v>
      </c>
      <c r="O60" s="266">
        <f t="shared" si="13"/>
        <v>53119.544904176553</v>
      </c>
      <c r="P60" s="267">
        <f t="shared" si="14"/>
        <v>53376.7</v>
      </c>
      <c r="Q60" s="267">
        <v>56186</v>
      </c>
      <c r="R60" s="267">
        <v>56458</v>
      </c>
      <c r="S60" s="267">
        <v>56516</v>
      </c>
      <c r="T60" s="267">
        <v>52413</v>
      </c>
      <c r="U60" s="267">
        <v>41220</v>
      </c>
      <c r="W60" s="265" t="s">
        <v>221</v>
      </c>
      <c r="X60" s="266">
        <v>1806.7121298377947</v>
      </c>
      <c r="Y60" s="266">
        <v>361.34242596755894</v>
      </c>
      <c r="Z60" s="266">
        <v>60289933.080633894</v>
      </c>
      <c r="AA60" s="266">
        <v>7287983</v>
      </c>
      <c r="AB60" s="266">
        <v>7923581</v>
      </c>
      <c r="AC60" s="272"/>
      <c r="AD60" s="294">
        <v>57638127</v>
      </c>
      <c r="AE60" s="282">
        <v>32526562</v>
      </c>
    </row>
    <row r="61" spans="1:31" ht="19" x14ac:dyDescent="0.25">
      <c r="A61" s="270" t="s">
        <v>225</v>
      </c>
      <c r="B61" s="266">
        <f t="shared" si="1"/>
        <v>3657.8975459472813</v>
      </c>
      <c r="C61" s="266">
        <f t="shared" si="2"/>
        <v>731.5795091894563</v>
      </c>
      <c r="D61" s="266">
        <f t="shared" si="3"/>
        <v>695000.53372998349</v>
      </c>
      <c r="E61" s="266">
        <f t="shared" si="4"/>
        <v>8695113.5750487652</v>
      </c>
      <c r="F61" s="266">
        <f t="shared" si="5"/>
        <v>8260357.8962963261</v>
      </c>
      <c r="G61" s="266">
        <f t="shared" si="6"/>
        <v>98177640.538927481</v>
      </c>
      <c r="H61" s="266">
        <f t="shared" si="0"/>
        <v>103344884.77781841</v>
      </c>
      <c r="I61" s="266">
        <f t="shared" si="7"/>
        <v>8695113.5750487652</v>
      </c>
      <c r="J61" s="266">
        <f t="shared" si="8"/>
        <v>9152751.1316302791</v>
      </c>
      <c r="K61" s="266">
        <f t="shared" si="9"/>
        <v>9634474.8754002936</v>
      </c>
      <c r="L61" s="266">
        <f t="shared" si="10"/>
        <v>9817764.0538927503</v>
      </c>
      <c r="M61" s="266">
        <f t="shared" si="11"/>
        <v>10334488.477781842</v>
      </c>
      <c r="N61" s="266">
        <f t="shared" si="12"/>
        <v>10457833.171354579</v>
      </c>
      <c r="O61" s="266">
        <f t="shared" si="13"/>
        <v>10531094.927819803</v>
      </c>
      <c r="P61" s="267">
        <f t="shared" si="14"/>
        <v>10406886.15</v>
      </c>
      <c r="Q61" s="267">
        <v>10954617</v>
      </c>
      <c r="R61" s="267">
        <v>10825413</v>
      </c>
      <c r="S61" s="267">
        <v>10479791</v>
      </c>
      <c r="T61" s="267">
        <v>9705257</v>
      </c>
      <c r="U61" s="267">
        <v>7392853</v>
      </c>
      <c r="W61" s="265" t="s">
        <v>222</v>
      </c>
      <c r="X61" s="266">
        <v>599.51215556934062</v>
      </c>
      <c r="Y61" s="266">
        <v>119.90243111386813</v>
      </c>
      <c r="Z61" s="266">
        <v>29076486.967533737</v>
      </c>
      <c r="AA61" s="266">
        <v>4668466</v>
      </c>
      <c r="AB61" s="266">
        <v>15516183</v>
      </c>
      <c r="AC61" s="272"/>
      <c r="AD61" s="295" t="s">
        <v>487</v>
      </c>
      <c r="AE61" s="288">
        <v>32526562</v>
      </c>
    </row>
    <row r="62" spans="1:31" ht="19" x14ac:dyDescent="0.25">
      <c r="A62" s="270" t="s">
        <v>226</v>
      </c>
      <c r="B62" s="266">
        <f t="shared" si="1"/>
        <v>1308.6348830951201</v>
      </c>
      <c r="C62" s="266">
        <f t="shared" si="2"/>
        <v>261.72697661902401</v>
      </c>
      <c r="D62" s="266">
        <f t="shared" si="3"/>
        <v>248640.62778807274</v>
      </c>
      <c r="E62" s="266">
        <f t="shared" si="4"/>
        <v>3125528.2253506202</v>
      </c>
      <c r="F62" s="266">
        <f t="shared" si="5"/>
        <v>2969251.8140830887</v>
      </c>
      <c r="G62" s="266">
        <f t="shared" si="6"/>
        <v>35458631.253740095</v>
      </c>
      <c r="H62" s="266">
        <f t="shared" si="0"/>
        <v>37324875.003936946</v>
      </c>
      <c r="I62" s="266">
        <f t="shared" si="7"/>
        <v>3125528.2253506202</v>
      </c>
      <c r="J62" s="266">
        <f t="shared" si="8"/>
        <v>3290029.7108953898</v>
      </c>
      <c r="K62" s="266">
        <f t="shared" si="9"/>
        <v>3463189.1693635685</v>
      </c>
      <c r="L62" s="266">
        <f t="shared" si="10"/>
        <v>3545863.1253740098</v>
      </c>
      <c r="M62" s="266">
        <f t="shared" si="11"/>
        <v>3732487.5003936947</v>
      </c>
      <c r="N62" s="266">
        <f t="shared" si="12"/>
        <v>3753870.5520616667</v>
      </c>
      <c r="O62" s="266">
        <f t="shared" si="13"/>
        <v>3821590.2009180724</v>
      </c>
      <c r="P62" s="267">
        <f t="shared" si="14"/>
        <v>3799821.4</v>
      </c>
      <c r="Q62" s="267">
        <v>3999812</v>
      </c>
      <c r="R62" s="267">
        <v>3977028</v>
      </c>
      <c r="S62" s="267">
        <v>3868370</v>
      </c>
      <c r="T62" s="267">
        <v>3483128</v>
      </c>
      <c r="U62" s="267">
        <v>2438210</v>
      </c>
      <c r="W62" s="265" t="s">
        <v>223</v>
      </c>
      <c r="X62" s="266">
        <v>28.948925780852825</v>
      </c>
      <c r="Y62" s="266">
        <v>5.7897851561705647</v>
      </c>
      <c r="Z62" s="266">
        <v>918000.11712935311</v>
      </c>
      <c r="AA62" s="266">
        <v>106825</v>
      </c>
      <c r="AB62" s="266">
        <v>72031</v>
      </c>
      <c r="AC62" s="272"/>
      <c r="AD62" s="296"/>
      <c r="AE62" s="282"/>
    </row>
    <row r="63" spans="1:31" ht="19" x14ac:dyDescent="0.25">
      <c r="A63" s="270" t="s">
        <v>227</v>
      </c>
      <c r="B63" s="266">
        <f t="shared" si="1"/>
        <v>35.027166760968534</v>
      </c>
      <c r="C63" s="266">
        <f t="shared" si="2"/>
        <v>7.0054333521937062</v>
      </c>
      <c r="D63" s="266">
        <f t="shared" si="3"/>
        <v>6655.1616845840199</v>
      </c>
      <c r="E63" s="266">
        <f t="shared" si="4"/>
        <v>95466.758181265846</v>
      </c>
      <c r="F63" s="266">
        <f t="shared" si="5"/>
        <v>90693.420272202551</v>
      </c>
      <c r="G63" s="266">
        <f t="shared" si="6"/>
        <v>1235927.370438406</v>
      </c>
      <c r="H63" s="266">
        <f t="shared" si="0"/>
        <v>1300976.1794088485</v>
      </c>
      <c r="I63" s="266">
        <f t="shared" si="7"/>
        <v>95466.758181265861</v>
      </c>
      <c r="J63" s="266">
        <f t="shared" si="8"/>
        <v>100491.32440133249</v>
      </c>
      <c r="K63" s="266">
        <f t="shared" si="9"/>
        <v>105780.34147508684</v>
      </c>
      <c r="L63" s="266">
        <f t="shared" si="10"/>
        <v>123592.73704384061</v>
      </c>
      <c r="M63" s="266">
        <f t="shared" si="11"/>
        <v>130097.61794088485</v>
      </c>
      <c r="N63" s="266">
        <f t="shared" si="12"/>
        <v>122531.58045121122</v>
      </c>
      <c r="O63" s="266">
        <f t="shared" si="13"/>
        <v>152004.80977823978</v>
      </c>
      <c r="P63" s="267">
        <f t="shared" si="14"/>
        <v>161390.75</v>
      </c>
      <c r="Q63" s="267">
        <v>169885</v>
      </c>
      <c r="R63" s="267">
        <v>180375</v>
      </c>
      <c r="S63" s="267">
        <v>200211</v>
      </c>
      <c r="T63" s="267">
        <v>227729</v>
      </c>
      <c r="U63" s="267">
        <v>241802</v>
      </c>
      <c r="W63" s="265" t="s">
        <v>224</v>
      </c>
      <c r="X63" s="266">
        <v>16.687797316570837</v>
      </c>
      <c r="Y63" s="266">
        <v>3.3375594633141672</v>
      </c>
      <c r="Z63" s="266">
        <v>504117.79016384733</v>
      </c>
      <c r="AA63" s="266">
        <v>56186</v>
      </c>
      <c r="AB63" s="266">
        <v>41220</v>
      </c>
      <c r="AC63" s="272"/>
      <c r="AD63" s="278" t="s">
        <v>462</v>
      </c>
      <c r="AE63" s="283">
        <v>32526562</v>
      </c>
    </row>
    <row r="64" spans="1:31" ht="19" x14ac:dyDescent="0.25">
      <c r="A64" s="270" t="s">
        <v>228</v>
      </c>
      <c r="B64" s="266">
        <f t="shared" si="1"/>
        <v>1483.4197020106806</v>
      </c>
      <c r="C64" s="266">
        <f t="shared" si="2"/>
        <v>296.6839404021361</v>
      </c>
      <c r="D64" s="266">
        <f t="shared" si="3"/>
        <v>281849.74338202929</v>
      </c>
      <c r="E64" s="266">
        <f t="shared" si="4"/>
        <v>3786071.768512168</v>
      </c>
      <c r="F64" s="266">
        <f t="shared" si="5"/>
        <v>3596768.1800865592</v>
      </c>
      <c r="G64" s="266">
        <f t="shared" si="6"/>
        <v>45899425.651590019</v>
      </c>
      <c r="H64" s="266">
        <f t="shared" si="0"/>
        <v>48315184.896410547</v>
      </c>
      <c r="I64" s="266">
        <f t="shared" si="7"/>
        <v>3786071.768512168</v>
      </c>
      <c r="J64" s="266">
        <f t="shared" si="8"/>
        <v>3985338.7036970188</v>
      </c>
      <c r="K64" s="266">
        <f t="shared" si="9"/>
        <v>4195093.372312651</v>
      </c>
      <c r="L64" s="266">
        <f t="shared" si="10"/>
        <v>4589942.5651590023</v>
      </c>
      <c r="M64" s="266">
        <f t="shared" si="11"/>
        <v>4831518.4896410545</v>
      </c>
      <c r="N64" s="266">
        <f t="shared" si="12"/>
        <v>4742383.2034323495</v>
      </c>
      <c r="O64" s="266">
        <f t="shared" si="13"/>
        <v>5286269.0771840718</v>
      </c>
      <c r="P64" s="267">
        <f t="shared" si="14"/>
        <v>5385626.9500000002</v>
      </c>
      <c r="Q64" s="267">
        <v>5669081</v>
      </c>
      <c r="R64" s="267">
        <v>5775634</v>
      </c>
      <c r="S64" s="267">
        <v>6003284</v>
      </c>
      <c r="T64" s="267">
        <v>6299193</v>
      </c>
      <c r="U64" s="267">
        <v>6837645</v>
      </c>
      <c r="W64" s="265" t="s">
        <v>225</v>
      </c>
      <c r="X64" s="266">
        <v>3657.8975459472813</v>
      </c>
      <c r="Y64" s="266">
        <v>731.5795091894563</v>
      </c>
      <c r="Z64" s="266">
        <v>103344884.77781841</v>
      </c>
      <c r="AA64" s="266">
        <v>10954617</v>
      </c>
      <c r="AB64" s="266">
        <v>7392853</v>
      </c>
      <c r="AC64" s="272"/>
      <c r="AD64" s="286"/>
      <c r="AE64" s="282"/>
    </row>
    <row r="65" spans="1:31" ht="19" x14ac:dyDescent="0.25">
      <c r="A65" s="270" t="s">
        <v>229</v>
      </c>
      <c r="B65" s="266">
        <f t="shared" si="1"/>
        <v>42.639763047325523</v>
      </c>
      <c r="C65" s="266">
        <f t="shared" si="2"/>
        <v>8.527952609465105</v>
      </c>
      <c r="D65" s="266">
        <f t="shared" si="3"/>
        <v>8101.5549789918505</v>
      </c>
      <c r="E65" s="266">
        <f t="shared" si="4"/>
        <v>108835.43617553222</v>
      </c>
      <c r="F65" s="266">
        <f t="shared" si="5"/>
        <v>103393.66436675562</v>
      </c>
      <c r="G65" s="266">
        <f t="shared" si="6"/>
        <v>1319530.6159010469</v>
      </c>
      <c r="H65" s="266">
        <f t="shared" si="0"/>
        <v>1388979.5956853125</v>
      </c>
      <c r="I65" s="266">
        <f t="shared" si="7"/>
        <v>108835.43617553223</v>
      </c>
      <c r="J65" s="266">
        <f t="shared" si="8"/>
        <v>114563.61702687603</v>
      </c>
      <c r="K65" s="266">
        <f t="shared" si="9"/>
        <v>120593.28108092214</v>
      </c>
      <c r="L65" s="266">
        <f t="shared" si="10"/>
        <v>131953.06159010468</v>
      </c>
      <c r="M65" s="266">
        <f t="shared" si="11"/>
        <v>138897.95956853125</v>
      </c>
      <c r="N65" s="266">
        <f t="shared" si="12"/>
        <v>135749.12261516889</v>
      </c>
      <c r="O65" s="266">
        <f t="shared" si="13"/>
        <v>151982.02461534788</v>
      </c>
      <c r="P65" s="267">
        <f t="shared" si="14"/>
        <v>155507.4</v>
      </c>
      <c r="Q65" s="267">
        <v>163692</v>
      </c>
      <c r="R65" s="267">
        <v>167489</v>
      </c>
      <c r="S65" s="267">
        <v>174103</v>
      </c>
      <c r="T65" s="267">
        <v>180786</v>
      </c>
      <c r="U65" s="267">
        <v>182049</v>
      </c>
      <c r="W65" s="265" t="s">
        <v>226</v>
      </c>
      <c r="X65" s="266">
        <v>1308.6348830951201</v>
      </c>
      <c r="Y65" s="266">
        <v>261.72697661902401</v>
      </c>
      <c r="Z65" s="266">
        <v>37324875.003936946</v>
      </c>
      <c r="AA65" s="266">
        <v>3999812</v>
      </c>
      <c r="AB65" s="266">
        <v>2438210</v>
      </c>
      <c r="AC65" s="272"/>
      <c r="AD65" s="287" t="s">
        <v>433</v>
      </c>
      <c r="AE65" s="288">
        <v>32526562</v>
      </c>
    </row>
    <row r="66" spans="1:31" ht="19" x14ac:dyDescent="0.25">
      <c r="A66" s="270" t="s">
        <v>230</v>
      </c>
      <c r="B66" s="266">
        <f t="shared" si="1"/>
        <v>180.79066823014426</v>
      </c>
      <c r="C66" s="266">
        <f t="shared" ref="C66:C129" si="15">$D66*$E66/$F66/1000</f>
        <v>36.158133646028851</v>
      </c>
      <c r="D66" s="266">
        <f t="shared" si="3"/>
        <v>34350.226963727415</v>
      </c>
      <c r="E66" s="266">
        <f t="shared" si="4"/>
        <v>494104.56701920496</v>
      </c>
      <c r="F66" s="266">
        <f t="shared" si="5"/>
        <v>469399.33866824477</v>
      </c>
      <c r="G66" s="266">
        <f t="shared" si="6"/>
        <v>6414389.6159653338</v>
      </c>
      <c r="H66" s="266">
        <f t="shared" ref="H66:H129" si="16">$K66*($L66/$J66)*10</f>
        <v>6751989.0694371928</v>
      </c>
      <c r="I66" s="266">
        <f t="shared" si="7"/>
        <v>494104.56701920496</v>
      </c>
      <c r="J66" s="266">
        <f t="shared" si="8"/>
        <v>520110.07054653153</v>
      </c>
      <c r="K66" s="266">
        <f t="shared" si="9"/>
        <v>547484.28478582262</v>
      </c>
      <c r="L66" s="266">
        <f t="shared" si="10"/>
        <v>641438.96159653331</v>
      </c>
      <c r="M66" s="266">
        <f t="shared" si="11"/>
        <v>675198.90694371925</v>
      </c>
      <c r="N66" s="266">
        <f t="shared" si="12"/>
        <v>633254.89344000642</v>
      </c>
      <c r="O66" s="266">
        <f t="shared" si="13"/>
        <v>791070.89970723656</v>
      </c>
      <c r="P66" s="267">
        <f t="shared" si="14"/>
        <v>843467.95</v>
      </c>
      <c r="Q66" s="267">
        <v>887861</v>
      </c>
      <c r="R66" s="267">
        <v>946669</v>
      </c>
      <c r="S66" s="267">
        <v>1053672</v>
      </c>
      <c r="T66" s="267">
        <v>1186149</v>
      </c>
      <c r="U66" s="267">
        <v>1126340</v>
      </c>
      <c r="W66" s="265" t="s">
        <v>227</v>
      </c>
      <c r="X66" s="266">
        <v>35.027166760968534</v>
      </c>
      <c r="Y66" s="266">
        <v>7.0054333521937062</v>
      </c>
      <c r="Z66" s="266">
        <v>1300976.1794088485</v>
      </c>
      <c r="AA66" s="266">
        <v>169885</v>
      </c>
      <c r="AB66" s="266">
        <v>241802</v>
      </c>
      <c r="AC66" s="272"/>
      <c r="AD66" s="289"/>
      <c r="AE66" s="282"/>
    </row>
    <row r="67" spans="1:31" ht="19" x14ac:dyDescent="0.25">
      <c r="A67" s="270" t="s">
        <v>231</v>
      </c>
      <c r="B67" s="266">
        <f t="shared" ref="B67:B130" si="17">$C67*5</f>
        <v>19.681142420776641</v>
      </c>
      <c r="C67" s="266">
        <f t="shared" si="15"/>
        <v>3.9362284841553281</v>
      </c>
      <c r="D67" s="266">
        <f t="shared" ref="D67:D130" si="18">$E67*$F67/$H67</f>
        <v>3739.4170599475619</v>
      </c>
      <c r="E67" s="266">
        <f t="shared" ref="E67:E130" si="19">$F67*$H67/$G67</f>
        <v>49599.04695562923</v>
      </c>
      <c r="F67" s="266">
        <f t="shared" ref="F67:F130" si="20">$G67*($I67/$H67)</f>
        <v>47119.094607847772</v>
      </c>
      <c r="G67" s="266">
        <f t="shared" ref="G67:G130" si="21">$H67*($I67/$J67)</f>
        <v>593731.33327215526</v>
      </c>
      <c r="H67" s="266">
        <f t="shared" si="16"/>
        <v>624980.35081279499</v>
      </c>
      <c r="I67" s="266">
        <f t="shared" ref="I67:I130" si="22">$J67*($L67/$M67)</f>
        <v>49599.04695562923</v>
      </c>
      <c r="J67" s="266">
        <f t="shared" ref="J67:J130" si="23">$K67*($L67/$M67)</f>
        <v>52209.523111188668</v>
      </c>
      <c r="K67" s="266">
        <f t="shared" ref="K67:K130" si="24">$L67*($M67/$O67)</f>
        <v>54957.392748619655</v>
      </c>
      <c r="L67" s="266">
        <f t="shared" ref="L67:L130" si="25">$M67*($P67/$Q67)</f>
        <v>59373.133327215517</v>
      </c>
      <c r="M67" s="266">
        <f t="shared" ref="M67:M130" si="26">$N67*($P67/$O67)</f>
        <v>62498.035081279493</v>
      </c>
      <c r="N67" s="266">
        <f t="shared" ref="N67:N130" si="27">$O67*($P67/$S67)</f>
        <v>61116.440263544173</v>
      </c>
      <c r="O67" s="266">
        <f t="shared" ref="O67:O130" si="28">$P67*($Q67/$R67)</f>
        <v>67519.654481116202</v>
      </c>
      <c r="P67" s="267">
        <f t="shared" ref="P67:P130" si="29">$Q67*0.95</f>
        <v>69046</v>
      </c>
      <c r="Q67" s="267">
        <v>72680</v>
      </c>
      <c r="R67" s="267">
        <v>74323</v>
      </c>
      <c r="S67" s="267">
        <v>76280</v>
      </c>
      <c r="T67" s="267">
        <v>74210</v>
      </c>
      <c r="U67" s="267">
        <v>52410</v>
      </c>
      <c r="W67" s="265" t="s">
        <v>228</v>
      </c>
      <c r="X67" s="266">
        <v>1483.4197020106806</v>
      </c>
      <c r="Y67" s="266">
        <v>296.6839404021361</v>
      </c>
      <c r="Z67" s="266">
        <v>48315184.896410547</v>
      </c>
      <c r="AA67" s="266">
        <v>5669081</v>
      </c>
      <c r="AB67" s="266">
        <v>6837645</v>
      </c>
      <c r="AC67" s="272"/>
      <c r="AD67" s="290" t="s">
        <v>513</v>
      </c>
      <c r="AE67" s="291">
        <v>32526562</v>
      </c>
    </row>
    <row r="68" spans="1:31" ht="19" x14ac:dyDescent="0.25">
      <c r="A68" s="270" t="s">
        <v>232</v>
      </c>
      <c r="B68" s="266">
        <f t="shared" si="17"/>
        <v>2317.9704030934554</v>
      </c>
      <c r="C68" s="266">
        <f t="shared" si="15"/>
        <v>463.59408061869107</v>
      </c>
      <c r="D68" s="266">
        <f t="shared" si="18"/>
        <v>440414.37658775644</v>
      </c>
      <c r="E68" s="266">
        <f t="shared" si="19"/>
        <v>6194275.6766331019</v>
      </c>
      <c r="F68" s="266">
        <f t="shared" si="20"/>
        <v>5884561.8928014459</v>
      </c>
      <c r="G68" s="266">
        <f t="shared" si="21"/>
        <v>78626108.753538817</v>
      </c>
      <c r="H68" s="266">
        <f t="shared" si="16"/>
        <v>82764325.003725082</v>
      </c>
      <c r="I68" s="266">
        <f t="shared" si="22"/>
        <v>6194275.6766331019</v>
      </c>
      <c r="J68" s="266">
        <f t="shared" si="23"/>
        <v>6520290.1859295815</v>
      </c>
      <c r="K68" s="266">
        <f t="shared" si="24"/>
        <v>6863463.3536100863</v>
      </c>
      <c r="L68" s="266">
        <f t="shared" si="25"/>
        <v>7862610.8753538821</v>
      </c>
      <c r="M68" s="266">
        <f t="shared" si="26"/>
        <v>8276432.5003725076</v>
      </c>
      <c r="N68" s="266">
        <f t="shared" si="27"/>
        <v>7845564.694081733</v>
      </c>
      <c r="O68" s="266">
        <f t="shared" si="28"/>
        <v>9481272.7676812001</v>
      </c>
      <c r="P68" s="267">
        <f t="shared" si="29"/>
        <v>10001971.449999999</v>
      </c>
      <c r="Q68" s="267">
        <v>10528391</v>
      </c>
      <c r="R68" s="267">
        <v>11106596</v>
      </c>
      <c r="S68" s="267">
        <v>12087265</v>
      </c>
      <c r="T68" s="267">
        <v>13238194</v>
      </c>
      <c r="U68" s="267">
        <v>12026969</v>
      </c>
      <c r="W68" s="265" t="s">
        <v>230</v>
      </c>
      <c r="X68" s="266">
        <v>180.79066823014426</v>
      </c>
      <c r="Y68" s="266">
        <v>36.158133646028851</v>
      </c>
      <c r="Z68" s="266">
        <v>6751989.0694371928</v>
      </c>
      <c r="AA68" s="266">
        <v>887861</v>
      </c>
      <c r="AB68" s="266">
        <v>1126340</v>
      </c>
      <c r="AC68" s="272"/>
      <c r="AD68" s="281"/>
      <c r="AE68" s="282"/>
    </row>
    <row r="69" spans="1:31" ht="19" x14ac:dyDescent="0.25">
      <c r="A69" s="270" t="s">
        <v>233</v>
      </c>
      <c r="B69" s="266">
        <f t="shared" si="17"/>
        <v>8345.8294388834129</v>
      </c>
      <c r="C69" s="266">
        <f t="shared" si="15"/>
        <v>1669.1658877766827</v>
      </c>
      <c r="D69" s="266">
        <f t="shared" si="18"/>
        <v>1585707.5933878482</v>
      </c>
      <c r="E69" s="266">
        <f t="shared" si="19"/>
        <v>27341743.233358853</v>
      </c>
      <c r="F69" s="266">
        <f t="shared" si="20"/>
        <v>25974656.071690906</v>
      </c>
      <c r="G69" s="266">
        <f t="shared" si="21"/>
        <v>425477408.85895389</v>
      </c>
      <c r="H69" s="266">
        <f t="shared" si="16"/>
        <v>447870956.6936357</v>
      </c>
      <c r="I69" s="266">
        <f t="shared" si="22"/>
        <v>27341743.233358849</v>
      </c>
      <c r="J69" s="266">
        <f t="shared" si="23"/>
        <v>28780782.350904051</v>
      </c>
      <c r="K69" s="266">
        <f t="shared" si="24"/>
        <v>30295560.369372688</v>
      </c>
      <c r="L69" s="266">
        <f t="shared" si="25"/>
        <v>42547740.885895394</v>
      </c>
      <c r="M69" s="266">
        <f t="shared" si="26"/>
        <v>44787095.669363573</v>
      </c>
      <c r="N69" s="266">
        <f t="shared" si="27"/>
        <v>38378385.984284878</v>
      </c>
      <c r="O69" s="266">
        <f t="shared" si="28"/>
        <v>62899966.80498261</v>
      </c>
      <c r="P69" s="267">
        <f t="shared" si="29"/>
        <v>73403473.299999997</v>
      </c>
      <c r="Q69" s="267">
        <v>77266814</v>
      </c>
      <c r="R69" s="267">
        <v>90169404</v>
      </c>
      <c r="S69" s="267">
        <v>120304070</v>
      </c>
      <c r="T69" s="267">
        <v>195277035</v>
      </c>
      <c r="U69" s="267">
        <v>388732857</v>
      </c>
      <c r="W69" s="265" t="s">
        <v>231</v>
      </c>
      <c r="X69" s="266">
        <v>19.681142420776641</v>
      </c>
      <c r="Y69" s="266">
        <v>3.9362284841553281</v>
      </c>
      <c r="Z69" s="266">
        <v>624980.35081279499</v>
      </c>
      <c r="AA69" s="266">
        <v>72680</v>
      </c>
      <c r="AB69" s="266">
        <v>52410</v>
      </c>
      <c r="AC69" s="272"/>
      <c r="AD69" s="273" t="s">
        <v>185</v>
      </c>
      <c r="AE69" s="283"/>
    </row>
    <row r="70" spans="1:31" ht="19" x14ac:dyDescent="0.25">
      <c r="A70" s="270" t="s">
        <v>234</v>
      </c>
      <c r="B70" s="266">
        <f t="shared" si="17"/>
        <v>15773.183367569833</v>
      </c>
      <c r="C70" s="266">
        <f t="shared" si="15"/>
        <v>3154.6366735139663</v>
      </c>
      <c r="D70" s="266">
        <f t="shared" si="18"/>
        <v>2996904.8398382673</v>
      </c>
      <c r="E70" s="266">
        <f t="shared" si="19"/>
        <v>45120697.623634227</v>
      </c>
      <c r="F70" s="266">
        <f t="shared" si="20"/>
        <v>42864662.74245251</v>
      </c>
      <c r="G70" s="266">
        <f t="shared" si="21"/>
        <v>613092310.30617356</v>
      </c>
      <c r="H70" s="266">
        <f t="shared" si="16"/>
        <v>645360326.6380775</v>
      </c>
      <c r="I70" s="266">
        <f t="shared" si="22"/>
        <v>45120697.623634219</v>
      </c>
      <c r="J70" s="266">
        <f t="shared" si="23"/>
        <v>47495471.182772867</v>
      </c>
      <c r="K70" s="266">
        <f t="shared" si="24"/>
        <v>49995232.823971443</v>
      </c>
      <c r="L70" s="266">
        <f t="shared" si="25"/>
        <v>61309231.030617356</v>
      </c>
      <c r="M70" s="266">
        <f t="shared" si="26"/>
        <v>64536032.66380775</v>
      </c>
      <c r="N70" s="266">
        <f t="shared" si="27"/>
        <v>58751469.521025978</v>
      </c>
      <c r="O70" s="266">
        <f t="shared" si="28"/>
        <v>79140636.274579808</v>
      </c>
      <c r="P70" s="267">
        <f t="shared" si="29"/>
        <v>86932679.799999997</v>
      </c>
      <c r="Q70" s="267">
        <v>91508084</v>
      </c>
      <c r="R70" s="267">
        <v>100517804</v>
      </c>
      <c r="S70" s="267">
        <v>117101881</v>
      </c>
      <c r="T70" s="267">
        <v>151111009</v>
      </c>
      <c r="U70" s="267">
        <v>200802291</v>
      </c>
      <c r="W70" s="265" t="s">
        <v>232</v>
      </c>
      <c r="X70" s="266">
        <v>2317.9704030934554</v>
      </c>
      <c r="Y70" s="266">
        <v>463.59408061869107</v>
      </c>
      <c r="Z70" s="266">
        <v>82764325.003725082</v>
      </c>
      <c r="AA70" s="266">
        <v>10528391</v>
      </c>
      <c r="AB70" s="266">
        <v>12026969</v>
      </c>
      <c r="AC70" s="272"/>
      <c r="AD70" s="289">
        <v>3271.7823388714164</v>
      </c>
      <c r="AE70" s="282"/>
    </row>
    <row r="71" spans="1:31" ht="19" x14ac:dyDescent="0.25">
      <c r="A71" s="270" t="s">
        <v>235</v>
      </c>
      <c r="B71" s="266">
        <f t="shared" si="17"/>
        <v>1729.6999987983081</v>
      </c>
      <c r="C71" s="266">
        <f t="shared" si="15"/>
        <v>345.93999975966165</v>
      </c>
      <c r="D71" s="266">
        <f t="shared" si="18"/>
        <v>328642.99977167853</v>
      </c>
      <c r="E71" s="266">
        <f t="shared" si="19"/>
        <v>5693593.6493984787</v>
      </c>
      <c r="F71" s="266">
        <f t="shared" si="20"/>
        <v>5408913.9669285538</v>
      </c>
      <c r="G71" s="266">
        <f t="shared" si="21"/>
        <v>89021674.954161033</v>
      </c>
      <c r="H71" s="266">
        <f t="shared" si="16"/>
        <v>93707026.267537951</v>
      </c>
      <c r="I71" s="266">
        <f t="shared" si="22"/>
        <v>5693593.6493984787</v>
      </c>
      <c r="J71" s="266">
        <f t="shared" si="23"/>
        <v>5993256.4730510311</v>
      </c>
      <c r="K71" s="266">
        <f t="shared" si="24"/>
        <v>6308691.0242642444</v>
      </c>
      <c r="L71" s="266">
        <f t="shared" si="25"/>
        <v>8902167.4954161048</v>
      </c>
      <c r="M71" s="266">
        <f t="shared" si="26"/>
        <v>9370702.6267537959</v>
      </c>
      <c r="N71" s="266">
        <f t="shared" si="27"/>
        <v>8045385.4728237493</v>
      </c>
      <c r="O71" s="266">
        <f t="shared" si="28"/>
        <v>13222959.249748139</v>
      </c>
      <c r="P71" s="267">
        <f t="shared" si="29"/>
        <v>15401178.649999999</v>
      </c>
      <c r="Q71" s="267">
        <v>16211767</v>
      </c>
      <c r="R71" s="267">
        <v>18882333</v>
      </c>
      <c r="S71" s="267">
        <v>25312542</v>
      </c>
      <c r="T71" s="267">
        <v>42975316</v>
      </c>
      <c r="U71" s="267">
        <v>104868893</v>
      </c>
      <c r="W71" s="265" t="s">
        <v>233</v>
      </c>
      <c r="X71" s="266">
        <v>8345.8294388834129</v>
      </c>
      <c r="Y71" s="266">
        <v>1669.1658877766827</v>
      </c>
      <c r="Z71" s="266">
        <v>447870956.6936357</v>
      </c>
      <c r="AA71" s="266">
        <v>77266814</v>
      </c>
      <c r="AB71" s="266">
        <v>388732857</v>
      </c>
      <c r="AC71" s="272"/>
      <c r="AD71" s="278">
        <v>654.35646777428326</v>
      </c>
      <c r="AE71" s="283"/>
    </row>
    <row r="72" spans="1:31" ht="19" x14ac:dyDescent="0.25">
      <c r="A72" s="270" t="s">
        <v>236</v>
      </c>
      <c r="B72" s="266">
        <f t="shared" si="17"/>
        <v>2284.6651334245435</v>
      </c>
      <c r="C72" s="266">
        <f t="shared" si="15"/>
        <v>456.93302668490873</v>
      </c>
      <c r="D72" s="266">
        <f t="shared" si="18"/>
        <v>434086.37535066326</v>
      </c>
      <c r="E72" s="266">
        <f t="shared" si="19"/>
        <v>6856722.9916020408</v>
      </c>
      <c r="F72" s="266">
        <f t="shared" si="20"/>
        <v>6513886.8420219393</v>
      </c>
      <c r="G72" s="266">
        <f t="shared" si="21"/>
        <v>97747186.274598464</v>
      </c>
      <c r="H72" s="266">
        <f t="shared" si="16"/>
        <v>102891775.02589312</v>
      </c>
      <c r="I72" s="266">
        <f t="shared" si="22"/>
        <v>6856722.9916020418</v>
      </c>
      <c r="J72" s="266">
        <f t="shared" si="23"/>
        <v>7217603.1490547815</v>
      </c>
      <c r="K72" s="266">
        <f t="shared" si="24"/>
        <v>7597476.9990050346</v>
      </c>
      <c r="L72" s="266">
        <f t="shared" si="25"/>
        <v>9774718.6274598446</v>
      </c>
      <c r="M72" s="266">
        <f t="shared" si="26"/>
        <v>10289177.502589311</v>
      </c>
      <c r="N72" s="266">
        <f t="shared" si="27"/>
        <v>9189066.7587657683</v>
      </c>
      <c r="O72" s="266">
        <f t="shared" si="28"/>
        <v>13237791.310058806</v>
      </c>
      <c r="P72" s="267">
        <f t="shared" si="29"/>
        <v>14822613.449999999</v>
      </c>
      <c r="Q72" s="267">
        <v>15602751</v>
      </c>
      <c r="R72" s="267">
        <v>17470705</v>
      </c>
      <c r="S72" s="267">
        <v>21353492</v>
      </c>
      <c r="T72" s="267">
        <v>29614675</v>
      </c>
      <c r="U72" s="267">
        <v>40262652</v>
      </c>
      <c r="W72" s="265" t="s">
        <v>234</v>
      </c>
      <c r="X72" s="266">
        <v>15773.183367569833</v>
      </c>
      <c r="Y72" s="266">
        <v>3154.6366735139663</v>
      </c>
      <c r="Z72" s="266">
        <v>645360326.6380775</v>
      </c>
      <c r="AA72" s="266">
        <v>91508084</v>
      </c>
      <c r="AB72" s="266">
        <v>200802291</v>
      </c>
      <c r="AC72" s="272"/>
      <c r="AD72" s="296">
        <v>7701691.8183567552</v>
      </c>
      <c r="AE72" s="282"/>
    </row>
    <row r="73" spans="1:31" ht="19" x14ac:dyDescent="0.25">
      <c r="A73" s="270" t="s">
        <v>237</v>
      </c>
      <c r="B73" s="266">
        <f t="shared" si="17"/>
        <v>1480.4482896039581</v>
      </c>
      <c r="C73" s="266">
        <f t="shared" si="15"/>
        <v>296.08965792079164</v>
      </c>
      <c r="D73" s="266">
        <f t="shared" si="18"/>
        <v>281285.1750247521</v>
      </c>
      <c r="E73" s="266">
        <f t="shared" si="19"/>
        <v>4168935.6048934557</v>
      </c>
      <c r="F73" s="266">
        <f t="shared" si="20"/>
        <v>3960488.8246487831</v>
      </c>
      <c r="G73" s="266">
        <f t="shared" si="21"/>
        <v>55763591.980230138</v>
      </c>
      <c r="H73" s="266">
        <f t="shared" si="16"/>
        <v>58698517.873926461</v>
      </c>
      <c r="I73" s="266">
        <f t="shared" si="22"/>
        <v>4168935.6048934557</v>
      </c>
      <c r="J73" s="266">
        <f t="shared" si="23"/>
        <v>4388353.2683089012</v>
      </c>
      <c r="K73" s="266">
        <f t="shared" si="24"/>
        <v>4619319.2297988441</v>
      </c>
      <c r="L73" s="266">
        <f t="shared" si="25"/>
        <v>5576359.1980230128</v>
      </c>
      <c r="M73" s="266">
        <f t="shared" si="26"/>
        <v>5869851.7873926451</v>
      </c>
      <c r="N73" s="266">
        <f t="shared" si="27"/>
        <v>5429389.170951399</v>
      </c>
      <c r="O73" s="266">
        <f t="shared" si="28"/>
        <v>7085979.6384074939</v>
      </c>
      <c r="P73" s="267">
        <f t="shared" si="29"/>
        <v>7660834.1999999993</v>
      </c>
      <c r="Q73" s="267">
        <v>8064036</v>
      </c>
      <c r="R73" s="267">
        <v>8718236</v>
      </c>
      <c r="S73" s="267">
        <v>9998273</v>
      </c>
      <c r="T73" s="267">
        <v>12610134</v>
      </c>
      <c r="U73" s="267">
        <v>17284729</v>
      </c>
      <c r="W73" s="265" t="s">
        <v>235</v>
      </c>
      <c r="X73" s="266">
        <v>1729.6999987983081</v>
      </c>
      <c r="Y73" s="266">
        <v>345.93999975966165</v>
      </c>
      <c r="Z73" s="266">
        <v>93707026.267537951</v>
      </c>
      <c r="AA73" s="266">
        <v>16211767</v>
      </c>
      <c r="AB73" s="266">
        <v>104868893</v>
      </c>
      <c r="AC73" s="272"/>
      <c r="AD73" s="280">
        <v>6916140</v>
      </c>
      <c r="AE73" s="283">
        <v>9495826</v>
      </c>
    </row>
    <row r="74" spans="1:31" ht="19" x14ac:dyDescent="0.25">
      <c r="A74" s="270" t="s">
        <v>238</v>
      </c>
      <c r="B74" s="266">
        <f t="shared" si="17"/>
        <v>278408.68125882157</v>
      </c>
      <c r="C74" s="266">
        <f t="shared" si="15"/>
        <v>55681.736251764312</v>
      </c>
      <c r="D74" s="266">
        <f t="shared" si="18"/>
        <v>52897649.43917609</v>
      </c>
      <c r="E74" s="266">
        <f t="shared" si="19"/>
        <v>751945477.22815824</v>
      </c>
      <c r="F74" s="266">
        <f t="shared" si="20"/>
        <v>714348203.36675024</v>
      </c>
      <c r="G74" s="266">
        <f t="shared" si="21"/>
        <v>9646805880.0998421</v>
      </c>
      <c r="H74" s="266">
        <f t="shared" si="16"/>
        <v>10154532505.368256</v>
      </c>
      <c r="I74" s="266">
        <f t="shared" si="22"/>
        <v>751945477.22815824</v>
      </c>
      <c r="J74" s="266">
        <f t="shared" si="23"/>
        <v>791521554.97700882</v>
      </c>
      <c r="K74" s="266">
        <f t="shared" si="24"/>
        <v>833180584.18632519</v>
      </c>
      <c r="L74" s="266">
        <f t="shared" si="25"/>
        <v>964680588.00998425</v>
      </c>
      <c r="M74" s="266">
        <f t="shared" si="26"/>
        <v>1015453250.5368257</v>
      </c>
      <c r="N74" s="266">
        <f t="shared" si="27"/>
        <v>958564259.45398486</v>
      </c>
      <c r="O74" s="266">
        <f t="shared" si="28"/>
        <v>1175721155.0736861</v>
      </c>
      <c r="P74" s="267">
        <f t="shared" si="29"/>
        <v>1245498000.6499999</v>
      </c>
      <c r="Q74" s="267">
        <v>1311050527</v>
      </c>
      <c r="R74" s="267">
        <v>1388858917</v>
      </c>
      <c r="S74" s="267">
        <v>1527657988</v>
      </c>
      <c r="T74" s="267">
        <v>1705332544</v>
      </c>
      <c r="U74" s="267">
        <v>1659785948</v>
      </c>
      <c r="W74" s="265" t="s">
        <v>236</v>
      </c>
      <c r="X74" s="266">
        <v>2284.6651334245435</v>
      </c>
      <c r="Y74" s="266">
        <v>456.93302668490873</v>
      </c>
      <c r="Z74" s="266">
        <v>102891775.02589312</v>
      </c>
      <c r="AA74" s="266">
        <v>15602751</v>
      </c>
      <c r="AB74" s="266">
        <v>40262652</v>
      </c>
      <c r="AC74" s="272"/>
      <c r="AD74" s="297" t="s">
        <v>488</v>
      </c>
      <c r="AE74" s="293">
        <v>9495826</v>
      </c>
    </row>
    <row r="75" spans="1:31" ht="19" x14ac:dyDescent="0.25">
      <c r="A75" s="270" t="s">
        <v>239</v>
      </c>
      <c r="B75" s="266">
        <f t="shared" si="17"/>
        <v>56893.931157367551</v>
      </c>
      <c r="C75" s="266">
        <f t="shared" si="15"/>
        <v>11378.78623147351</v>
      </c>
      <c r="D75" s="266">
        <f t="shared" si="18"/>
        <v>10809846.919899836</v>
      </c>
      <c r="E75" s="266">
        <f t="shared" si="19"/>
        <v>151841700.19818598</v>
      </c>
      <c r="F75" s="266">
        <f t="shared" si="20"/>
        <v>144249615.18827668</v>
      </c>
      <c r="G75" s="266">
        <f t="shared" si="21"/>
        <v>1924907136.6274917</v>
      </c>
      <c r="H75" s="266">
        <f t="shared" si="16"/>
        <v>2026218038.5552545</v>
      </c>
      <c r="I75" s="266">
        <f t="shared" si="22"/>
        <v>151841700.19818598</v>
      </c>
      <c r="J75" s="266">
        <f t="shared" si="23"/>
        <v>159833368.62966946</v>
      </c>
      <c r="K75" s="266">
        <f t="shared" si="24"/>
        <v>168245651.18912575</v>
      </c>
      <c r="L75" s="266">
        <f t="shared" si="25"/>
        <v>192490713.66274917</v>
      </c>
      <c r="M75" s="266">
        <f t="shared" si="26"/>
        <v>202621803.85552546</v>
      </c>
      <c r="N75" s="266">
        <f t="shared" si="27"/>
        <v>191968439.93888724</v>
      </c>
      <c r="O75" s="266">
        <f t="shared" si="28"/>
        <v>231820646.48993766</v>
      </c>
      <c r="P75" s="267">
        <f t="shared" si="29"/>
        <v>244685624.25</v>
      </c>
      <c r="Q75" s="267">
        <v>257563815</v>
      </c>
      <c r="R75" s="267">
        <v>271857420</v>
      </c>
      <c r="S75" s="267">
        <v>295481797</v>
      </c>
      <c r="T75" s="267">
        <v>322237405</v>
      </c>
      <c r="U75" s="267">
        <v>313648122</v>
      </c>
      <c r="W75" s="265" t="s">
        <v>237</v>
      </c>
      <c r="X75" s="266">
        <v>1480.4482896039581</v>
      </c>
      <c r="Y75" s="266">
        <v>296.08965792079164</v>
      </c>
      <c r="Z75" s="266">
        <v>58698517.873926461</v>
      </c>
      <c r="AA75" s="266">
        <v>8064036</v>
      </c>
      <c r="AB75" s="266">
        <v>17284729</v>
      </c>
      <c r="AC75" s="272"/>
      <c r="AD75" s="279"/>
      <c r="AE75" s="283"/>
    </row>
    <row r="76" spans="1:31" ht="19" x14ac:dyDescent="0.25">
      <c r="A76" s="270" t="s">
        <v>240</v>
      </c>
      <c r="B76" s="266">
        <f t="shared" si="17"/>
        <v>1523.7208445324204</v>
      </c>
      <c r="C76" s="266">
        <f t="shared" si="15"/>
        <v>304.74416890648411</v>
      </c>
      <c r="D76" s="266">
        <f t="shared" si="18"/>
        <v>289506.96046115982</v>
      </c>
      <c r="E76" s="266">
        <f t="shared" si="19"/>
        <v>4173098.3227547985</v>
      </c>
      <c r="F76" s="266">
        <f t="shared" si="20"/>
        <v>3964443.406617058</v>
      </c>
      <c r="G76" s="266">
        <f t="shared" si="21"/>
        <v>54288199.148075506</v>
      </c>
      <c r="H76" s="266">
        <f t="shared" si="16"/>
        <v>57145472.787447907</v>
      </c>
      <c r="I76" s="266">
        <f t="shared" si="22"/>
        <v>4173098.322754798</v>
      </c>
      <c r="J76" s="266">
        <f t="shared" si="23"/>
        <v>4392735.0765839983</v>
      </c>
      <c r="K76" s="266">
        <f t="shared" si="24"/>
        <v>4623931.6595621035</v>
      </c>
      <c r="L76" s="266">
        <f t="shared" si="25"/>
        <v>5428819.9148075515</v>
      </c>
      <c r="M76" s="266">
        <f t="shared" si="26"/>
        <v>5714547.2787447916</v>
      </c>
      <c r="N76" s="266">
        <f t="shared" si="27"/>
        <v>5314130.4311594348</v>
      </c>
      <c r="O76" s="266">
        <f t="shared" si="28"/>
        <v>6709279.1059755832</v>
      </c>
      <c r="P76" s="267">
        <f t="shared" si="29"/>
        <v>7214819.6499999994</v>
      </c>
      <c r="Q76" s="267">
        <v>7594547</v>
      </c>
      <c r="R76" s="267">
        <v>8166792</v>
      </c>
      <c r="S76" s="267">
        <v>9108967</v>
      </c>
      <c r="T76" s="267">
        <v>11716525</v>
      </c>
      <c r="U76" s="267">
        <v>14147030</v>
      </c>
      <c r="W76" s="265" t="s">
        <v>238</v>
      </c>
      <c r="X76" s="266">
        <v>278408.68125882157</v>
      </c>
      <c r="Y76" s="266">
        <v>55681.736251764312</v>
      </c>
      <c r="Z76" s="266">
        <v>10154532505.368256</v>
      </c>
      <c r="AA76" s="266">
        <v>1311050527</v>
      </c>
      <c r="AB76" s="266">
        <v>1659785948</v>
      </c>
      <c r="AC76" s="272"/>
      <c r="AD76" s="286" t="s">
        <v>463</v>
      </c>
      <c r="AE76" s="282">
        <v>9495826</v>
      </c>
    </row>
    <row r="77" spans="1:31" ht="19" x14ac:dyDescent="0.25">
      <c r="A77" s="270" t="s">
        <v>241</v>
      </c>
      <c r="B77" s="266">
        <f t="shared" si="17"/>
        <v>4425.948033856901</v>
      </c>
      <c r="C77" s="266">
        <f t="shared" si="15"/>
        <v>885.18960677138011</v>
      </c>
      <c r="D77" s="266">
        <f t="shared" si="18"/>
        <v>840930.12643281091</v>
      </c>
      <c r="E77" s="266">
        <f t="shared" si="19"/>
        <v>14000413.306524355</v>
      </c>
      <c r="F77" s="266">
        <f t="shared" si="20"/>
        <v>13300392.641198136</v>
      </c>
      <c r="G77" s="266">
        <f t="shared" si="21"/>
        <v>210362833.78316048</v>
      </c>
      <c r="H77" s="266">
        <f t="shared" si="16"/>
        <v>221434561.87701106</v>
      </c>
      <c r="I77" s="266">
        <f t="shared" si="22"/>
        <v>14000413.306524355</v>
      </c>
      <c r="J77" s="266">
        <f t="shared" si="23"/>
        <v>14737277.164762482</v>
      </c>
      <c r="K77" s="266">
        <f t="shared" si="24"/>
        <v>15512923.33132893</v>
      </c>
      <c r="L77" s="266">
        <f t="shared" si="25"/>
        <v>21036283.378316049</v>
      </c>
      <c r="M77" s="266">
        <f t="shared" si="26"/>
        <v>22143456.187701106</v>
      </c>
      <c r="N77" s="266">
        <f t="shared" si="27"/>
        <v>19215962.918045823</v>
      </c>
      <c r="O77" s="266">
        <f t="shared" si="28"/>
        <v>30027610.489060659</v>
      </c>
      <c r="P77" s="267">
        <f t="shared" si="29"/>
        <v>34602225.25</v>
      </c>
      <c r="Q77" s="267">
        <v>36423395</v>
      </c>
      <c r="R77" s="267">
        <v>41972388</v>
      </c>
      <c r="S77" s="267">
        <v>54070782</v>
      </c>
      <c r="T77" s="267">
        <v>83652059</v>
      </c>
      <c r="U77" s="267">
        <v>163904640</v>
      </c>
      <c r="W77" s="265" t="s">
        <v>239</v>
      </c>
      <c r="X77" s="266">
        <v>56893.931157367551</v>
      </c>
      <c r="Y77" s="266">
        <v>11378.78623147351</v>
      </c>
      <c r="Z77" s="266">
        <v>2026218038.5552545</v>
      </c>
      <c r="AA77" s="266">
        <v>257563815</v>
      </c>
      <c r="AB77" s="266">
        <v>313648122</v>
      </c>
      <c r="AC77" s="272"/>
      <c r="AD77" s="278"/>
      <c r="AE77" s="283"/>
    </row>
    <row r="78" spans="1:31" ht="19" x14ac:dyDescent="0.25">
      <c r="A78" s="270" t="s">
        <v>242</v>
      </c>
      <c r="B78" s="266">
        <f t="shared" si="17"/>
        <v>18783.314427957459</v>
      </c>
      <c r="C78" s="266">
        <f t="shared" si="15"/>
        <v>3756.6628855914919</v>
      </c>
      <c r="D78" s="266">
        <f t="shared" si="18"/>
        <v>3568829.7413119166</v>
      </c>
      <c r="E78" s="266">
        <f t="shared" si="19"/>
        <v>48956417.271305747</v>
      </c>
      <c r="F78" s="266">
        <f t="shared" si="20"/>
        <v>46508596.407740451</v>
      </c>
      <c r="G78" s="266">
        <f t="shared" si="21"/>
        <v>606094909.70643556</v>
      </c>
      <c r="H78" s="266">
        <f t="shared" si="16"/>
        <v>637994641.79624808</v>
      </c>
      <c r="I78" s="266">
        <f t="shared" si="22"/>
        <v>48956417.271305747</v>
      </c>
      <c r="J78" s="266">
        <f t="shared" si="23"/>
        <v>51533070.811900795</v>
      </c>
      <c r="K78" s="266">
        <f t="shared" si="24"/>
        <v>54245337.696737684</v>
      </c>
      <c r="L78" s="266">
        <f t="shared" si="25"/>
        <v>60609490.97064355</v>
      </c>
      <c r="M78" s="266">
        <f t="shared" si="26"/>
        <v>63799464.179624803</v>
      </c>
      <c r="N78" s="266">
        <f t="shared" si="27"/>
        <v>60514756.317020081</v>
      </c>
      <c r="O78" s="266">
        <f t="shared" si="28"/>
        <v>71284523.468998864</v>
      </c>
      <c r="P78" s="267">
        <f t="shared" si="29"/>
        <v>75153808.399999991</v>
      </c>
      <c r="Q78" s="267">
        <v>79109272</v>
      </c>
      <c r="R78" s="267">
        <v>83403280</v>
      </c>
      <c r="S78" s="267">
        <v>88528877</v>
      </c>
      <c r="T78" s="267">
        <v>92218838</v>
      </c>
      <c r="U78" s="267">
        <v>69636604</v>
      </c>
      <c r="W78" s="265" t="s">
        <v>240</v>
      </c>
      <c r="X78" s="266">
        <v>1523.7208445324204</v>
      </c>
      <c r="Y78" s="266">
        <v>304.74416890648411</v>
      </c>
      <c r="Z78" s="266">
        <v>57145472.787447907</v>
      </c>
      <c r="AA78" s="266">
        <v>7594547</v>
      </c>
      <c r="AB78" s="266">
        <v>14147030</v>
      </c>
      <c r="AC78" s="272"/>
      <c r="AD78" s="292" t="s">
        <v>434</v>
      </c>
      <c r="AE78" s="293">
        <v>9495826</v>
      </c>
    </row>
    <row r="79" spans="1:31" ht="19" x14ac:dyDescent="0.25">
      <c r="A79" s="270" t="s">
        <v>243</v>
      </c>
      <c r="B79" s="266">
        <f t="shared" si="17"/>
        <v>1109.3360152796658</v>
      </c>
      <c r="C79" s="266">
        <f t="shared" si="15"/>
        <v>221.86720305593317</v>
      </c>
      <c r="D79" s="266">
        <f t="shared" si="18"/>
        <v>210773.84290313651</v>
      </c>
      <c r="E79" s="266">
        <f t="shared" si="19"/>
        <v>2908235.7369920197</v>
      </c>
      <c r="F79" s="266">
        <f t="shared" si="20"/>
        <v>2762823.9501424185</v>
      </c>
      <c r="G79" s="266">
        <f t="shared" si="21"/>
        <v>36215101.809328772</v>
      </c>
      <c r="H79" s="266">
        <f t="shared" si="16"/>
        <v>38121159.799293444</v>
      </c>
      <c r="I79" s="266">
        <f t="shared" si="22"/>
        <v>2908235.7369920192</v>
      </c>
      <c r="J79" s="266">
        <f t="shared" si="23"/>
        <v>3061300.7757810731</v>
      </c>
      <c r="K79" s="266">
        <f t="shared" si="24"/>
        <v>3222421.8692432353</v>
      </c>
      <c r="L79" s="266">
        <f t="shared" si="25"/>
        <v>3621510.1809328767</v>
      </c>
      <c r="M79" s="266">
        <f t="shared" si="26"/>
        <v>3812115.9799293443</v>
      </c>
      <c r="N79" s="266">
        <f t="shared" si="27"/>
        <v>3666783.267772926</v>
      </c>
      <c r="O79" s="266">
        <f t="shared" si="28"/>
        <v>4284236.3267144747</v>
      </c>
      <c r="P79" s="267">
        <f t="shared" si="29"/>
        <v>4454041.75</v>
      </c>
      <c r="Q79" s="267">
        <v>4688465</v>
      </c>
      <c r="R79" s="267">
        <v>4874292</v>
      </c>
      <c r="S79" s="267">
        <v>5204062</v>
      </c>
      <c r="T79" s="267">
        <v>5789253</v>
      </c>
      <c r="U79" s="267">
        <v>6371663</v>
      </c>
      <c r="W79" s="265" t="s">
        <v>241</v>
      </c>
      <c r="X79" s="266">
        <v>4425.948033856901</v>
      </c>
      <c r="Y79" s="266">
        <v>885.18960677138011</v>
      </c>
      <c r="Z79" s="266">
        <v>221434561.87701106</v>
      </c>
      <c r="AA79" s="266">
        <v>36423395</v>
      </c>
      <c r="AB79" s="266">
        <v>163904640</v>
      </c>
      <c r="AC79" s="272"/>
      <c r="AD79" s="277"/>
      <c r="AE79" s="283"/>
    </row>
    <row r="80" spans="1:31" ht="19" x14ac:dyDescent="0.25">
      <c r="A80" s="270" t="s">
        <v>244</v>
      </c>
      <c r="B80" s="266">
        <f t="shared" si="17"/>
        <v>78.561898262385171</v>
      </c>
      <c r="C80" s="266">
        <f t="shared" si="15"/>
        <v>15.712379652477033</v>
      </c>
      <c r="D80" s="266">
        <f t="shared" si="18"/>
        <v>14926.760669853178</v>
      </c>
      <c r="E80" s="266">
        <f t="shared" si="19"/>
        <v>205485.68332008182</v>
      </c>
      <c r="F80" s="266">
        <f t="shared" si="20"/>
        <v>195211.39915407769</v>
      </c>
      <c r="G80" s="266">
        <f t="shared" si="21"/>
        <v>2552964.5180589259</v>
      </c>
      <c r="H80" s="266">
        <f t="shared" si="16"/>
        <v>2687331.0716409748</v>
      </c>
      <c r="I80" s="266">
        <f t="shared" si="22"/>
        <v>205485.68332008179</v>
      </c>
      <c r="J80" s="266">
        <f t="shared" si="23"/>
        <v>216300.71928429665</v>
      </c>
      <c r="K80" s="266">
        <f t="shared" si="24"/>
        <v>227684.9676676807</v>
      </c>
      <c r="L80" s="266">
        <f t="shared" si="25"/>
        <v>255296.4518058926</v>
      </c>
      <c r="M80" s="266">
        <f t="shared" si="26"/>
        <v>268733.10716409748</v>
      </c>
      <c r="N80" s="266">
        <f t="shared" si="27"/>
        <v>258745.38224747346</v>
      </c>
      <c r="O80" s="266">
        <f t="shared" si="28"/>
        <v>301322.52227517311</v>
      </c>
      <c r="P80" s="267">
        <f t="shared" si="29"/>
        <v>312953.75</v>
      </c>
      <c r="Q80" s="267">
        <v>329425</v>
      </c>
      <c r="R80" s="267">
        <v>342141</v>
      </c>
      <c r="S80" s="267">
        <v>364451</v>
      </c>
      <c r="T80" s="267">
        <v>388718</v>
      </c>
      <c r="U80" s="267">
        <v>384260</v>
      </c>
      <c r="W80" s="265" t="s">
        <v>242</v>
      </c>
      <c r="X80" s="266">
        <v>18783.314427957459</v>
      </c>
      <c r="Y80" s="266">
        <v>3756.6628855914919</v>
      </c>
      <c r="Z80" s="266">
        <v>637994641.79624808</v>
      </c>
      <c r="AA80" s="266">
        <v>79109272</v>
      </c>
      <c r="AB80" s="266">
        <v>69636604</v>
      </c>
      <c r="AC80" s="272"/>
      <c r="AD80" s="284" t="s">
        <v>514</v>
      </c>
      <c r="AE80" s="285">
        <v>9495826</v>
      </c>
    </row>
    <row r="81" spans="1:31" ht="19" x14ac:dyDescent="0.25">
      <c r="A81" s="270" t="s">
        <v>245</v>
      </c>
      <c r="B81" s="266">
        <f t="shared" si="17"/>
        <v>14034.043229336965</v>
      </c>
      <c r="C81" s="266">
        <f t="shared" si="15"/>
        <v>2806.8086458673929</v>
      </c>
      <c r="D81" s="266">
        <f t="shared" si="18"/>
        <v>2666468.2135740239</v>
      </c>
      <c r="E81" s="266">
        <f t="shared" si="19"/>
        <v>34255941.411492839</v>
      </c>
      <c r="F81" s="266">
        <f t="shared" si="20"/>
        <v>32543144.340918202</v>
      </c>
      <c r="G81" s="266">
        <f t="shared" si="21"/>
        <v>397175649.12364769</v>
      </c>
      <c r="H81" s="266">
        <f t="shared" si="16"/>
        <v>418079630.65647125</v>
      </c>
      <c r="I81" s="266">
        <f t="shared" si="22"/>
        <v>34255941.411492847</v>
      </c>
      <c r="J81" s="266">
        <f t="shared" si="23"/>
        <v>36058885.696308263</v>
      </c>
      <c r="K81" s="266">
        <f t="shared" si="24"/>
        <v>37956721.785587646</v>
      </c>
      <c r="L81" s="266">
        <f t="shared" si="25"/>
        <v>39717564.912364773</v>
      </c>
      <c r="M81" s="266">
        <f t="shared" si="26"/>
        <v>41807963.065647133</v>
      </c>
      <c r="N81" s="266">
        <f t="shared" si="27"/>
        <v>41742939.88051305</v>
      </c>
      <c r="O81" s="266">
        <f t="shared" si="28"/>
        <v>43747468.400816768</v>
      </c>
      <c r="P81" s="267">
        <f t="shared" si="29"/>
        <v>43815614.049999997</v>
      </c>
      <c r="Q81" s="267">
        <v>46121699</v>
      </c>
      <c r="R81" s="267">
        <v>46193543</v>
      </c>
      <c r="S81" s="267">
        <v>45919674</v>
      </c>
      <c r="T81" s="267">
        <v>44840172</v>
      </c>
      <c r="U81" s="267">
        <v>38336697</v>
      </c>
      <c r="W81" s="265" t="s">
        <v>243</v>
      </c>
      <c r="X81" s="266">
        <v>1109.3360152796658</v>
      </c>
      <c r="Y81" s="266">
        <v>221.86720305593317</v>
      </c>
      <c r="Z81" s="266">
        <v>38121159.799293444</v>
      </c>
      <c r="AA81" s="266">
        <v>4688465</v>
      </c>
      <c r="AB81" s="266">
        <v>6371663</v>
      </c>
      <c r="AC81" s="272"/>
      <c r="AD81" s="273"/>
      <c r="AE81" s="283"/>
    </row>
    <row r="82" spans="1:31" ht="19" x14ac:dyDescent="0.25">
      <c r="A82" s="270" t="s">
        <v>246</v>
      </c>
      <c r="B82" s="266">
        <f t="shared" si="17"/>
        <v>18507.904890337115</v>
      </c>
      <c r="C82" s="266">
        <f t="shared" si="15"/>
        <v>3701.5809780674226</v>
      </c>
      <c r="D82" s="266">
        <f t="shared" si="18"/>
        <v>3516501.929164052</v>
      </c>
      <c r="E82" s="266">
        <f t="shared" si="19"/>
        <v>44958007.832395904</v>
      </c>
      <c r="F82" s="266">
        <f t="shared" si="20"/>
        <v>42710107.44077611</v>
      </c>
      <c r="G82" s="266">
        <f t="shared" si="21"/>
        <v>518740872.13604319</v>
      </c>
      <c r="H82" s="266">
        <f t="shared" si="16"/>
        <v>546043023.30109811</v>
      </c>
      <c r="I82" s="266">
        <f t="shared" si="22"/>
        <v>44958007.832395904</v>
      </c>
      <c r="J82" s="266">
        <f t="shared" si="23"/>
        <v>47324218.770943061</v>
      </c>
      <c r="K82" s="266">
        <f t="shared" si="24"/>
        <v>49814967.127308488</v>
      </c>
      <c r="L82" s="266">
        <f t="shared" si="25"/>
        <v>51874087.213604324</v>
      </c>
      <c r="M82" s="266">
        <f t="shared" si="26"/>
        <v>54604302.33010982</v>
      </c>
      <c r="N82" s="266">
        <f t="shared" si="27"/>
        <v>54655814.23025091</v>
      </c>
      <c r="O82" s="266">
        <f t="shared" si="28"/>
        <v>56861391.357966714</v>
      </c>
      <c r="P82" s="267">
        <f t="shared" si="29"/>
        <v>56807800.75</v>
      </c>
      <c r="Q82" s="267">
        <v>59797685</v>
      </c>
      <c r="R82" s="267">
        <v>59741327</v>
      </c>
      <c r="S82" s="267">
        <v>59100219</v>
      </c>
      <c r="T82" s="267">
        <v>56512751</v>
      </c>
      <c r="U82" s="267">
        <v>49647236</v>
      </c>
      <c r="W82" s="265" t="s">
        <v>244</v>
      </c>
      <c r="X82" s="266">
        <v>78.561898262385171</v>
      </c>
      <c r="Y82" s="266">
        <v>15.712379652477033</v>
      </c>
      <c r="Z82" s="266">
        <v>2687331.0716409748</v>
      </c>
      <c r="AA82" s="266">
        <v>329425</v>
      </c>
      <c r="AB82" s="266">
        <v>384260</v>
      </c>
      <c r="AC82" s="272"/>
      <c r="AD82" s="281" t="s">
        <v>186</v>
      </c>
      <c r="AE82" s="282"/>
    </row>
    <row r="83" spans="1:31" ht="19" x14ac:dyDescent="0.25">
      <c r="A83" s="270" t="s">
        <v>247</v>
      </c>
      <c r="B83" s="266">
        <f t="shared" si="17"/>
        <v>4051.7239112590637</v>
      </c>
      <c r="C83" s="266">
        <f t="shared" si="15"/>
        <v>810.34478225181272</v>
      </c>
      <c r="D83" s="266">
        <f t="shared" si="18"/>
        <v>769827.54313922219</v>
      </c>
      <c r="E83" s="266">
        <f t="shared" si="19"/>
        <v>12037940.525568925</v>
      </c>
      <c r="F83" s="266">
        <f t="shared" si="20"/>
        <v>11436043.499290479</v>
      </c>
      <c r="G83" s="266">
        <f t="shared" si="21"/>
        <v>169886219.43085259</v>
      </c>
      <c r="H83" s="266">
        <f t="shared" si="16"/>
        <v>178827599.40089744</v>
      </c>
      <c r="I83" s="266">
        <f t="shared" si="22"/>
        <v>12037940.525568925</v>
      </c>
      <c r="J83" s="266">
        <f t="shared" si="23"/>
        <v>12671516.34270413</v>
      </c>
      <c r="K83" s="266">
        <f t="shared" si="24"/>
        <v>13338438.25547803</v>
      </c>
      <c r="L83" s="266">
        <f t="shared" si="25"/>
        <v>16988621.943085261</v>
      </c>
      <c r="M83" s="266">
        <f t="shared" si="26"/>
        <v>17882759.940089747</v>
      </c>
      <c r="N83" s="266">
        <f t="shared" si="27"/>
        <v>15978725.344737848</v>
      </c>
      <c r="O83" s="266">
        <f t="shared" si="28"/>
        <v>22776538.160032652</v>
      </c>
      <c r="P83" s="267">
        <f t="shared" si="29"/>
        <v>25490604.25</v>
      </c>
      <c r="Q83" s="267">
        <v>26832215</v>
      </c>
      <c r="R83" s="267">
        <v>30029558</v>
      </c>
      <c r="S83" s="267">
        <v>36335046</v>
      </c>
      <c r="T83" s="267">
        <v>47170018</v>
      </c>
      <c r="U83" s="267">
        <v>50825618</v>
      </c>
      <c r="W83" s="265" t="s">
        <v>245</v>
      </c>
      <c r="X83" s="266">
        <v>14034.043229336965</v>
      </c>
      <c r="Y83" s="266">
        <v>2806.8086458673929</v>
      </c>
      <c r="Z83" s="266">
        <v>418079630.65647125</v>
      </c>
      <c r="AA83" s="266">
        <v>46121699</v>
      </c>
      <c r="AB83" s="266">
        <v>38336697</v>
      </c>
      <c r="AC83" s="272"/>
      <c r="AD83" s="277">
        <v>2979.8795782554926</v>
      </c>
      <c r="AE83" s="283"/>
    </row>
    <row r="84" spans="1:31" ht="19" x14ac:dyDescent="0.25">
      <c r="A84" s="270" t="s">
        <v>248</v>
      </c>
      <c r="B84" s="266">
        <f t="shared" si="17"/>
        <v>106.84466347816408</v>
      </c>
      <c r="C84" s="266">
        <f t="shared" si="15"/>
        <v>21.368932695632815</v>
      </c>
      <c r="D84" s="266">
        <f t="shared" si="18"/>
        <v>20300.486060851177</v>
      </c>
      <c r="E84" s="266">
        <f t="shared" si="19"/>
        <v>291598.51930277474</v>
      </c>
      <c r="F84" s="266">
        <f t="shared" si="20"/>
        <v>277018.59333763603</v>
      </c>
      <c r="G84" s="266">
        <f t="shared" si="21"/>
        <v>3780170.6237345613</v>
      </c>
      <c r="H84" s="266">
        <f t="shared" si="16"/>
        <v>3979126.9723521695</v>
      </c>
      <c r="I84" s="266">
        <f t="shared" si="22"/>
        <v>291598.51930277474</v>
      </c>
      <c r="J84" s="266">
        <f t="shared" si="23"/>
        <v>306945.80979239446</v>
      </c>
      <c r="K84" s="266">
        <f t="shared" si="24"/>
        <v>323100.85241304681</v>
      </c>
      <c r="L84" s="266">
        <f t="shared" si="25"/>
        <v>378017.06237345614</v>
      </c>
      <c r="M84" s="266">
        <f t="shared" si="26"/>
        <v>397912.69723521703</v>
      </c>
      <c r="N84" s="266">
        <f t="shared" si="27"/>
        <v>374630.28802808165</v>
      </c>
      <c r="O84" s="266">
        <f t="shared" si="28"/>
        <v>465544.38890078681</v>
      </c>
      <c r="P84" s="267">
        <f t="shared" si="29"/>
        <v>494476.89999999997</v>
      </c>
      <c r="Q84" s="267">
        <v>520502</v>
      </c>
      <c r="R84" s="267">
        <v>552850</v>
      </c>
      <c r="S84" s="267">
        <v>614475</v>
      </c>
      <c r="T84" s="267">
        <v>706982</v>
      </c>
      <c r="U84" s="267">
        <v>679782</v>
      </c>
      <c r="W84" s="265" t="s">
        <v>246</v>
      </c>
      <c r="X84" s="266">
        <v>18507.904890337115</v>
      </c>
      <c r="Y84" s="266">
        <v>3701.5809780674226</v>
      </c>
      <c r="Z84" s="266">
        <v>546043023.30109811</v>
      </c>
      <c r="AA84" s="266">
        <v>59797685</v>
      </c>
      <c r="AB84" s="266">
        <v>49647236</v>
      </c>
      <c r="AC84" s="272"/>
      <c r="AD84" s="286">
        <v>595.97591565109849</v>
      </c>
      <c r="AE84" s="282"/>
    </row>
    <row r="85" spans="1:31" ht="19" x14ac:dyDescent="0.25">
      <c r="A85" s="270" t="s">
        <v>249</v>
      </c>
      <c r="B85" s="266">
        <f t="shared" si="17"/>
        <v>3985.4181239866653</v>
      </c>
      <c r="C85" s="266">
        <f t="shared" si="15"/>
        <v>797.08362479733307</v>
      </c>
      <c r="D85" s="266">
        <f t="shared" si="18"/>
        <v>757229.44355746638</v>
      </c>
      <c r="E85" s="266">
        <f t="shared" si="19"/>
        <v>10551474.812607424</v>
      </c>
      <c r="F85" s="266">
        <f t="shared" si="20"/>
        <v>10023901.071977053</v>
      </c>
      <c r="G85" s="266">
        <f t="shared" si="21"/>
        <v>132692400.63980338</v>
      </c>
      <c r="H85" s="266">
        <f t="shared" si="16"/>
        <v>139676211.19979304</v>
      </c>
      <c r="I85" s="266">
        <f t="shared" si="22"/>
        <v>10551474.812607424</v>
      </c>
      <c r="J85" s="266">
        <f t="shared" si="23"/>
        <v>11106815.592218341</v>
      </c>
      <c r="K85" s="266">
        <f t="shared" si="24"/>
        <v>11691384.833914043</v>
      </c>
      <c r="L85" s="266">
        <f t="shared" si="25"/>
        <v>13269240.063980341</v>
      </c>
      <c r="M85" s="266">
        <f t="shared" si="26"/>
        <v>13967621.119979307</v>
      </c>
      <c r="N85" s="266">
        <f t="shared" si="27"/>
        <v>13224117.141249929</v>
      </c>
      <c r="O85" s="266">
        <f t="shared" si="28"/>
        <v>15852674.460436808</v>
      </c>
      <c r="P85" s="267">
        <f t="shared" si="29"/>
        <v>16743964.699999999</v>
      </c>
      <c r="Q85" s="267">
        <v>17625226</v>
      </c>
      <c r="R85" s="267">
        <v>18616175</v>
      </c>
      <c r="S85" s="267">
        <v>20072162</v>
      </c>
      <c r="T85" s="267">
        <v>22447181</v>
      </c>
      <c r="U85" s="267">
        <v>24711905</v>
      </c>
      <c r="W85" s="265" t="s">
        <v>247</v>
      </c>
      <c r="X85" s="266">
        <v>4051.7239112590637</v>
      </c>
      <c r="Y85" s="266">
        <v>810.34478225181272</v>
      </c>
      <c r="Z85" s="266">
        <v>178827599.40089744</v>
      </c>
      <c r="AA85" s="266">
        <v>26832215</v>
      </c>
      <c r="AB85" s="266">
        <v>50825618</v>
      </c>
      <c r="AC85" s="272"/>
      <c r="AD85" s="279">
        <v>7558829.0468387073</v>
      </c>
      <c r="AE85" s="283"/>
    </row>
    <row r="86" spans="1:31" ht="19" x14ac:dyDescent="0.25">
      <c r="A86" s="270" t="s">
        <v>250</v>
      </c>
      <c r="B86" s="266">
        <f t="shared" si="17"/>
        <v>1767.6435229813433</v>
      </c>
      <c r="C86" s="266">
        <f t="shared" si="15"/>
        <v>353.52870459626865</v>
      </c>
      <c r="D86" s="266">
        <f t="shared" si="18"/>
        <v>335852.26936645521</v>
      </c>
      <c r="E86" s="266">
        <f t="shared" si="19"/>
        <v>5659407.0951985894</v>
      </c>
      <c r="F86" s="266">
        <f t="shared" si="20"/>
        <v>5376436.7404386597</v>
      </c>
      <c r="G86" s="266">
        <f t="shared" si="21"/>
        <v>86067818.087001458</v>
      </c>
      <c r="H86" s="266">
        <f t="shared" si="16"/>
        <v>90597703.249475226</v>
      </c>
      <c r="I86" s="266">
        <f t="shared" si="22"/>
        <v>5659407.0951985894</v>
      </c>
      <c r="J86" s="266">
        <f t="shared" si="23"/>
        <v>5957270.6265248312</v>
      </c>
      <c r="K86" s="266">
        <f t="shared" si="24"/>
        <v>6270811.1858156119</v>
      </c>
      <c r="L86" s="266">
        <f t="shared" si="25"/>
        <v>8606781.8087001462</v>
      </c>
      <c r="M86" s="266">
        <f t="shared" si="26"/>
        <v>9059770.324947523</v>
      </c>
      <c r="N86" s="266">
        <f t="shared" si="27"/>
        <v>7838081.5913569462</v>
      </c>
      <c r="O86" s="266">
        <f t="shared" si="28"/>
        <v>12434669.792025939</v>
      </c>
      <c r="P86" s="267">
        <f t="shared" si="29"/>
        <v>14372809.35</v>
      </c>
      <c r="Q86" s="267">
        <v>15129273</v>
      </c>
      <c r="R86" s="267">
        <v>17487409</v>
      </c>
      <c r="S86" s="267">
        <v>22801643</v>
      </c>
      <c r="T86" s="267">
        <v>36222525</v>
      </c>
      <c r="U86" s="267">
        <v>75042028</v>
      </c>
      <c r="W86" s="265" t="s">
        <v>248</v>
      </c>
      <c r="X86" s="266">
        <v>106.84466347816408</v>
      </c>
      <c r="Y86" s="266">
        <v>21.368932695632815</v>
      </c>
      <c r="Z86" s="266">
        <v>3979126.9723521695</v>
      </c>
      <c r="AA86" s="266">
        <v>520502</v>
      </c>
      <c r="AB86" s="266">
        <v>679782</v>
      </c>
      <c r="AC86" s="272"/>
      <c r="AD86" s="294">
        <v>13210190</v>
      </c>
      <c r="AE86" s="282">
        <v>11299192</v>
      </c>
    </row>
    <row r="87" spans="1:31" ht="19" x14ac:dyDescent="0.25">
      <c r="A87" s="270" t="s">
        <v>251</v>
      </c>
      <c r="B87" s="266">
        <f t="shared" si="17"/>
        <v>3163.1059497190117</v>
      </c>
      <c r="C87" s="266">
        <f t="shared" si="15"/>
        <v>632.62118994380239</v>
      </c>
      <c r="D87" s="266">
        <f t="shared" si="18"/>
        <v>600990.13044661237</v>
      </c>
      <c r="E87" s="266">
        <f t="shared" si="19"/>
        <v>9717754.0264132638</v>
      </c>
      <c r="F87" s="266">
        <f t="shared" si="20"/>
        <v>9231866.3250926025</v>
      </c>
      <c r="G87" s="266">
        <f t="shared" si="21"/>
        <v>141811573.14687344</v>
      </c>
      <c r="H87" s="266">
        <f t="shared" si="16"/>
        <v>149275340.1546036</v>
      </c>
      <c r="I87" s="266">
        <f t="shared" si="22"/>
        <v>9717754.0264132638</v>
      </c>
      <c r="J87" s="266">
        <f t="shared" si="23"/>
        <v>10229214.764645539</v>
      </c>
      <c r="K87" s="266">
        <f t="shared" si="24"/>
        <v>10767594.489100566</v>
      </c>
      <c r="L87" s="266">
        <f t="shared" si="25"/>
        <v>14181157.314687341</v>
      </c>
      <c r="M87" s="266">
        <f t="shared" si="26"/>
        <v>14927534.015460359</v>
      </c>
      <c r="N87" s="266">
        <f t="shared" si="27"/>
        <v>13233262.038114408</v>
      </c>
      <c r="O87" s="266">
        <f t="shared" si="28"/>
        <v>19659888.604448415</v>
      </c>
      <c r="P87" s="267">
        <f t="shared" si="29"/>
        <v>22176970.050000001</v>
      </c>
      <c r="Q87" s="267">
        <v>23344179</v>
      </c>
      <c r="R87" s="267">
        <v>26332965</v>
      </c>
      <c r="S87" s="267">
        <v>32947036</v>
      </c>
      <c r="T87" s="267">
        <v>48361937</v>
      </c>
      <c r="U87" s="267">
        <v>82381564</v>
      </c>
      <c r="W87" s="265" t="s">
        <v>249</v>
      </c>
      <c r="X87" s="266">
        <v>3985.4181239866653</v>
      </c>
      <c r="Y87" s="266">
        <v>797.08362479733307</v>
      </c>
      <c r="Z87" s="266">
        <v>139676211.19979304</v>
      </c>
      <c r="AA87" s="266">
        <v>17625226</v>
      </c>
      <c r="AB87" s="266">
        <v>24711905</v>
      </c>
      <c r="AC87" s="272"/>
      <c r="AD87" s="295" t="s">
        <v>489</v>
      </c>
      <c r="AE87" s="288">
        <v>11299192</v>
      </c>
    </row>
    <row r="88" spans="1:31" ht="19" x14ac:dyDescent="0.25">
      <c r="A88" s="270" t="s">
        <v>252</v>
      </c>
      <c r="B88" s="266">
        <f t="shared" si="17"/>
        <v>8296.4202278619068</v>
      </c>
      <c r="C88" s="266">
        <f t="shared" si="15"/>
        <v>1659.2840455723815</v>
      </c>
      <c r="D88" s="266">
        <f t="shared" si="18"/>
        <v>1576319.8432937621</v>
      </c>
      <c r="E88" s="266">
        <f t="shared" si="19"/>
        <v>21883759.145616587</v>
      </c>
      <c r="F88" s="266">
        <f t="shared" si="20"/>
        <v>20789571.188335754</v>
      </c>
      <c r="G88" s="266">
        <f t="shared" si="21"/>
        <v>274186912.02400506</v>
      </c>
      <c r="H88" s="266">
        <f t="shared" si="16"/>
        <v>288617802.13053167</v>
      </c>
      <c r="I88" s="266">
        <f t="shared" si="22"/>
        <v>21883759.145616584</v>
      </c>
      <c r="J88" s="266">
        <f t="shared" si="23"/>
        <v>23035535.942754298</v>
      </c>
      <c r="K88" s="266">
        <f t="shared" si="24"/>
        <v>24247932.571320314</v>
      </c>
      <c r="L88" s="266">
        <f t="shared" si="25"/>
        <v>27418691.202400509</v>
      </c>
      <c r="M88" s="266">
        <f t="shared" si="26"/>
        <v>28861780.213053171</v>
      </c>
      <c r="N88" s="266">
        <f t="shared" si="27"/>
        <v>27587823.518593404</v>
      </c>
      <c r="O88" s="266">
        <f t="shared" si="28"/>
        <v>32635864.393207874</v>
      </c>
      <c r="P88" s="267">
        <f t="shared" si="29"/>
        <v>34142930.649999999</v>
      </c>
      <c r="Q88" s="267">
        <v>35939927</v>
      </c>
      <c r="R88" s="267">
        <v>37599569</v>
      </c>
      <c r="S88" s="267">
        <v>40390430</v>
      </c>
      <c r="T88" s="267">
        <v>44135600</v>
      </c>
      <c r="U88" s="267">
        <v>49668203</v>
      </c>
      <c r="W88" s="265" t="s">
        <v>250</v>
      </c>
      <c r="X88" s="266">
        <v>1767.6435229813433</v>
      </c>
      <c r="Y88" s="266">
        <v>353.52870459626865</v>
      </c>
      <c r="Z88" s="266">
        <v>90597703.249475226</v>
      </c>
      <c r="AA88" s="266">
        <v>15129273</v>
      </c>
      <c r="AB88" s="266">
        <v>75042028</v>
      </c>
      <c r="AC88" s="272"/>
      <c r="AD88" s="296"/>
      <c r="AE88" s="282"/>
    </row>
    <row r="89" spans="1:31" ht="19" x14ac:dyDescent="0.25">
      <c r="A89" s="270" t="s">
        <v>253</v>
      </c>
      <c r="B89" s="266">
        <f t="shared" si="17"/>
        <v>418.04745629523688</v>
      </c>
      <c r="C89" s="266">
        <f t="shared" si="15"/>
        <v>83.609491259047374</v>
      </c>
      <c r="D89" s="266">
        <f t="shared" si="18"/>
        <v>79429.016696095001</v>
      </c>
      <c r="E89" s="266">
        <f t="shared" si="19"/>
        <v>1164308.8653881734</v>
      </c>
      <c r="F89" s="266">
        <f t="shared" si="20"/>
        <v>1106093.4221187646</v>
      </c>
      <c r="G89" s="266">
        <f t="shared" si="21"/>
        <v>15402968.705195468</v>
      </c>
      <c r="H89" s="266">
        <f t="shared" si="16"/>
        <v>16213651.268626809</v>
      </c>
      <c r="I89" s="266">
        <f t="shared" si="22"/>
        <v>1164308.8653881734</v>
      </c>
      <c r="J89" s="266">
        <f t="shared" si="23"/>
        <v>1225588.2793559721</v>
      </c>
      <c r="K89" s="266">
        <f t="shared" si="24"/>
        <v>1290092.9256378654</v>
      </c>
      <c r="L89" s="266">
        <f t="shared" si="25"/>
        <v>1540296.870519547</v>
      </c>
      <c r="M89" s="266">
        <f t="shared" si="26"/>
        <v>1621365.1268626812</v>
      </c>
      <c r="N89" s="266">
        <f t="shared" si="27"/>
        <v>1478001.8771697546</v>
      </c>
      <c r="O89" s="266">
        <f t="shared" si="28"/>
        <v>1935816.8557054335</v>
      </c>
      <c r="P89" s="267">
        <f t="shared" si="29"/>
        <v>2123587.25</v>
      </c>
      <c r="Q89" s="267">
        <v>2235355</v>
      </c>
      <c r="R89" s="267">
        <v>2452180</v>
      </c>
      <c r="S89" s="267">
        <v>2781374</v>
      </c>
      <c r="T89" s="267">
        <v>3204970</v>
      </c>
      <c r="U89" s="267">
        <v>3170216</v>
      </c>
      <c r="W89" s="265" t="s">
        <v>251</v>
      </c>
      <c r="X89" s="266">
        <v>3163.1059497190117</v>
      </c>
      <c r="Y89" s="266">
        <v>632.62118994380239</v>
      </c>
      <c r="Z89" s="266">
        <v>149275340.1546036</v>
      </c>
      <c r="AA89" s="266">
        <v>23344179</v>
      </c>
      <c r="AB89" s="266">
        <v>82381564</v>
      </c>
      <c r="AC89" s="272"/>
      <c r="AD89" s="278" t="s">
        <v>457</v>
      </c>
      <c r="AE89" s="283">
        <v>11299192</v>
      </c>
    </row>
    <row r="90" spans="1:31" ht="19" x14ac:dyDescent="0.25">
      <c r="A90" s="270" t="s">
        <v>254</v>
      </c>
      <c r="B90" s="266">
        <f t="shared" si="17"/>
        <v>6177.613694826161</v>
      </c>
      <c r="C90" s="266">
        <f t="shared" si="15"/>
        <v>1235.5227389652323</v>
      </c>
      <c r="D90" s="266">
        <f t="shared" si="18"/>
        <v>1173746.6020169705</v>
      </c>
      <c r="E90" s="266">
        <f t="shared" si="19"/>
        <v>19013106.196076993</v>
      </c>
      <c r="F90" s="266">
        <f t="shared" si="20"/>
        <v>18062450.886273142</v>
      </c>
      <c r="G90" s="266">
        <f t="shared" si="21"/>
        <v>277957892.66473407</v>
      </c>
      <c r="H90" s="266">
        <f t="shared" si="16"/>
        <v>292587255.43656218</v>
      </c>
      <c r="I90" s="266">
        <f t="shared" si="22"/>
        <v>19013106.196076989</v>
      </c>
      <c r="J90" s="266">
        <f t="shared" si="23"/>
        <v>20013795.995870516</v>
      </c>
      <c r="K90" s="266">
        <f t="shared" si="24"/>
        <v>21067153.679863703</v>
      </c>
      <c r="L90" s="266">
        <f t="shared" si="25"/>
        <v>27795789.266473405</v>
      </c>
      <c r="M90" s="266">
        <f t="shared" si="26"/>
        <v>29258725.543656219</v>
      </c>
      <c r="N90" s="266">
        <f t="shared" si="27"/>
        <v>25818313.467178162</v>
      </c>
      <c r="O90" s="266">
        <f t="shared" si="28"/>
        <v>38603666.246303871</v>
      </c>
      <c r="P90" s="267">
        <f t="shared" si="29"/>
        <v>43747786.899999999</v>
      </c>
      <c r="Q90" s="267">
        <v>46050302</v>
      </c>
      <c r="R90" s="267">
        <v>52186722</v>
      </c>
      <c r="S90" s="267">
        <v>65411901</v>
      </c>
      <c r="T90" s="267">
        <v>95504636</v>
      </c>
      <c r="U90" s="267">
        <v>156856158</v>
      </c>
      <c r="W90" s="265" t="s">
        <v>252</v>
      </c>
      <c r="X90" s="266">
        <v>8296.4202278619068</v>
      </c>
      <c r="Y90" s="266">
        <v>1659.2840455723815</v>
      </c>
      <c r="Z90" s="266">
        <v>288617802.13053167</v>
      </c>
      <c r="AA90" s="266">
        <v>35939927</v>
      </c>
      <c r="AB90" s="266">
        <v>49668203</v>
      </c>
      <c r="AC90" s="272"/>
      <c r="AD90" s="286"/>
      <c r="AE90" s="282"/>
    </row>
    <row r="91" spans="1:31" ht="19" x14ac:dyDescent="0.25">
      <c r="A91" s="270" t="s">
        <v>255</v>
      </c>
      <c r="B91" s="266">
        <f t="shared" si="17"/>
        <v>274.46720018661165</v>
      </c>
      <c r="C91" s="266">
        <f t="shared" si="15"/>
        <v>54.893440037322328</v>
      </c>
      <c r="D91" s="266">
        <f t="shared" si="18"/>
        <v>52148.768035456211</v>
      </c>
      <c r="E91" s="266">
        <f t="shared" si="19"/>
        <v>719304.57174286211</v>
      </c>
      <c r="F91" s="266">
        <f t="shared" si="20"/>
        <v>683339.34315571911</v>
      </c>
      <c r="G91" s="266">
        <f t="shared" si="21"/>
        <v>8954241.4038814139</v>
      </c>
      <c r="H91" s="266">
        <f t="shared" si="16"/>
        <v>9425517.2672435921</v>
      </c>
      <c r="I91" s="266">
        <f t="shared" si="22"/>
        <v>719304.57174286211</v>
      </c>
      <c r="J91" s="266">
        <f t="shared" si="23"/>
        <v>757162.70709774958</v>
      </c>
      <c r="K91" s="266">
        <f t="shared" si="24"/>
        <v>797013.37589236803</v>
      </c>
      <c r="L91" s="266">
        <f t="shared" si="25"/>
        <v>895424.14038814127</v>
      </c>
      <c r="M91" s="266">
        <f t="shared" si="26"/>
        <v>942551.72672435932</v>
      </c>
      <c r="N91" s="266">
        <f t="shared" si="27"/>
        <v>901596.51360239158</v>
      </c>
      <c r="O91" s="266">
        <f t="shared" si="28"/>
        <v>1058932.7547088654</v>
      </c>
      <c r="P91" s="267">
        <f t="shared" si="29"/>
        <v>1107035</v>
      </c>
      <c r="Q91" s="267">
        <v>1165300</v>
      </c>
      <c r="R91" s="267">
        <v>1218234</v>
      </c>
      <c r="S91" s="267">
        <v>1300222</v>
      </c>
      <c r="T91" s="267">
        <v>1401970</v>
      </c>
      <c r="U91" s="267">
        <v>1385983</v>
      </c>
      <c r="W91" s="265" t="s">
        <v>253</v>
      </c>
      <c r="X91" s="266">
        <v>418.04745629523688</v>
      </c>
      <c r="Y91" s="266">
        <v>83.609491259047374</v>
      </c>
      <c r="Z91" s="266">
        <v>16213651.268626809</v>
      </c>
      <c r="AA91" s="266">
        <v>2235355</v>
      </c>
      <c r="AB91" s="266">
        <v>3170216</v>
      </c>
      <c r="AC91" s="272"/>
      <c r="AD91" s="287" t="s">
        <v>435</v>
      </c>
      <c r="AE91" s="288">
        <v>11299192</v>
      </c>
    </row>
    <row r="92" spans="1:31" ht="19" x14ac:dyDescent="0.25">
      <c r="A92" s="270" t="s">
        <v>256</v>
      </c>
      <c r="B92" s="266">
        <f t="shared" si="17"/>
        <v>1204.3164803436325</v>
      </c>
      <c r="C92" s="266">
        <f t="shared" si="15"/>
        <v>240.86329606872653</v>
      </c>
      <c r="D92" s="266">
        <f t="shared" si="18"/>
        <v>228820.1312652902</v>
      </c>
      <c r="E92" s="266">
        <f t="shared" si="19"/>
        <v>3287502.3709491589</v>
      </c>
      <c r="F92" s="266">
        <f t="shared" si="20"/>
        <v>3123127.2524017012</v>
      </c>
      <c r="G92" s="266">
        <f t="shared" si="21"/>
        <v>42627035.395699799</v>
      </c>
      <c r="H92" s="266">
        <f t="shared" si="16"/>
        <v>44870563.57442084</v>
      </c>
      <c r="I92" s="266">
        <f t="shared" si="22"/>
        <v>3287502.3709491594</v>
      </c>
      <c r="J92" s="266">
        <f t="shared" si="23"/>
        <v>3460528.811525431</v>
      </c>
      <c r="K92" s="266">
        <f t="shared" si="24"/>
        <v>3642661.906868875</v>
      </c>
      <c r="L92" s="266">
        <f t="shared" si="25"/>
        <v>4262703.5395699786</v>
      </c>
      <c r="M92" s="266">
        <f t="shared" si="26"/>
        <v>4487056.3574420828</v>
      </c>
      <c r="N92" s="266">
        <f t="shared" si="27"/>
        <v>4175245.7452153889</v>
      </c>
      <c r="O92" s="266">
        <f t="shared" si="28"/>
        <v>5250827.96760552</v>
      </c>
      <c r="P92" s="267">
        <f t="shared" si="29"/>
        <v>5642963.8999999994</v>
      </c>
      <c r="Q92" s="267">
        <v>5939962</v>
      </c>
      <c r="R92" s="267">
        <v>6383563</v>
      </c>
      <c r="S92" s="267">
        <v>7096644</v>
      </c>
      <c r="T92" s="267">
        <v>8247860</v>
      </c>
      <c r="U92" s="267">
        <v>9046465</v>
      </c>
      <c r="W92" s="265" t="s">
        <v>254</v>
      </c>
      <c r="X92" s="266">
        <v>6177.613694826161</v>
      </c>
      <c r="Y92" s="266">
        <v>1235.5227389652323</v>
      </c>
      <c r="Z92" s="266">
        <v>292587255.43656218</v>
      </c>
      <c r="AA92" s="266">
        <v>46050302</v>
      </c>
      <c r="AB92" s="266">
        <v>156856158</v>
      </c>
      <c r="AC92" s="272"/>
      <c r="AD92" s="289"/>
      <c r="AE92" s="282"/>
    </row>
    <row r="93" spans="1:31" ht="19" x14ac:dyDescent="0.25">
      <c r="A93" s="270" t="s">
        <v>257</v>
      </c>
      <c r="B93" s="266">
        <f t="shared" si="17"/>
        <v>19.99099395919966</v>
      </c>
      <c r="C93" s="266">
        <f t="shared" si="15"/>
        <v>3.9981987918399318</v>
      </c>
      <c r="D93" s="266">
        <f t="shared" si="18"/>
        <v>3798.2888522479348</v>
      </c>
      <c r="E93" s="266">
        <f t="shared" si="19"/>
        <v>56758.374977910193</v>
      </c>
      <c r="F93" s="266">
        <f t="shared" si="20"/>
        <v>53920.456229014679</v>
      </c>
      <c r="G93" s="266">
        <f t="shared" si="21"/>
        <v>765454.05392862554</v>
      </c>
      <c r="H93" s="266">
        <f t="shared" si="16"/>
        <v>805741.10939855326</v>
      </c>
      <c r="I93" s="266">
        <f t="shared" si="22"/>
        <v>56758.374977910185</v>
      </c>
      <c r="J93" s="266">
        <f t="shared" si="23"/>
        <v>59745.657871484407</v>
      </c>
      <c r="K93" s="266">
        <f t="shared" si="24"/>
        <v>62890.166180509907</v>
      </c>
      <c r="L93" s="266">
        <f t="shared" si="25"/>
        <v>76545.405392862551</v>
      </c>
      <c r="M93" s="266">
        <f t="shared" si="26"/>
        <v>80574.110939855324</v>
      </c>
      <c r="N93" s="266">
        <f t="shared" si="27"/>
        <v>73985.84767459493</v>
      </c>
      <c r="O93" s="266">
        <f t="shared" si="28"/>
        <v>98069.036236257904</v>
      </c>
      <c r="P93" s="267">
        <f t="shared" si="29"/>
        <v>106801.84999999999</v>
      </c>
      <c r="Q93" s="267">
        <v>112423</v>
      </c>
      <c r="R93" s="267">
        <v>122434</v>
      </c>
      <c r="S93" s="267">
        <v>141567</v>
      </c>
      <c r="T93" s="267">
        <v>178101</v>
      </c>
      <c r="U93" s="267">
        <v>243886</v>
      </c>
      <c r="W93" s="265" t="s">
        <v>255</v>
      </c>
      <c r="X93" s="266">
        <v>274.46720018661165</v>
      </c>
      <c r="Y93" s="266">
        <v>54.893440037322328</v>
      </c>
      <c r="Z93" s="266">
        <v>9425517.2672435921</v>
      </c>
      <c r="AA93" s="266">
        <v>1165300</v>
      </c>
      <c r="AB93" s="266">
        <v>1385983</v>
      </c>
      <c r="AC93" s="272"/>
      <c r="AD93" s="290" t="s">
        <v>515</v>
      </c>
      <c r="AE93" s="291">
        <v>11299192</v>
      </c>
    </row>
    <row r="94" spans="1:31" ht="19" x14ac:dyDescent="0.25">
      <c r="A94" s="270" t="s">
        <v>258</v>
      </c>
      <c r="B94" s="266">
        <f t="shared" si="17"/>
        <v>6604.8200066681657</v>
      </c>
      <c r="C94" s="266">
        <f t="shared" si="15"/>
        <v>1320.9640013336332</v>
      </c>
      <c r="D94" s="266">
        <f t="shared" si="18"/>
        <v>1254915.8012669513</v>
      </c>
      <c r="E94" s="266">
        <f t="shared" si="19"/>
        <v>16808728.695962388</v>
      </c>
      <c r="F94" s="266">
        <f t="shared" si="20"/>
        <v>15968292.261164265</v>
      </c>
      <c r="G94" s="266">
        <f t="shared" si="21"/>
        <v>203190012.81243467</v>
      </c>
      <c r="H94" s="266">
        <f t="shared" si="16"/>
        <v>213884224.01308918</v>
      </c>
      <c r="I94" s="266">
        <f t="shared" si="22"/>
        <v>16808728.695962388</v>
      </c>
      <c r="J94" s="266">
        <f t="shared" si="23"/>
        <v>17693398.627328832</v>
      </c>
      <c r="K94" s="266">
        <f t="shared" si="24"/>
        <v>18624630.13403035</v>
      </c>
      <c r="L94" s="266">
        <f t="shared" si="25"/>
        <v>20319001.281243473</v>
      </c>
      <c r="M94" s="266">
        <f t="shared" si="26"/>
        <v>21388422.40130892</v>
      </c>
      <c r="N94" s="266">
        <f t="shared" si="27"/>
        <v>20884246.271031972</v>
      </c>
      <c r="O94" s="266">
        <f t="shared" si="28"/>
        <v>23334228.870505225</v>
      </c>
      <c r="P94" s="267">
        <f t="shared" si="29"/>
        <v>23897551.149999999</v>
      </c>
      <c r="Q94" s="267">
        <v>25155317</v>
      </c>
      <c r="R94" s="267">
        <v>25762603</v>
      </c>
      <c r="S94" s="267">
        <v>26701032</v>
      </c>
      <c r="T94" s="267">
        <v>26907102</v>
      </c>
      <c r="U94" s="267">
        <v>24841885</v>
      </c>
      <c r="W94" s="265" t="s">
        <v>256</v>
      </c>
      <c r="X94" s="266">
        <v>1204.3164803436325</v>
      </c>
      <c r="Y94" s="266">
        <v>240.86329606872653</v>
      </c>
      <c r="Z94" s="266">
        <v>44870563.57442084</v>
      </c>
      <c r="AA94" s="266">
        <v>5939962</v>
      </c>
      <c r="AB94" s="266">
        <v>9046465</v>
      </c>
      <c r="AC94" s="272"/>
      <c r="AD94" s="281"/>
      <c r="AE94" s="282"/>
    </row>
    <row r="95" spans="1:31" ht="19" x14ac:dyDescent="0.25">
      <c r="A95" s="270" t="s">
        <v>259</v>
      </c>
      <c r="B95" s="266">
        <f t="shared" si="17"/>
        <v>393299.87929051463</v>
      </c>
      <c r="C95" s="266">
        <f t="shared" si="15"/>
        <v>78659.975858102931</v>
      </c>
      <c r="D95" s="266">
        <f t="shared" si="18"/>
        <v>74726977.065197766</v>
      </c>
      <c r="E95" s="266">
        <f t="shared" si="19"/>
        <v>974479110.97844267</v>
      </c>
      <c r="F95" s="266">
        <f t="shared" si="20"/>
        <v>925755155.42952037</v>
      </c>
      <c r="G95" s="266">
        <f t="shared" si="21"/>
        <v>11468717743.748695</v>
      </c>
      <c r="H95" s="266">
        <f t="shared" si="16"/>
        <v>12072334467.103891</v>
      </c>
      <c r="I95" s="266">
        <f t="shared" si="22"/>
        <v>974479110.97844267</v>
      </c>
      <c r="J95" s="266">
        <f t="shared" si="23"/>
        <v>1025767485.240466</v>
      </c>
      <c r="K95" s="266">
        <f t="shared" si="24"/>
        <v>1079755247.6215432</v>
      </c>
      <c r="L95" s="266">
        <f t="shared" si="25"/>
        <v>1146871774.3748698</v>
      </c>
      <c r="M95" s="266">
        <f t="shared" si="26"/>
        <v>1207233446.7103894</v>
      </c>
      <c r="N95" s="266">
        <f t="shared" si="27"/>
        <v>1184171414.2486193</v>
      </c>
      <c r="O95" s="266">
        <f t="shared" si="28"/>
        <v>1282273893.2394793</v>
      </c>
      <c r="P95" s="267">
        <f t="shared" si="29"/>
        <v>1307246495.8499999</v>
      </c>
      <c r="Q95" s="267">
        <v>1376048943</v>
      </c>
      <c r="R95" s="267">
        <v>1402847838</v>
      </c>
      <c r="S95" s="267">
        <v>1415545109</v>
      </c>
      <c r="T95" s="267">
        <v>1348056330</v>
      </c>
      <c r="U95" s="267">
        <v>1004391965</v>
      </c>
      <c r="W95" s="265" t="s">
        <v>257</v>
      </c>
      <c r="X95" s="266">
        <v>19.99099395919966</v>
      </c>
      <c r="Y95" s="266">
        <v>3.9981987918399318</v>
      </c>
      <c r="Z95" s="266">
        <v>805741.10939855326</v>
      </c>
      <c r="AA95" s="266">
        <v>112423</v>
      </c>
      <c r="AB95" s="266">
        <v>243886</v>
      </c>
      <c r="AC95" s="272"/>
      <c r="AD95" s="273" t="s">
        <v>201</v>
      </c>
      <c r="AE95" s="283"/>
    </row>
    <row r="96" spans="1:31" ht="19" x14ac:dyDescent="0.25">
      <c r="A96" s="270" t="s">
        <v>260</v>
      </c>
      <c r="B96" s="266">
        <f t="shared" si="17"/>
        <v>11684.178362710207</v>
      </c>
      <c r="C96" s="266">
        <f t="shared" si="15"/>
        <v>2336.8356725420413</v>
      </c>
      <c r="D96" s="266">
        <f t="shared" si="18"/>
        <v>2219993.888914939</v>
      </c>
      <c r="E96" s="266">
        <f t="shared" si="19"/>
        <v>30373077.870919708</v>
      </c>
      <c r="F96" s="266">
        <f t="shared" si="20"/>
        <v>28854423.977373723</v>
      </c>
      <c r="G96" s="266">
        <f t="shared" si="21"/>
        <v>375036069.79430771</v>
      </c>
      <c r="H96" s="266">
        <f t="shared" si="16"/>
        <v>394774810.30979759</v>
      </c>
      <c r="I96" s="266">
        <f t="shared" si="22"/>
        <v>30373077.870919704</v>
      </c>
      <c r="J96" s="266">
        <f t="shared" si="23"/>
        <v>31971660.916757584</v>
      </c>
      <c r="K96" s="266">
        <f t="shared" si="24"/>
        <v>33654379.912376404</v>
      </c>
      <c r="L96" s="266">
        <f t="shared" si="25"/>
        <v>37503606.979430772</v>
      </c>
      <c r="M96" s="266">
        <f t="shared" si="26"/>
        <v>39477481.03097976</v>
      </c>
      <c r="N96" s="266">
        <f t="shared" si="27"/>
        <v>37905402.785198554</v>
      </c>
      <c r="O96" s="266">
        <f t="shared" si="28"/>
        <v>43992726.562741593</v>
      </c>
      <c r="P96" s="267">
        <f t="shared" si="29"/>
        <v>45817268.799999997</v>
      </c>
      <c r="Q96" s="267">
        <v>48228704</v>
      </c>
      <c r="R96" s="267">
        <v>50228928</v>
      </c>
      <c r="S96" s="267">
        <v>53175179</v>
      </c>
      <c r="T96" s="267">
        <v>54927275</v>
      </c>
      <c r="U96" s="267">
        <v>45320996</v>
      </c>
      <c r="W96" s="265" t="s">
        <v>258</v>
      </c>
      <c r="X96" s="266">
        <v>6604.8200066681657</v>
      </c>
      <c r="Y96" s="266">
        <v>1320.9640013336332</v>
      </c>
      <c r="Z96" s="266">
        <v>213884224.01308918</v>
      </c>
      <c r="AA96" s="266">
        <v>25155317</v>
      </c>
      <c r="AB96" s="266">
        <v>24841885</v>
      </c>
      <c r="AC96" s="272"/>
      <c r="AD96" s="289">
        <v>0.23741627547382327</v>
      </c>
      <c r="AE96" s="282"/>
    </row>
    <row r="97" spans="1:31" ht="19" x14ac:dyDescent="0.25">
      <c r="A97" s="270" t="s">
        <v>261</v>
      </c>
      <c r="B97" s="266">
        <f t="shared" si="17"/>
        <v>114.83799685159438</v>
      </c>
      <c r="C97" s="266">
        <f t="shared" si="15"/>
        <v>22.967599370318876</v>
      </c>
      <c r="D97" s="266">
        <f t="shared" si="18"/>
        <v>21819.219401802929</v>
      </c>
      <c r="E97" s="266">
        <f t="shared" si="19"/>
        <v>345228.09018761321</v>
      </c>
      <c r="F97" s="266">
        <f t="shared" si="20"/>
        <v>327966.68567823252</v>
      </c>
      <c r="G97" s="266">
        <f t="shared" si="21"/>
        <v>4929697.2973229587</v>
      </c>
      <c r="H97" s="266">
        <f t="shared" si="16"/>
        <v>5189155.0498136412</v>
      </c>
      <c r="I97" s="266">
        <f t="shared" si="22"/>
        <v>345228.09018761321</v>
      </c>
      <c r="J97" s="266">
        <f t="shared" si="23"/>
        <v>363397.98967117182</v>
      </c>
      <c r="K97" s="266">
        <f t="shared" si="24"/>
        <v>382524.19965386507</v>
      </c>
      <c r="L97" s="266">
        <f t="shared" si="25"/>
        <v>492969.72973229591</v>
      </c>
      <c r="M97" s="266">
        <f t="shared" si="26"/>
        <v>518915.50498136412</v>
      </c>
      <c r="N97" s="266">
        <f t="shared" si="27"/>
        <v>463280.10475391382</v>
      </c>
      <c r="O97" s="266">
        <f t="shared" si="28"/>
        <v>668741.0534445548</v>
      </c>
      <c r="P97" s="267">
        <f t="shared" si="29"/>
        <v>749050.29999999993</v>
      </c>
      <c r="Q97" s="267">
        <v>788474</v>
      </c>
      <c r="R97" s="267">
        <v>883162</v>
      </c>
      <c r="S97" s="267">
        <v>1081248</v>
      </c>
      <c r="T97" s="267">
        <v>1502057</v>
      </c>
      <c r="U97" s="267">
        <v>2307116</v>
      </c>
      <c r="W97" s="265" t="s">
        <v>259</v>
      </c>
      <c r="X97" s="266">
        <v>393299.87929051463</v>
      </c>
      <c r="Y97" s="266">
        <v>78659.975858102931</v>
      </c>
      <c r="Z97" s="266">
        <v>12072334467.103891</v>
      </c>
      <c r="AA97" s="266">
        <v>1376048943</v>
      </c>
      <c r="AB97" s="266">
        <v>1004391965</v>
      </c>
      <c r="AC97" s="272"/>
      <c r="AD97" s="278">
        <v>4.7483255094764656E-2</v>
      </c>
      <c r="AE97" s="283"/>
    </row>
    <row r="98" spans="1:31" ht="19" x14ac:dyDescent="0.25">
      <c r="A98" s="270" t="s">
        <v>262</v>
      </c>
      <c r="B98" s="266">
        <f t="shared" si="17"/>
        <v>1109.6410046663211</v>
      </c>
      <c r="C98" s="266">
        <f t="shared" si="15"/>
        <v>221.92820093326421</v>
      </c>
      <c r="D98" s="266">
        <f t="shared" si="18"/>
        <v>210831.79088660103</v>
      </c>
      <c r="E98" s="266">
        <f t="shared" si="19"/>
        <v>2924448.2251922013</v>
      </c>
      <c r="F98" s="266">
        <f t="shared" si="20"/>
        <v>2778225.8139325916</v>
      </c>
      <c r="G98" s="266">
        <f t="shared" si="21"/>
        <v>36609937.432789437</v>
      </c>
      <c r="H98" s="266">
        <f t="shared" si="16"/>
        <v>38536776.245041512</v>
      </c>
      <c r="I98" s="266">
        <f t="shared" si="22"/>
        <v>2924448.2251922013</v>
      </c>
      <c r="J98" s="266">
        <f t="shared" si="23"/>
        <v>3078366.5528338961</v>
      </c>
      <c r="K98" s="266">
        <f t="shared" si="24"/>
        <v>3240385.8450883119</v>
      </c>
      <c r="L98" s="266">
        <f t="shared" si="25"/>
        <v>3660993.7432789435</v>
      </c>
      <c r="M98" s="266">
        <f t="shared" si="26"/>
        <v>3853677.6245041513</v>
      </c>
      <c r="N98" s="266">
        <f t="shared" si="27"/>
        <v>3673487.0068107541</v>
      </c>
      <c r="O98" s="266">
        <f t="shared" si="28"/>
        <v>4353891.8963334933</v>
      </c>
      <c r="P98" s="267">
        <f t="shared" si="29"/>
        <v>4567457.5</v>
      </c>
      <c r="Q98" s="267">
        <v>4807850</v>
      </c>
      <c r="R98" s="267">
        <v>5043683</v>
      </c>
      <c r="S98" s="267">
        <v>5413444</v>
      </c>
      <c r="T98" s="267">
        <v>5759367</v>
      </c>
      <c r="U98" s="267">
        <v>4992715</v>
      </c>
      <c r="W98" s="265" t="s">
        <v>260</v>
      </c>
      <c r="X98" s="266">
        <v>11684.178362710207</v>
      </c>
      <c r="Y98" s="266">
        <v>2336.8356725420413</v>
      </c>
      <c r="Z98" s="266">
        <v>394774810.30979759</v>
      </c>
      <c r="AA98" s="266">
        <v>48228704</v>
      </c>
      <c r="AB98" s="266">
        <v>45320996</v>
      </c>
      <c r="AC98" s="272"/>
      <c r="AD98" s="296">
        <v>583.69489331430111</v>
      </c>
      <c r="AE98" s="282"/>
    </row>
    <row r="99" spans="1:31" ht="19" x14ac:dyDescent="0.25">
      <c r="A99" s="270" t="s">
        <v>263</v>
      </c>
      <c r="B99" s="266">
        <f t="shared" si="17"/>
        <v>3036.5035815251208</v>
      </c>
      <c r="C99" s="266">
        <f t="shared" si="15"/>
        <v>607.30071630502414</v>
      </c>
      <c r="D99" s="266">
        <f t="shared" si="18"/>
        <v>576935.68048977281</v>
      </c>
      <c r="E99" s="266">
        <f t="shared" si="19"/>
        <v>9374298.1241952404</v>
      </c>
      <c r="F99" s="266">
        <f t="shared" si="20"/>
        <v>8905583.2179854773</v>
      </c>
      <c r="G99" s="266">
        <f t="shared" si="21"/>
        <v>137466645.12955266</v>
      </c>
      <c r="H99" s="266">
        <f t="shared" si="16"/>
        <v>144701731.71531859</v>
      </c>
      <c r="I99" s="266">
        <f t="shared" si="22"/>
        <v>9374298.1241952404</v>
      </c>
      <c r="J99" s="266">
        <f t="shared" si="23"/>
        <v>9867682.2359949909</v>
      </c>
      <c r="K99" s="266">
        <f t="shared" si="24"/>
        <v>10387033.932626307</v>
      </c>
      <c r="L99" s="266">
        <f t="shared" si="25"/>
        <v>13746664.512955263</v>
      </c>
      <c r="M99" s="266">
        <f t="shared" si="26"/>
        <v>14470173.171531856</v>
      </c>
      <c r="N99" s="266">
        <f t="shared" si="27"/>
        <v>12849138.484936416</v>
      </c>
      <c r="O99" s="266">
        <f t="shared" si="28"/>
        <v>19150473.303895261</v>
      </c>
      <c r="P99" s="267">
        <f t="shared" si="29"/>
        <v>21566478.199999999</v>
      </c>
      <c r="Q99" s="267">
        <v>22701556</v>
      </c>
      <c r="R99" s="267">
        <v>25565562</v>
      </c>
      <c r="S99" s="267">
        <v>32142876</v>
      </c>
      <c r="T99" s="267">
        <v>48796641</v>
      </c>
      <c r="U99" s="267">
        <v>101154138</v>
      </c>
      <c r="W99" s="265" t="s">
        <v>261</v>
      </c>
      <c r="X99" s="266">
        <v>114.83799685159438</v>
      </c>
      <c r="Y99" s="266">
        <v>22.967599370318876</v>
      </c>
      <c r="Z99" s="266">
        <v>5189155.0498136412</v>
      </c>
      <c r="AA99" s="266">
        <v>788474</v>
      </c>
      <c r="AB99" s="266">
        <v>2307116</v>
      </c>
      <c r="AC99" s="272"/>
      <c r="AD99" s="280">
        <v>825</v>
      </c>
      <c r="AE99" s="283">
        <v>800</v>
      </c>
    </row>
    <row r="100" spans="1:31" ht="19" x14ac:dyDescent="0.25">
      <c r="A100" s="270" t="s">
        <v>264</v>
      </c>
      <c r="B100" s="266">
        <f t="shared" si="17"/>
        <v>3535.5785592644261</v>
      </c>
      <c r="C100" s="266">
        <f t="shared" si="15"/>
        <v>707.11571185288517</v>
      </c>
      <c r="D100" s="266">
        <f t="shared" si="18"/>
        <v>671759.92626024107</v>
      </c>
      <c r="E100" s="266">
        <f t="shared" si="19"/>
        <v>8583260.3415330648</v>
      </c>
      <c r="F100" s="266">
        <f t="shared" si="20"/>
        <v>8154097.3244564133</v>
      </c>
      <c r="G100" s="266">
        <f t="shared" si="21"/>
        <v>98977775.508075118</v>
      </c>
      <c r="H100" s="266">
        <f t="shared" si="16"/>
        <v>104187132.11376326</v>
      </c>
      <c r="I100" s="266">
        <f t="shared" si="22"/>
        <v>8583260.3415330648</v>
      </c>
      <c r="J100" s="266">
        <f t="shared" si="23"/>
        <v>9035010.8858242761</v>
      </c>
      <c r="K100" s="266">
        <f t="shared" si="24"/>
        <v>9510537.7745518684</v>
      </c>
      <c r="L100" s="266">
        <f t="shared" si="25"/>
        <v>9897777.5508075114</v>
      </c>
      <c r="M100" s="266">
        <f t="shared" si="26"/>
        <v>10418713.211376326</v>
      </c>
      <c r="N100" s="266">
        <f t="shared" si="27"/>
        <v>10440712.886919001</v>
      </c>
      <c r="O100" s="266">
        <f t="shared" si="28"/>
        <v>10842931.091425195</v>
      </c>
      <c r="P100" s="267">
        <f t="shared" si="29"/>
        <v>10820083.9</v>
      </c>
      <c r="Q100" s="267">
        <v>11389562</v>
      </c>
      <c r="R100" s="267">
        <v>11365563</v>
      </c>
      <c r="S100" s="267">
        <v>11236917</v>
      </c>
      <c r="T100" s="267">
        <v>10338865</v>
      </c>
      <c r="U100" s="267">
        <v>7102699</v>
      </c>
      <c r="W100" s="265" t="s">
        <v>262</v>
      </c>
      <c r="X100" s="266">
        <v>1109.6410046663211</v>
      </c>
      <c r="Y100" s="266">
        <v>221.92820093326421</v>
      </c>
      <c r="Z100" s="266">
        <v>38536776.245041512</v>
      </c>
      <c r="AA100" s="266">
        <v>4807850</v>
      </c>
      <c r="AB100" s="266">
        <v>4992715</v>
      </c>
      <c r="AC100" s="272"/>
      <c r="AD100" s="297" t="s">
        <v>482</v>
      </c>
      <c r="AE100" s="293">
        <v>800</v>
      </c>
    </row>
    <row r="101" spans="1:31" ht="19" x14ac:dyDescent="0.25">
      <c r="A101" s="270" t="s">
        <v>265</v>
      </c>
      <c r="B101" s="266">
        <f t="shared" si="17"/>
        <v>681.36521183181355</v>
      </c>
      <c r="C101" s="266">
        <f t="shared" si="15"/>
        <v>136.27304236636272</v>
      </c>
      <c r="D101" s="266">
        <f t="shared" si="18"/>
        <v>129459.39024804457</v>
      </c>
      <c r="E101" s="266">
        <f t="shared" si="19"/>
        <v>1932858.8247971074</v>
      </c>
      <c r="F101" s="266">
        <f t="shared" si="20"/>
        <v>1836215.8835572517</v>
      </c>
      <c r="G101" s="266">
        <f t="shared" si="21"/>
        <v>26044373.950532079</v>
      </c>
      <c r="H101" s="266">
        <f t="shared" si="16"/>
        <v>27415130.474244297</v>
      </c>
      <c r="I101" s="266">
        <f t="shared" si="22"/>
        <v>1932858.8247971071</v>
      </c>
      <c r="J101" s="266">
        <f t="shared" si="23"/>
        <v>2034588.236628534</v>
      </c>
      <c r="K101" s="266">
        <f t="shared" si="24"/>
        <v>2141671.8280300358</v>
      </c>
      <c r="L101" s="266">
        <f t="shared" si="25"/>
        <v>2604437.3950532083</v>
      </c>
      <c r="M101" s="266">
        <f t="shared" si="26"/>
        <v>2741513.04742443</v>
      </c>
      <c r="N101" s="266">
        <f t="shared" si="27"/>
        <v>2471908.3445828045</v>
      </c>
      <c r="O101" s="266">
        <f t="shared" si="28"/>
        <v>3333890.3777364017</v>
      </c>
      <c r="P101" s="267">
        <f t="shared" si="29"/>
        <v>3697509.25</v>
      </c>
      <c r="Q101" s="267">
        <v>3892115</v>
      </c>
      <c r="R101" s="267">
        <v>4316618</v>
      </c>
      <c r="S101" s="267">
        <v>4986872</v>
      </c>
      <c r="T101" s="267">
        <v>5924172</v>
      </c>
      <c r="U101" s="267">
        <v>6484228</v>
      </c>
      <c r="W101" s="265" t="s">
        <v>263</v>
      </c>
      <c r="X101" s="266">
        <v>3036.5035815251208</v>
      </c>
      <c r="Y101" s="266">
        <v>607.30071630502414</v>
      </c>
      <c r="Z101" s="266">
        <v>144701731.71531859</v>
      </c>
      <c r="AA101" s="266">
        <v>22701556</v>
      </c>
      <c r="AB101" s="266">
        <v>101154138</v>
      </c>
      <c r="AC101" s="272"/>
      <c r="AD101" s="279"/>
      <c r="AE101" s="283"/>
    </row>
    <row r="102" spans="1:31" ht="19" x14ac:dyDescent="0.25">
      <c r="A102" s="270" t="s">
        <v>266</v>
      </c>
      <c r="B102" s="266">
        <f t="shared" si="17"/>
        <v>37.136954536984462</v>
      </c>
      <c r="C102" s="266">
        <f t="shared" si="15"/>
        <v>7.4273909073968927</v>
      </c>
      <c r="D102" s="266">
        <f t="shared" si="18"/>
        <v>7056.021362027047</v>
      </c>
      <c r="E102" s="266">
        <f t="shared" si="19"/>
        <v>97345.462503855131</v>
      </c>
      <c r="F102" s="266">
        <f t="shared" si="20"/>
        <v>92478.18937866237</v>
      </c>
      <c r="G102" s="266">
        <f t="shared" si="21"/>
        <v>1212045.014033074</v>
      </c>
      <c r="H102" s="266">
        <f t="shared" si="16"/>
        <v>1275836.85687692</v>
      </c>
      <c r="I102" s="266">
        <f t="shared" si="22"/>
        <v>97345.462503855117</v>
      </c>
      <c r="J102" s="266">
        <f t="shared" si="23"/>
        <v>102468.90789879486</v>
      </c>
      <c r="K102" s="266">
        <f t="shared" si="24"/>
        <v>107862.00831452089</v>
      </c>
      <c r="L102" s="266">
        <f t="shared" si="25"/>
        <v>121204.50140330741</v>
      </c>
      <c r="M102" s="266">
        <f t="shared" si="26"/>
        <v>127583.68568769201</v>
      </c>
      <c r="N102" s="266">
        <f t="shared" si="27"/>
        <v>122477.43999439564</v>
      </c>
      <c r="O102" s="266">
        <f t="shared" si="28"/>
        <v>143365.74344028044</v>
      </c>
      <c r="P102" s="267">
        <f t="shared" si="29"/>
        <v>149342.85</v>
      </c>
      <c r="Q102" s="267">
        <v>157203</v>
      </c>
      <c r="R102" s="267">
        <v>163757</v>
      </c>
      <c r="S102" s="267">
        <v>174813</v>
      </c>
      <c r="T102" s="267">
        <v>188778</v>
      </c>
      <c r="U102" s="267">
        <v>207736</v>
      </c>
      <c r="W102" s="265" t="s">
        <v>264</v>
      </c>
      <c r="X102" s="266">
        <v>3535.5785592644261</v>
      </c>
      <c r="Y102" s="266">
        <v>707.11571185288517</v>
      </c>
      <c r="Z102" s="266">
        <v>104187132.11376326</v>
      </c>
      <c r="AA102" s="266">
        <v>11389562</v>
      </c>
      <c r="AB102" s="266">
        <v>7102699</v>
      </c>
      <c r="AC102" s="272"/>
      <c r="AD102" s="286" t="s">
        <v>436</v>
      </c>
      <c r="AE102" s="282">
        <v>800</v>
      </c>
    </row>
    <row r="103" spans="1:31" ht="19" x14ac:dyDescent="0.25">
      <c r="A103" s="270" t="s">
        <v>267</v>
      </c>
      <c r="B103" s="266">
        <f t="shared" si="17"/>
        <v>1238.9682440098027</v>
      </c>
      <c r="C103" s="266">
        <f t="shared" si="15"/>
        <v>247.79364880196053</v>
      </c>
      <c r="D103" s="266">
        <f t="shared" si="18"/>
        <v>235403.96636186249</v>
      </c>
      <c r="E103" s="266">
        <f t="shared" si="19"/>
        <v>3491130.748270615</v>
      </c>
      <c r="F103" s="266">
        <f t="shared" si="20"/>
        <v>3316574.210857084</v>
      </c>
      <c r="G103" s="266">
        <f t="shared" si="21"/>
        <v>46726759.392038569</v>
      </c>
      <c r="H103" s="266">
        <f t="shared" si="16"/>
        <v>49186062.517935336</v>
      </c>
      <c r="I103" s="266">
        <f t="shared" si="22"/>
        <v>3491130.748270615</v>
      </c>
      <c r="J103" s="266">
        <f t="shared" si="23"/>
        <v>3674874.4718638053</v>
      </c>
      <c r="K103" s="266">
        <f t="shared" si="24"/>
        <v>3868288.9177513742</v>
      </c>
      <c r="L103" s="266">
        <f t="shared" si="25"/>
        <v>4672675.9392038565</v>
      </c>
      <c r="M103" s="266">
        <f t="shared" si="26"/>
        <v>4918606.2517935336</v>
      </c>
      <c r="N103" s="266">
        <f t="shared" si="27"/>
        <v>4522402.0856396705</v>
      </c>
      <c r="O103" s="266">
        <f t="shared" si="28"/>
        <v>5941400.3389729476</v>
      </c>
      <c r="P103" s="267">
        <f t="shared" si="29"/>
        <v>6461921.8499999996</v>
      </c>
      <c r="Q103" s="267">
        <v>6802023</v>
      </c>
      <c r="R103" s="267">
        <v>7397943</v>
      </c>
      <c r="S103" s="267">
        <v>8489485</v>
      </c>
      <c r="T103" s="267">
        <v>10172429</v>
      </c>
      <c r="U103" s="267">
        <v>10410745</v>
      </c>
      <c r="W103" s="265" t="s">
        <v>265</v>
      </c>
      <c r="X103" s="266">
        <v>681.36521183181355</v>
      </c>
      <c r="Y103" s="266">
        <v>136.27304236636272</v>
      </c>
      <c r="Z103" s="266">
        <v>27415130.474244297</v>
      </c>
      <c r="AA103" s="266">
        <v>3892115</v>
      </c>
      <c r="AB103" s="266">
        <v>6484228</v>
      </c>
      <c r="AC103" s="272"/>
      <c r="AD103" s="278"/>
      <c r="AE103" s="283"/>
    </row>
    <row r="104" spans="1:31" ht="19" x14ac:dyDescent="0.25">
      <c r="A104" s="270" t="s">
        <v>268</v>
      </c>
      <c r="B104" s="266">
        <f t="shared" si="17"/>
        <v>726.31566630644807</v>
      </c>
      <c r="C104" s="266">
        <f t="shared" si="15"/>
        <v>145.26313326128962</v>
      </c>
      <c r="D104" s="266">
        <f t="shared" si="18"/>
        <v>137999.97659822516</v>
      </c>
      <c r="E104" s="266">
        <f t="shared" si="19"/>
        <v>1678745.2267899022</v>
      </c>
      <c r="F104" s="266">
        <f t="shared" si="20"/>
        <v>1594807.9654504072</v>
      </c>
      <c r="G104" s="266">
        <f t="shared" si="21"/>
        <v>18430528.101240117</v>
      </c>
      <c r="H104" s="266">
        <f t="shared" si="16"/>
        <v>19400555.896042228</v>
      </c>
      <c r="I104" s="266">
        <f t="shared" si="22"/>
        <v>1678745.2267899022</v>
      </c>
      <c r="J104" s="266">
        <f t="shared" si="23"/>
        <v>1767100.2387262129</v>
      </c>
      <c r="K104" s="266">
        <f t="shared" si="24"/>
        <v>1860105.5144486453</v>
      </c>
      <c r="L104" s="266">
        <f t="shared" si="25"/>
        <v>1843052.8101240115</v>
      </c>
      <c r="M104" s="266">
        <f t="shared" si="26"/>
        <v>1940055.5896042227</v>
      </c>
      <c r="N104" s="266">
        <f t="shared" si="27"/>
        <v>1992176.6339188218</v>
      </c>
      <c r="O104" s="266">
        <f t="shared" si="28"/>
        <v>1922269.9349271655</v>
      </c>
      <c r="P104" s="267">
        <f t="shared" si="29"/>
        <v>1871977.8499999999</v>
      </c>
      <c r="Q104" s="267">
        <v>1970503</v>
      </c>
      <c r="R104" s="267">
        <v>1918949</v>
      </c>
      <c r="S104" s="267">
        <v>1806289</v>
      </c>
      <c r="T104" s="267">
        <v>1593463</v>
      </c>
      <c r="U104" s="267">
        <v>1278130</v>
      </c>
      <c r="W104" s="265" t="s">
        <v>266</v>
      </c>
      <c r="X104" s="266">
        <v>37.136954536984462</v>
      </c>
      <c r="Y104" s="266">
        <v>7.4273909073968927</v>
      </c>
      <c r="Z104" s="266">
        <v>1275836.85687692</v>
      </c>
      <c r="AA104" s="266">
        <v>157203</v>
      </c>
      <c r="AB104" s="266">
        <v>207736</v>
      </c>
      <c r="AC104" s="272"/>
      <c r="AD104" s="292" t="s">
        <v>436</v>
      </c>
      <c r="AE104" s="293">
        <v>800</v>
      </c>
    </row>
    <row r="105" spans="1:31" ht="19" x14ac:dyDescent="0.25">
      <c r="A105" s="270" t="s">
        <v>269</v>
      </c>
      <c r="B105" s="266">
        <f t="shared" si="17"/>
        <v>452.70765873188441</v>
      </c>
      <c r="C105" s="266">
        <f t="shared" si="15"/>
        <v>90.541531746376876</v>
      </c>
      <c r="D105" s="266">
        <f t="shared" si="18"/>
        <v>86014.455159058023</v>
      </c>
      <c r="E105" s="266">
        <f t="shared" si="19"/>
        <v>1224042.8139006468</v>
      </c>
      <c r="F105" s="266">
        <f t="shared" si="20"/>
        <v>1162840.6732056143</v>
      </c>
      <c r="G105" s="266">
        <f t="shared" si="21"/>
        <v>15720595.204152601</v>
      </c>
      <c r="H105" s="266">
        <f t="shared" si="16"/>
        <v>16547994.951739581</v>
      </c>
      <c r="I105" s="266">
        <f t="shared" si="22"/>
        <v>1224042.8139006468</v>
      </c>
      <c r="J105" s="266">
        <f t="shared" si="23"/>
        <v>1288466.1198954177</v>
      </c>
      <c r="K105" s="266">
        <f t="shared" si="24"/>
        <v>1356280.126205703</v>
      </c>
      <c r="L105" s="266">
        <f t="shared" si="25"/>
        <v>1572059.52041526</v>
      </c>
      <c r="M105" s="266">
        <f t="shared" si="26"/>
        <v>1654799.4951739579</v>
      </c>
      <c r="N105" s="266">
        <f t="shared" si="27"/>
        <v>1564892.0588059423</v>
      </c>
      <c r="O105" s="266">
        <f t="shared" si="28"/>
        <v>1918072.2702501898</v>
      </c>
      <c r="P105" s="267">
        <f t="shared" si="29"/>
        <v>2028270.9</v>
      </c>
      <c r="Q105" s="267">
        <v>2135022</v>
      </c>
      <c r="R105" s="267">
        <v>2257685</v>
      </c>
      <c r="S105" s="267">
        <v>2486031</v>
      </c>
      <c r="T105" s="267">
        <v>2987092</v>
      </c>
      <c r="U105" s="267">
        <v>3547585</v>
      </c>
      <c r="W105" s="265" t="s">
        <v>267</v>
      </c>
      <c r="X105" s="266">
        <v>1238.9682440098027</v>
      </c>
      <c r="Y105" s="266">
        <v>247.79364880196053</v>
      </c>
      <c r="Z105" s="266">
        <v>49186062.517935336</v>
      </c>
      <c r="AA105" s="266">
        <v>6802023</v>
      </c>
      <c r="AB105" s="266">
        <v>10410745</v>
      </c>
      <c r="AC105" s="272"/>
      <c r="AD105" s="277"/>
      <c r="AE105" s="283"/>
    </row>
    <row r="106" spans="1:31" ht="19" x14ac:dyDescent="0.25">
      <c r="A106" s="270" t="s">
        <v>270</v>
      </c>
      <c r="B106" s="266">
        <f t="shared" si="17"/>
        <v>596.27383871922791</v>
      </c>
      <c r="C106" s="266">
        <f t="shared" si="15"/>
        <v>119.25476774384559</v>
      </c>
      <c r="D106" s="266">
        <f t="shared" si="18"/>
        <v>113292.02935665331</v>
      </c>
      <c r="E106" s="266">
        <f t="shared" si="19"/>
        <v>1844734.9673795928</v>
      </c>
      <c r="F106" s="266">
        <f t="shared" si="20"/>
        <v>1752498.2190106132</v>
      </c>
      <c r="G106" s="266">
        <f t="shared" si="21"/>
        <v>27109144.615697589</v>
      </c>
      <c r="H106" s="266">
        <f t="shared" si="16"/>
        <v>28535941.700734302</v>
      </c>
      <c r="I106" s="266">
        <f t="shared" si="22"/>
        <v>1844734.9673795928</v>
      </c>
      <c r="J106" s="266">
        <f t="shared" si="23"/>
        <v>1941826.2814522029</v>
      </c>
      <c r="K106" s="266">
        <f t="shared" si="24"/>
        <v>2044027.6646865292</v>
      </c>
      <c r="L106" s="266">
        <f t="shared" si="25"/>
        <v>2710914.4615697586</v>
      </c>
      <c r="M106" s="266">
        <f t="shared" si="26"/>
        <v>2853594.1700734301</v>
      </c>
      <c r="N106" s="266">
        <f t="shared" si="27"/>
        <v>2524327.3324593115</v>
      </c>
      <c r="O106" s="266">
        <f t="shared" si="28"/>
        <v>3784611.0582312397</v>
      </c>
      <c r="P106" s="267">
        <f t="shared" si="29"/>
        <v>4278266.0999999996</v>
      </c>
      <c r="Q106" s="267">
        <v>4503438</v>
      </c>
      <c r="R106" s="267">
        <v>5090855</v>
      </c>
      <c r="S106" s="267">
        <v>6414213</v>
      </c>
      <c r="T106" s="267">
        <v>9435645</v>
      </c>
      <c r="U106" s="267">
        <v>15977002</v>
      </c>
      <c r="W106" s="265" t="s">
        <v>268</v>
      </c>
      <c r="X106" s="266">
        <v>726.31566630644807</v>
      </c>
      <c r="Y106" s="266">
        <v>145.26313326128962</v>
      </c>
      <c r="Z106" s="266">
        <v>19400555.896042228</v>
      </c>
      <c r="AA106" s="266">
        <v>1970503</v>
      </c>
      <c r="AB106" s="266">
        <v>1278130</v>
      </c>
      <c r="AC106" s="272"/>
      <c r="AD106" s="284" t="s">
        <v>516</v>
      </c>
      <c r="AE106" s="285">
        <v>800</v>
      </c>
    </row>
    <row r="107" spans="1:31" ht="19" x14ac:dyDescent="0.25">
      <c r="A107" s="270" t="s">
        <v>271</v>
      </c>
      <c r="B107" s="266">
        <f t="shared" si="17"/>
        <v>2400.4899063970283</v>
      </c>
      <c r="C107" s="266">
        <f t="shared" si="15"/>
        <v>480.0979812794057</v>
      </c>
      <c r="D107" s="266">
        <f t="shared" si="18"/>
        <v>456093.08221543545</v>
      </c>
      <c r="E107" s="266">
        <f t="shared" si="19"/>
        <v>5294232.7025623573</v>
      </c>
      <c r="F107" s="266">
        <f t="shared" si="20"/>
        <v>5029521.0674342401</v>
      </c>
      <c r="G107" s="266">
        <f t="shared" si="21"/>
        <v>55462542.963579208</v>
      </c>
      <c r="H107" s="266">
        <f t="shared" si="16"/>
        <v>58381624.17218864</v>
      </c>
      <c r="I107" s="266">
        <f t="shared" si="22"/>
        <v>5294232.7025623582</v>
      </c>
      <c r="J107" s="266">
        <f t="shared" si="23"/>
        <v>5572876.5290130088</v>
      </c>
      <c r="K107" s="266">
        <f t="shared" si="24"/>
        <v>5866185.8200136935</v>
      </c>
      <c r="L107" s="266">
        <f t="shared" si="25"/>
        <v>5546254.2963579204</v>
      </c>
      <c r="M107" s="266">
        <f t="shared" si="26"/>
        <v>5838162.417218864</v>
      </c>
      <c r="N107" s="266">
        <f t="shared" si="27"/>
        <v>5797779.3234834876</v>
      </c>
      <c r="O107" s="266">
        <f t="shared" si="28"/>
        <v>5519759.2409815416</v>
      </c>
      <c r="P107" s="267">
        <f t="shared" si="29"/>
        <v>5558205.8499999996</v>
      </c>
      <c r="Q107" s="267">
        <v>5850743</v>
      </c>
      <c r="R107" s="267">
        <v>5891495</v>
      </c>
      <c r="S107" s="267">
        <v>5291674</v>
      </c>
      <c r="T107" s="267">
        <v>5610145</v>
      </c>
      <c r="U107" s="267">
        <v>4741160</v>
      </c>
      <c r="W107" s="265" t="s">
        <v>269</v>
      </c>
      <c r="X107" s="266">
        <v>452.70765873188441</v>
      </c>
      <c r="Y107" s="266">
        <v>90.541531746376876</v>
      </c>
      <c r="Z107" s="266">
        <v>16547994.951739581</v>
      </c>
      <c r="AA107" s="266">
        <v>2135022</v>
      </c>
      <c r="AB107" s="266">
        <v>3547585</v>
      </c>
      <c r="AC107" s="272"/>
      <c r="AD107" s="273"/>
      <c r="AE107" s="283"/>
    </row>
    <row r="108" spans="1:31" ht="19" x14ac:dyDescent="0.25">
      <c r="A108" s="270" t="s">
        <v>272</v>
      </c>
      <c r="B108" s="266">
        <f t="shared" si="17"/>
        <v>1297.7822095982481</v>
      </c>
      <c r="C108" s="266">
        <f t="shared" si="15"/>
        <v>259.55644191964961</v>
      </c>
      <c r="D108" s="266">
        <f t="shared" si="18"/>
        <v>246578.61982366708</v>
      </c>
      <c r="E108" s="266">
        <f t="shared" si="19"/>
        <v>3528144.9451635242</v>
      </c>
      <c r="F108" s="266">
        <f t="shared" si="20"/>
        <v>3351737.6979053477</v>
      </c>
      <c r="G108" s="266">
        <f t="shared" si="21"/>
        <v>45560096.019653223</v>
      </c>
      <c r="H108" s="266">
        <f t="shared" si="16"/>
        <v>47957995.810161293</v>
      </c>
      <c r="I108" s="266">
        <f t="shared" si="22"/>
        <v>3528144.9451635247</v>
      </c>
      <c r="J108" s="266">
        <f t="shared" si="23"/>
        <v>3713836.7843826576</v>
      </c>
      <c r="K108" s="266">
        <f t="shared" si="24"/>
        <v>3909301.8782975343</v>
      </c>
      <c r="L108" s="266">
        <f t="shared" si="25"/>
        <v>4556009.6019653222</v>
      </c>
      <c r="M108" s="266">
        <f t="shared" si="26"/>
        <v>4795799.5810161289</v>
      </c>
      <c r="N108" s="266">
        <f t="shared" si="27"/>
        <v>4493991.6188890319</v>
      </c>
      <c r="O108" s="266">
        <f t="shared" si="28"/>
        <v>5589158.7859994331</v>
      </c>
      <c r="P108" s="267">
        <f t="shared" si="29"/>
        <v>5964516.0999999996</v>
      </c>
      <c r="Q108" s="267">
        <v>6278438</v>
      </c>
      <c r="R108" s="267">
        <v>6700086</v>
      </c>
      <c r="S108" s="267">
        <v>7418044</v>
      </c>
      <c r="T108" s="267">
        <v>8374998</v>
      </c>
      <c r="U108" s="267">
        <v>8143875</v>
      </c>
      <c r="W108" s="265" t="s">
        <v>270</v>
      </c>
      <c r="X108" s="266">
        <v>596.27383871922791</v>
      </c>
      <c r="Y108" s="266">
        <v>119.25476774384559</v>
      </c>
      <c r="Z108" s="266">
        <v>28535941.700734302</v>
      </c>
      <c r="AA108" s="266">
        <v>4503438</v>
      </c>
      <c r="AB108" s="266">
        <v>15977002</v>
      </c>
      <c r="AC108" s="272"/>
      <c r="AD108" s="281" t="s">
        <v>202</v>
      </c>
      <c r="AE108" s="282"/>
    </row>
    <row r="109" spans="1:31" ht="19" x14ac:dyDescent="0.25">
      <c r="A109" s="270" t="s">
        <v>273</v>
      </c>
      <c r="B109" s="266">
        <f t="shared" si="17"/>
        <v>1035.1798742060739</v>
      </c>
      <c r="C109" s="266">
        <f t="shared" si="15"/>
        <v>207.03597484121477</v>
      </c>
      <c r="D109" s="266">
        <f t="shared" si="18"/>
        <v>196684.17609915402</v>
      </c>
      <c r="E109" s="266">
        <f t="shared" si="19"/>
        <v>2414686.4931354858</v>
      </c>
      <c r="F109" s="266">
        <f t="shared" si="20"/>
        <v>2293952.1684787115</v>
      </c>
      <c r="G109" s="266">
        <f t="shared" si="21"/>
        <v>26754651.317833275</v>
      </c>
      <c r="H109" s="266">
        <f t="shared" si="16"/>
        <v>28162790.860877134</v>
      </c>
      <c r="I109" s="266">
        <f t="shared" si="22"/>
        <v>2414686.4931354858</v>
      </c>
      <c r="J109" s="266">
        <f t="shared" si="23"/>
        <v>2541775.2559320903</v>
      </c>
      <c r="K109" s="266">
        <f t="shared" si="24"/>
        <v>2675552.9009811478</v>
      </c>
      <c r="L109" s="266">
        <f t="shared" si="25"/>
        <v>2675465.131783328</v>
      </c>
      <c r="M109" s="266">
        <f t="shared" si="26"/>
        <v>2816279.0860877139</v>
      </c>
      <c r="N109" s="266">
        <f t="shared" si="27"/>
        <v>2900424.9181151888</v>
      </c>
      <c r="O109" s="266">
        <f t="shared" si="28"/>
        <v>2816186.7004891587</v>
      </c>
      <c r="P109" s="267">
        <f t="shared" si="29"/>
        <v>2734484.75</v>
      </c>
      <c r="Q109" s="267">
        <v>2878405</v>
      </c>
      <c r="R109" s="267">
        <v>2794898</v>
      </c>
      <c r="S109" s="267">
        <v>2655066</v>
      </c>
      <c r="T109" s="267">
        <v>2375417</v>
      </c>
      <c r="U109" s="267">
        <v>2012601</v>
      </c>
      <c r="W109" s="265" t="s">
        <v>271</v>
      </c>
      <c r="X109" s="266">
        <v>2400.4899063970283</v>
      </c>
      <c r="Y109" s="266">
        <v>480.0979812794057</v>
      </c>
      <c r="Z109" s="266">
        <v>58381624.17218864</v>
      </c>
      <c r="AA109" s="266">
        <v>5850743</v>
      </c>
      <c r="AB109" s="266">
        <v>4741160</v>
      </c>
      <c r="AC109" s="272"/>
      <c r="AD109" s="277">
        <v>16184.26673542458</v>
      </c>
      <c r="AE109" s="283"/>
    </row>
    <row r="110" spans="1:31" ht="19" x14ac:dyDescent="0.25">
      <c r="A110" s="270" t="s">
        <v>274</v>
      </c>
      <c r="B110" s="266">
        <f t="shared" si="17"/>
        <v>9.1921554183792207</v>
      </c>
      <c r="C110" s="266">
        <f t="shared" si="15"/>
        <v>1.8384310836758442</v>
      </c>
      <c r="D110" s="266">
        <f t="shared" si="18"/>
        <v>1746.509529492052</v>
      </c>
      <c r="E110" s="266">
        <f t="shared" si="19"/>
        <v>23876.280722474057</v>
      </c>
      <c r="F110" s="266">
        <f t="shared" si="20"/>
        <v>22682.466686350355</v>
      </c>
      <c r="G110" s="266">
        <f t="shared" si="21"/>
        <v>294584.30445955094</v>
      </c>
      <c r="H110" s="266">
        <f t="shared" si="16"/>
        <v>310088.74153636937</v>
      </c>
      <c r="I110" s="266">
        <f t="shared" si="22"/>
        <v>23876.280722474057</v>
      </c>
      <c r="J110" s="266">
        <f t="shared" si="23"/>
        <v>25132.927076288481</v>
      </c>
      <c r="K110" s="266">
        <f t="shared" si="24"/>
        <v>26455.712711882614</v>
      </c>
      <c r="L110" s="266">
        <f t="shared" si="25"/>
        <v>29458.430445955088</v>
      </c>
      <c r="M110" s="266">
        <f t="shared" si="26"/>
        <v>31008.874153636934</v>
      </c>
      <c r="N110" s="266">
        <f t="shared" si="27"/>
        <v>30029.520213137606</v>
      </c>
      <c r="O110" s="266">
        <f t="shared" si="28"/>
        <v>34528.374737453232</v>
      </c>
      <c r="P110" s="267">
        <f t="shared" si="29"/>
        <v>35654.449999999997</v>
      </c>
      <c r="Q110" s="267">
        <v>37531</v>
      </c>
      <c r="R110" s="267">
        <v>38755</v>
      </c>
      <c r="S110" s="267">
        <v>40996</v>
      </c>
      <c r="T110" s="267">
        <v>43161</v>
      </c>
      <c r="U110" s="267">
        <v>46531</v>
      </c>
      <c r="W110" s="265" t="s">
        <v>272</v>
      </c>
      <c r="X110" s="266">
        <v>1297.7822095982481</v>
      </c>
      <c r="Y110" s="266">
        <v>259.55644191964961</v>
      </c>
      <c r="Z110" s="266">
        <v>47957995.810161293</v>
      </c>
      <c r="AA110" s="266">
        <v>6278438</v>
      </c>
      <c r="AB110" s="266">
        <v>8143875</v>
      </c>
      <c r="AC110" s="272"/>
      <c r="AD110" s="286">
        <v>3236.8533470849161</v>
      </c>
      <c r="AE110" s="282"/>
    </row>
    <row r="111" spans="1:31" ht="19" x14ac:dyDescent="0.25">
      <c r="A111" s="270" t="s">
        <v>275</v>
      </c>
      <c r="B111" s="266">
        <f t="shared" si="17"/>
        <v>113.18598739709428</v>
      </c>
      <c r="C111" s="266">
        <f t="shared" si="15"/>
        <v>22.637197479418855</v>
      </c>
      <c r="D111" s="266">
        <f t="shared" si="18"/>
        <v>21505.337605447912</v>
      </c>
      <c r="E111" s="266">
        <f t="shared" si="19"/>
        <v>311338.3053184608</v>
      </c>
      <c r="F111" s="266">
        <f t="shared" si="20"/>
        <v>295771.39005253778</v>
      </c>
      <c r="G111" s="266">
        <f t="shared" si="21"/>
        <v>4067860.5832000095</v>
      </c>
      <c r="H111" s="266">
        <f t="shared" si="16"/>
        <v>4281958.5086315889</v>
      </c>
      <c r="I111" s="266">
        <f t="shared" si="22"/>
        <v>311338.30531846086</v>
      </c>
      <c r="J111" s="266">
        <f t="shared" si="23"/>
        <v>327724.53191416932</v>
      </c>
      <c r="K111" s="266">
        <f t="shared" si="24"/>
        <v>344973.19148859923</v>
      </c>
      <c r="L111" s="266">
        <f t="shared" si="25"/>
        <v>406786.05832000094</v>
      </c>
      <c r="M111" s="266">
        <f t="shared" si="26"/>
        <v>428195.85086315888</v>
      </c>
      <c r="N111" s="266">
        <f t="shared" si="27"/>
        <v>401305.13076610083</v>
      </c>
      <c r="O111" s="266">
        <f t="shared" si="28"/>
        <v>504920.69140207337</v>
      </c>
      <c r="P111" s="267">
        <f t="shared" si="29"/>
        <v>538754.5</v>
      </c>
      <c r="Q111" s="267">
        <v>567110</v>
      </c>
      <c r="R111" s="267">
        <v>605111</v>
      </c>
      <c r="S111" s="267">
        <v>677859</v>
      </c>
      <c r="T111" s="267">
        <v>803464</v>
      </c>
      <c r="U111" s="267">
        <v>1029593</v>
      </c>
      <c r="W111" s="265" t="s">
        <v>273</v>
      </c>
      <c r="X111" s="266">
        <v>1035.1798742060739</v>
      </c>
      <c r="Y111" s="266">
        <v>207.03597484121477</v>
      </c>
      <c r="Z111" s="266">
        <v>28162790.860877134</v>
      </c>
      <c r="AA111" s="266">
        <v>2878405</v>
      </c>
      <c r="AB111" s="266">
        <v>2012601</v>
      </c>
      <c r="AC111" s="272"/>
      <c r="AD111" s="279">
        <v>41773191.282728232</v>
      </c>
      <c r="AE111" s="283"/>
    </row>
    <row r="112" spans="1:31" ht="19" x14ac:dyDescent="0.25">
      <c r="A112" s="270" t="s">
        <v>276</v>
      </c>
      <c r="B112" s="266">
        <f t="shared" si="17"/>
        <v>360.38311863545562</v>
      </c>
      <c r="C112" s="266">
        <f t="shared" si="15"/>
        <v>72.076623727091118</v>
      </c>
      <c r="D112" s="266">
        <f t="shared" si="18"/>
        <v>68472.792540736555</v>
      </c>
      <c r="E112" s="266">
        <f t="shared" si="19"/>
        <v>897356.7757330786</v>
      </c>
      <c r="F112" s="266">
        <f t="shared" si="20"/>
        <v>852488.93694642454</v>
      </c>
      <c r="G112" s="266">
        <f t="shared" si="21"/>
        <v>10613520.504274553</v>
      </c>
      <c r="H112" s="266">
        <f t="shared" si="16"/>
        <v>11172126.846604792</v>
      </c>
      <c r="I112" s="266">
        <f t="shared" si="22"/>
        <v>897356.77573307848</v>
      </c>
      <c r="J112" s="266">
        <f t="shared" si="23"/>
        <v>944586.07971903007</v>
      </c>
      <c r="K112" s="266">
        <f t="shared" si="24"/>
        <v>994301.13654634752</v>
      </c>
      <c r="L112" s="266">
        <f t="shared" si="25"/>
        <v>1061352.050427455</v>
      </c>
      <c r="M112" s="266">
        <f t="shared" si="26"/>
        <v>1117212.684660479</v>
      </c>
      <c r="N112" s="266">
        <f t="shared" si="27"/>
        <v>1101511.193742058</v>
      </c>
      <c r="O112" s="266">
        <f t="shared" si="28"/>
        <v>1192552.1655809644</v>
      </c>
      <c r="P112" s="267">
        <f t="shared" si="29"/>
        <v>1209551.3999999999</v>
      </c>
      <c r="Q112" s="267">
        <v>1273212</v>
      </c>
      <c r="R112" s="267">
        <v>1291361</v>
      </c>
      <c r="S112" s="267">
        <v>1309522</v>
      </c>
      <c r="T112" s="267">
        <v>1248976</v>
      </c>
      <c r="U112" s="267">
        <v>951897</v>
      </c>
      <c r="W112" s="265" t="s">
        <v>274</v>
      </c>
      <c r="X112" s="266">
        <v>9.1921554183792207</v>
      </c>
      <c r="Y112" s="266">
        <v>1.8384310836758442</v>
      </c>
      <c r="Z112" s="266">
        <v>310088.74153636937</v>
      </c>
      <c r="AA112" s="266">
        <v>37531</v>
      </c>
      <c r="AB112" s="266">
        <v>46531</v>
      </c>
      <c r="AC112" s="272"/>
      <c r="AD112" s="294">
        <v>82370027</v>
      </c>
      <c r="AE112" s="282">
        <v>64715810</v>
      </c>
    </row>
    <row r="113" spans="1:31" ht="19" x14ac:dyDescent="0.25">
      <c r="A113" s="270" t="s">
        <v>277</v>
      </c>
      <c r="B113" s="266">
        <f t="shared" si="17"/>
        <v>569.32990953983813</v>
      </c>
      <c r="C113" s="266">
        <f t="shared" si="15"/>
        <v>113.86598190796764</v>
      </c>
      <c r="D113" s="266">
        <f t="shared" si="18"/>
        <v>108172.68281256926</v>
      </c>
      <c r="E113" s="266">
        <f t="shared" si="19"/>
        <v>1732199.1443131354</v>
      </c>
      <c r="F113" s="266">
        <f t="shared" si="20"/>
        <v>1645589.1870974787</v>
      </c>
      <c r="G113" s="266">
        <f t="shared" si="21"/>
        <v>25033711.860361528</v>
      </c>
      <c r="H113" s="266">
        <f t="shared" si="16"/>
        <v>26351275.64248582</v>
      </c>
      <c r="I113" s="266">
        <f t="shared" si="22"/>
        <v>1732199.1443131354</v>
      </c>
      <c r="J113" s="266">
        <f t="shared" si="23"/>
        <v>1823367.5203296163</v>
      </c>
      <c r="K113" s="266">
        <f t="shared" si="24"/>
        <v>1919334.231925912</v>
      </c>
      <c r="L113" s="266">
        <f t="shared" si="25"/>
        <v>2503371.1860361528</v>
      </c>
      <c r="M113" s="266">
        <f t="shared" si="26"/>
        <v>2635127.5642485819</v>
      </c>
      <c r="N113" s="266">
        <f t="shared" si="27"/>
        <v>2343796.6410830021</v>
      </c>
      <c r="O113" s="266">
        <f t="shared" si="28"/>
        <v>3436974.2935550213</v>
      </c>
      <c r="P113" s="267">
        <f t="shared" si="29"/>
        <v>3864185.8</v>
      </c>
      <c r="Q113" s="267">
        <v>4067564</v>
      </c>
      <c r="R113" s="267">
        <v>4573157</v>
      </c>
      <c r="S113" s="267">
        <v>5666493</v>
      </c>
      <c r="T113" s="267">
        <v>8049469</v>
      </c>
      <c r="U113" s="267">
        <v>13058616</v>
      </c>
      <c r="W113" s="265" t="s">
        <v>275</v>
      </c>
      <c r="X113" s="266">
        <v>113.18598739709428</v>
      </c>
      <c r="Y113" s="266">
        <v>22.637197479418855</v>
      </c>
      <c r="Z113" s="266">
        <v>4281958.5086315889</v>
      </c>
      <c r="AA113" s="266">
        <v>567110</v>
      </c>
      <c r="AB113" s="266">
        <v>1029593</v>
      </c>
      <c r="AC113" s="272"/>
      <c r="AD113" s="295" t="s">
        <v>490</v>
      </c>
      <c r="AE113" s="288">
        <v>64715810</v>
      </c>
    </row>
    <row r="114" spans="1:31" ht="19" x14ac:dyDescent="0.25">
      <c r="A114" s="270" t="s">
        <v>278</v>
      </c>
      <c r="B114" s="266">
        <f t="shared" si="17"/>
        <v>2922.0937640330349</v>
      </c>
      <c r="C114" s="266">
        <f t="shared" si="15"/>
        <v>584.41875280660702</v>
      </c>
      <c r="D114" s="266">
        <f t="shared" si="18"/>
        <v>555197.81516627653</v>
      </c>
      <c r="E114" s="266">
        <f t="shared" si="19"/>
        <v>9281628.1099666357</v>
      </c>
      <c r="F114" s="266">
        <f t="shared" si="20"/>
        <v>8817546.7044683024</v>
      </c>
      <c r="G114" s="266">
        <f t="shared" si="21"/>
        <v>140038609.23371017</v>
      </c>
      <c r="H114" s="266">
        <f t="shared" si="16"/>
        <v>147409062.35127386</v>
      </c>
      <c r="I114" s="266">
        <f t="shared" si="22"/>
        <v>9281628.1099666338</v>
      </c>
      <c r="J114" s="266">
        <f t="shared" si="23"/>
        <v>9770134.8525964562</v>
      </c>
      <c r="K114" s="266">
        <f t="shared" si="24"/>
        <v>10284352.476417324</v>
      </c>
      <c r="L114" s="266">
        <f t="shared" si="25"/>
        <v>14003860.923371015</v>
      </c>
      <c r="M114" s="266">
        <f t="shared" si="26"/>
        <v>14740906.235127386</v>
      </c>
      <c r="N114" s="266">
        <f t="shared" si="27"/>
        <v>12851256.311628873</v>
      </c>
      <c r="O114" s="266">
        <f t="shared" si="28"/>
        <v>20072202.044273842</v>
      </c>
      <c r="P114" s="267">
        <f t="shared" si="29"/>
        <v>23023620.5</v>
      </c>
      <c r="Q114" s="267">
        <v>24235390</v>
      </c>
      <c r="R114" s="267">
        <v>27798964</v>
      </c>
      <c r="S114" s="267">
        <v>35960279</v>
      </c>
      <c r="T114" s="267">
        <v>55293757</v>
      </c>
      <c r="U114" s="267">
        <v>105499410</v>
      </c>
      <c r="W114" s="265" t="s">
        <v>276</v>
      </c>
      <c r="X114" s="266">
        <v>360.38311863545562</v>
      </c>
      <c r="Y114" s="266">
        <v>72.076623727091118</v>
      </c>
      <c r="Z114" s="266">
        <v>11172126.846604792</v>
      </c>
      <c r="AA114" s="266">
        <v>1273212</v>
      </c>
      <c r="AB114" s="266">
        <v>951897</v>
      </c>
      <c r="AC114" s="272"/>
      <c r="AD114" s="296"/>
      <c r="AE114" s="282"/>
    </row>
    <row r="115" spans="1:31" ht="19" x14ac:dyDescent="0.25">
      <c r="A115" s="270" t="s">
        <v>279</v>
      </c>
      <c r="B115" s="266">
        <f t="shared" si="17"/>
        <v>31.575738244017096</v>
      </c>
      <c r="C115" s="266">
        <f t="shared" si="15"/>
        <v>6.3151476488034195</v>
      </c>
      <c r="D115" s="266">
        <f t="shared" si="18"/>
        <v>5999.390266363248</v>
      </c>
      <c r="E115" s="266">
        <f t="shared" si="19"/>
        <v>97675.759707718287</v>
      </c>
      <c r="F115" s="266">
        <f t="shared" si="20"/>
        <v>92791.971722332353</v>
      </c>
      <c r="G115" s="266">
        <f t="shared" si="21"/>
        <v>1435204.1847308606</v>
      </c>
      <c r="H115" s="266">
        <f t="shared" si="16"/>
        <v>1510741.2470851168</v>
      </c>
      <c r="I115" s="266">
        <f t="shared" si="22"/>
        <v>97675.759707718302</v>
      </c>
      <c r="J115" s="266">
        <f t="shared" si="23"/>
        <v>102816.58916601929</v>
      </c>
      <c r="K115" s="266">
        <f t="shared" si="24"/>
        <v>108227.98859580979</v>
      </c>
      <c r="L115" s="266">
        <f t="shared" si="25"/>
        <v>143520.41847308609</v>
      </c>
      <c r="M115" s="266">
        <f t="shared" si="26"/>
        <v>151074.12470851169</v>
      </c>
      <c r="N115" s="266">
        <f t="shared" si="27"/>
        <v>132737.08887409189</v>
      </c>
      <c r="O115" s="266">
        <f t="shared" si="28"/>
        <v>200338.39563992649</v>
      </c>
      <c r="P115" s="267">
        <f t="shared" si="29"/>
        <v>228014.25</v>
      </c>
      <c r="Q115" s="267">
        <v>240015</v>
      </c>
      <c r="R115" s="267">
        <v>273172</v>
      </c>
      <c r="S115" s="267">
        <v>344139</v>
      </c>
      <c r="T115" s="267">
        <v>496864</v>
      </c>
      <c r="U115" s="267">
        <v>751663</v>
      </c>
      <c r="W115" s="265" t="s">
        <v>277</v>
      </c>
      <c r="X115" s="266">
        <v>569.32990953983813</v>
      </c>
      <c r="Y115" s="266">
        <v>113.86598190796764</v>
      </c>
      <c r="Z115" s="266">
        <v>26351275.64248582</v>
      </c>
      <c r="AA115" s="266">
        <v>4067564</v>
      </c>
      <c r="AB115" s="266">
        <v>13058616</v>
      </c>
      <c r="AC115" s="272"/>
      <c r="AD115" s="278" t="s">
        <v>464</v>
      </c>
      <c r="AE115" s="283">
        <v>64715810</v>
      </c>
    </row>
    <row r="116" spans="1:31" ht="19" x14ac:dyDescent="0.25">
      <c r="A116" s="270" t="s">
        <v>280</v>
      </c>
      <c r="B116" s="266">
        <f t="shared" si="17"/>
        <v>111.37048479088236</v>
      </c>
      <c r="C116" s="266">
        <f t="shared" si="15"/>
        <v>22.274096958176472</v>
      </c>
      <c r="D116" s="266">
        <f t="shared" si="18"/>
        <v>21160.392110267647</v>
      </c>
      <c r="E116" s="266">
        <f t="shared" si="19"/>
        <v>310590.48218789569</v>
      </c>
      <c r="F116" s="266">
        <f t="shared" si="20"/>
        <v>295060.95807850087</v>
      </c>
      <c r="G116" s="266">
        <f t="shared" si="21"/>
        <v>4114336.2811296056</v>
      </c>
      <c r="H116" s="266">
        <f t="shared" si="16"/>
        <v>4330880.2959259013</v>
      </c>
      <c r="I116" s="266">
        <f t="shared" si="22"/>
        <v>310590.48218789569</v>
      </c>
      <c r="J116" s="266">
        <f t="shared" si="23"/>
        <v>326937.34967146919</v>
      </c>
      <c r="K116" s="266">
        <f t="shared" si="24"/>
        <v>344144.57860154653</v>
      </c>
      <c r="L116" s="266">
        <f t="shared" si="25"/>
        <v>411433.62811296055</v>
      </c>
      <c r="M116" s="266">
        <f t="shared" si="26"/>
        <v>433088.02959259006</v>
      </c>
      <c r="N116" s="266">
        <f t="shared" si="27"/>
        <v>401699.58804330631</v>
      </c>
      <c r="O116" s="266">
        <f t="shared" si="28"/>
        <v>517767.79408133269</v>
      </c>
      <c r="P116" s="267">
        <f t="shared" si="29"/>
        <v>558225.69999999995</v>
      </c>
      <c r="Q116" s="267">
        <v>587606</v>
      </c>
      <c r="R116" s="267">
        <v>633521</v>
      </c>
      <c r="S116" s="267">
        <v>719521</v>
      </c>
      <c r="T116" s="267">
        <v>837929</v>
      </c>
      <c r="U116" s="267">
        <v>1022999</v>
      </c>
      <c r="W116" s="265" t="s">
        <v>278</v>
      </c>
      <c r="X116" s="266">
        <v>2922.0937640330349</v>
      </c>
      <c r="Y116" s="266">
        <v>584.41875280660702</v>
      </c>
      <c r="Z116" s="266">
        <v>147409062.35127386</v>
      </c>
      <c r="AA116" s="266">
        <v>24235390</v>
      </c>
      <c r="AB116" s="266">
        <v>105499410</v>
      </c>
      <c r="AC116" s="272"/>
      <c r="AD116" s="286"/>
      <c r="AE116" s="282"/>
    </row>
    <row r="117" spans="1:31" ht="19" x14ac:dyDescent="0.25">
      <c r="A117" s="270" t="s">
        <v>281</v>
      </c>
      <c r="B117" s="266">
        <f t="shared" si="17"/>
        <v>628.2328516374231</v>
      </c>
      <c r="C117" s="266">
        <f t="shared" si="15"/>
        <v>125.64657032748462</v>
      </c>
      <c r="D117" s="266">
        <f t="shared" si="18"/>
        <v>119364.24181111041</v>
      </c>
      <c r="E117" s="266">
        <f t="shared" si="19"/>
        <v>1535236.9052416806</v>
      </c>
      <c r="F117" s="266">
        <f t="shared" si="20"/>
        <v>1458475.0599795966</v>
      </c>
      <c r="G117" s="266">
        <f t="shared" si="21"/>
        <v>17820659.422849812</v>
      </c>
      <c r="H117" s="266">
        <f t="shared" si="16"/>
        <v>18758588.866157696</v>
      </c>
      <c r="I117" s="266">
        <f t="shared" si="22"/>
        <v>1535236.9052416806</v>
      </c>
      <c r="J117" s="266">
        <f t="shared" si="23"/>
        <v>1616038.8476228218</v>
      </c>
      <c r="K117" s="266">
        <f t="shared" si="24"/>
        <v>1701093.5238134968</v>
      </c>
      <c r="L117" s="266">
        <f t="shared" si="25"/>
        <v>1782065.9422849808</v>
      </c>
      <c r="M117" s="266">
        <f t="shared" si="26"/>
        <v>1875858.8866157692</v>
      </c>
      <c r="N117" s="266">
        <f t="shared" si="27"/>
        <v>1866947.4579089787</v>
      </c>
      <c r="O117" s="266">
        <f t="shared" si="28"/>
        <v>1965150.1740342246</v>
      </c>
      <c r="P117" s="267">
        <f t="shared" si="29"/>
        <v>1974530.3499999999</v>
      </c>
      <c r="Q117" s="267">
        <v>2078453</v>
      </c>
      <c r="R117" s="267">
        <v>2088374</v>
      </c>
      <c r="S117" s="267">
        <v>2078392</v>
      </c>
      <c r="T117" s="267">
        <v>1937794</v>
      </c>
      <c r="U117" s="267">
        <v>1487155</v>
      </c>
      <c r="W117" s="265" t="s">
        <v>279</v>
      </c>
      <c r="X117" s="266">
        <v>31.575738244017096</v>
      </c>
      <c r="Y117" s="266">
        <v>6.3151476488034195</v>
      </c>
      <c r="Z117" s="266">
        <v>1510741.2470851168</v>
      </c>
      <c r="AA117" s="266">
        <v>240015</v>
      </c>
      <c r="AB117" s="266">
        <v>751663</v>
      </c>
      <c r="AC117" s="272"/>
      <c r="AD117" s="287" t="s">
        <v>437</v>
      </c>
      <c r="AE117" s="288">
        <v>64715810</v>
      </c>
    </row>
    <row r="118" spans="1:31" ht="19" x14ac:dyDescent="0.25">
      <c r="A118" s="270" t="s">
        <v>282</v>
      </c>
      <c r="B118" s="266">
        <f t="shared" si="17"/>
        <v>1893.2506107948277</v>
      </c>
      <c r="C118" s="266">
        <f t="shared" si="15"/>
        <v>378.65012215896553</v>
      </c>
      <c r="D118" s="266">
        <f t="shared" si="18"/>
        <v>359717.61605101725</v>
      </c>
      <c r="E118" s="266">
        <f t="shared" si="19"/>
        <v>6172301.90480527</v>
      </c>
      <c r="F118" s="266">
        <f t="shared" si="20"/>
        <v>5863686.8095650068</v>
      </c>
      <c r="G118" s="266">
        <f t="shared" si="21"/>
        <v>95582816.81648384</v>
      </c>
      <c r="H118" s="266">
        <f t="shared" si="16"/>
        <v>100613491.38577245</v>
      </c>
      <c r="I118" s="266">
        <f t="shared" si="22"/>
        <v>6172301.90480527</v>
      </c>
      <c r="J118" s="266">
        <f t="shared" si="23"/>
        <v>6497159.8997950209</v>
      </c>
      <c r="K118" s="266">
        <f t="shared" si="24"/>
        <v>6839115.6839947589</v>
      </c>
      <c r="L118" s="266">
        <f t="shared" si="25"/>
        <v>9558281.6816483829</v>
      </c>
      <c r="M118" s="266">
        <f t="shared" si="26"/>
        <v>10061349.138577245</v>
      </c>
      <c r="N118" s="266">
        <f t="shared" si="27"/>
        <v>8650791.191767456</v>
      </c>
      <c r="O118" s="266">
        <f t="shared" si="28"/>
        <v>14061643.874366919</v>
      </c>
      <c r="P118" s="267">
        <f t="shared" si="29"/>
        <v>16354470.399999999</v>
      </c>
      <c r="Q118" s="267">
        <v>17215232</v>
      </c>
      <c r="R118" s="267">
        <v>20022268</v>
      </c>
      <c r="S118" s="267">
        <v>26583781</v>
      </c>
      <c r="T118" s="267">
        <v>43154607</v>
      </c>
      <c r="U118" s="267">
        <v>87055526</v>
      </c>
      <c r="W118" s="265" t="s">
        <v>280</v>
      </c>
      <c r="X118" s="266">
        <v>111.37048479088236</v>
      </c>
      <c r="Y118" s="266">
        <v>22.274096958176472</v>
      </c>
      <c r="Z118" s="266">
        <v>4330880.2959259013</v>
      </c>
      <c r="AA118" s="266">
        <v>587606</v>
      </c>
      <c r="AB118" s="266">
        <v>1022999</v>
      </c>
      <c r="AC118" s="272"/>
      <c r="AD118" s="289"/>
      <c r="AE118" s="282"/>
    </row>
    <row r="119" spans="1:31" ht="19" x14ac:dyDescent="0.25">
      <c r="A119" s="270" t="s">
        <v>283</v>
      </c>
      <c r="B119" s="266">
        <f t="shared" si="17"/>
        <v>6132.3437615243492</v>
      </c>
      <c r="C119" s="266">
        <f t="shared" si="15"/>
        <v>1226.4687523048699</v>
      </c>
      <c r="D119" s="266">
        <f t="shared" si="18"/>
        <v>1165145.3146896265</v>
      </c>
      <c r="E119" s="266">
        <f t="shared" si="19"/>
        <v>16793668.167426214</v>
      </c>
      <c r="F119" s="266">
        <f t="shared" si="20"/>
        <v>15953984.759054901</v>
      </c>
      <c r="G119" s="266">
        <f t="shared" si="21"/>
        <v>218453120.38177669</v>
      </c>
      <c r="H119" s="266">
        <f t="shared" si="16"/>
        <v>229950653.03344917</v>
      </c>
      <c r="I119" s="266">
        <f t="shared" si="22"/>
        <v>16793668.167426214</v>
      </c>
      <c r="J119" s="266">
        <f t="shared" si="23"/>
        <v>17677545.439396016</v>
      </c>
      <c r="K119" s="266">
        <f t="shared" si="24"/>
        <v>18607942.567785282</v>
      </c>
      <c r="L119" s="266">
        <f t="shared" si="25"/>
        <v>21845312.038177669</v>
      </c>
      <c r="M119" s="266">
        <f t="shared" si="26"/>
        <v>22995065.303344917</v>
      </c>
      <c r="N119" s="266">
        <f t="shared" si="27"/>
        <v>21543623.741383776</v>
      </c>
      <c r="O119" s="266">
        <f t="shared" si="28"/>
        <v>26995696.867610775</v>
      </c>
      <c r="P119" s="267">
        <f t="shared" si="29"/>
        <v>28814456.649999999</v>
      </c>
      <c r="Q119" s="267">
        <v>30331007</v>
      </c>
      <c r="R119" s="267">
        <v>32374474</v>
      </c>
      <c r="S119" s="267">
        <v>36106569</v>
      </c>
      <c r="T119" s="267">
        <v>40724698</v>
      </c>
      <c r="U119" s="267">
        <v>40777950</v>
      </c>
      <c r="W119" s="265" t="s">
        <v>281</v>
      </c>
      <c r="X119" s="266">
        <v>628.2328516374231</v>
      </c>
      <c r="Y119" s="266">
        <v>125.64657032748462</v>
      </c>
      <c r="Z119" s="266">
        <v>18758588.866157696</v>
      </c>
      <c r="AA119" s="266">
        <v>2078453</v>
      </c>
      <c r="AB119" s="266">
        <v>1487155</v>
      </c>
      <c r="AC119" s="272"/>
      <c r="AD119" s="290" t="s">
        <v>517</v>
      </c>
      <c r="AE119" s="291">
        <v>64715810</v>
      </c>
    </row>
    <row r="120" spans="1:31" ht="19" x14ac:dyDescent="0.25">
      <c r="A120" s="270" t="s">
        <v>284</v>
      </c>
      <c r="B120" s="266">
        <f t="shared" si="17"/>
        <v>1892.6614113996784</v>
      </c>
      <c r="C120" s="266">
        <f t="shared" si="15"/>
        <v>378.53228227993566</v>
      </c>
      <c r="D120" s="266">
        <f t="shared" si="18"/>
        <v>359605.66816593893</v>
      </c>
      <c r="E120" s="266">
        <f t="shared" si="19"/>
        <v>6217890.7433381621</v>
      </c>
      <c r="F120" s="266">
        <f t="shared" si="20"/>
        <v>5906996.2061712546</v>
      </c>
      <c r="G120" s="266">
        <f t="shared" si="21"/>
        <v>97030184.083807334</v>
      </c>
      <c r="H120" s="266">
        <f t="shared" si="16"/>
        <v>102137035.87769192</v>
      </c>
      <c r="I120" s="266">
        <f t="shared" si="22"/>
        <v>6217890.743338163</v>
      </c>
      <c r="J120" s="266">
        <f t="shared" si="23"/>
        <v>6545148.1508822767</v>
      </c>
      <c r="K120" s="266">
        <f t="shared" si="24"/>
        <v>6889629.6325076604</v>
      </c>
      <c r="L120" s="266">
        <f t="shared" si="25"/>
        <v>9703018.4083807301</v>
      </c>
      <c r="M120" s="266">
        <f t="shared" si="26"/>
        <v>10213703.58776919</v>
      </c>
      <c r="N120" s="266">
        <f t="shared" si="27"/>
        <v>8787164.5079696812</v>
      </c>
      <c r="O120" s="266">
        <f t="shared" si="28"/>
        <v>14384482.071759401</v>
      </c>
      <c r="P120" s="267">
        <f t="shared" si="29"/>
        <v>16719709.299999999</v>
      </c>
      <c r="Q120" s="267">
        <v>17599694</v>
      </c>
      <c r="R120" s="267">
        <v>20456890</v>
      </c>
      <c r="S120" s="267">
        <v>27369962</v>
      </c>
      <c r="T120" s="267">
        <v>45403633</v>
      </c>
      <c r="U120" s="267">
        <v>92980533</v>
      </c>
      <c r="W120" s="265" t="s">
        <v>282</v>
      </c>
      <c r="X120" s="266">
        <v>1893.2506107948277</v>
      </c>
      <c r="Y120" s="266">
        <v>378.65012215896553</v>
      </c>
      <c r="Z120" s="266">
        <v>100613491.38577245</v>
      </c>
      <c r="AA120" s="266">
        <v>17215232</v>
      </c>
      <c r="AB120" s="266">
        <v>87055526</v>
      </c>
      <c r="AC120" s="272"/>
      <c r="AD120" s="281"/>
      <c r="AE120" s="282"/>
    </row>
    <row r="121" spans="1:31" ht="19" x14ac:dyDescent="0.25">
      <c r="A121" s="270" t="s">
        <v>285</v>
      </c>
      <c r="B121" s="266">
        <f t="shared" si="17"/>
        <v>73.396295191421103</v>
      </c>
      <c r="C121" s="266">
        <f t="shared" si="15"/>
        <v>14.67925903828422</v>
      </c>
      <c r="D121" s="266">
        <f t="shared" si="18"/>
        <v>13945.296086370008</v>
      </c>
      <c r="E121" s="266">
        <f t="shared" si="19"/>
        <v>200272.5087089632</v>
      </c>
      <c r="F121" s="266">
        <f t="shared" si="20"/>
        <v>190258.88327351504</v>
      </c>
      <c r="G121" s="266">
        <f t="shared" si="21"/>
        <v>2595745.722449379</v>
      </c>
      <c r="H121" s="266">
        <f t="shared" si="16"/>
        <v>2732363.9183677677</v>
      </c>
      <c r="I121" s="266">
        <f t="shared" si="22"/>
        <v>200272.5087089632</v>
      </c>
      <c r="J121" s="266">
        <f t="shared" si="23"/>
        <v>210813.16706206652</v>
      </c>
      <c r="K121" s="266">
        <f t="shared" si="24"/>
        <v>221908.59690743845</v>
      </c>
      <c r="L121" s="266">
        <f t="shared" si="25"/>
        <v>259574.57224493794</v>
      </c>
      <c r="M121" s="266">
        <f t="shared" si="26"/>
        <v>273236.39183677681</v>
      </c>
      <c r="N121" s="266">
        <f t="shared" si="27"/>
        <v>252783.97920572589</v>
      </c>
      <c r="O121" s="266">
        <f t="shared" si="28"/>
        <v>319614.56438015157</v>
      </c>
      <c r="P121" s="267">
        <f t="shared" si="29"/>
        <v>345474.14999999997</v>
      </c>
      <c r="Q121" s="267">
        <v>363657</v>
      </c>
      <c r="R121" s="267">
        <v>393080</v>
      </c>
      <c r="S121" s="267">
        <v>436810</v>
      </c>
      <c r="T121" s="267">
        <v>494215</v>
      </c>
      <c r="U121" s="267">
        <v>437888</v>
      </c>
      <c r="W121" s="265" t="s">
        <v>283</v>
      </c>
      <c r="X121" s="266">
        <v>6132.3437615243492</v>
      </c>
      <c r="Y121" s="266">
        <v>1226.4687523048699</v>
      </c>
      <c r="Z121" s="266">
        <v>229950653.03344917</v>
      </c>
      <c r="AA121" s="266">
        <v>30331007</v>
      </c>
      <c r="AB121" s="266">
        <v>40777950</v>
      </c>
      <c r="AC121" s="272"/>
      <c r="AD121" s="273" t="s">
        <v>203</v>
      </c>
      <c r="AE121" s="283"/>
    </row>
    <row r="122" spans="1:31" ht="19" x14ac:dyDescent="0.25">
      <c r="A122" s="270" t="s">
        <v>286</v>
      </c>
      <c r="B122" s="266">
        <f t="shared" si="17"/>
        <v>119.71205474142629</v>
      </c>
      <c r="C122" s="266">
        <f t="shared" si="15"/>
        <v>23.942410948285257</v>
      </c>
      <c r="D122" s="266">
        <f t="shared" si="18"/>
        <v>22745.290400870999</v>
      </c>
      <c r="E122" s="266">
        <f t="shared" si="19"/>
        <v>297470.78040168795</v>
      </c>
      <c r="F122" s="266">
        <f t="shared" si="20"/>
        <v>282597.24138160358</v>
      </c>
      <c r="G122" s="266">
        <f t="shared" si="21"/>
        <v>3511109.307860679</v>
      </c>
      <c r="H122" s="266">
        <f t="shared" si="16"/>
        <v>3695904.5345901879</v>
      </c>
      <c r="I122" s="266">
        <f t="shared" si="22"/>
        <v>297470.78040168795</v>
      </c>
      <c r="J122" s="266">
        <f t="shared" si="23"/>
        <v>313127.13726493466</v>
      </c>
      <c r="K122" s="266">
        <f t="shared" si="24"/>
        <v>329607.5129104575</v>
      </c>
      <c r="L122" s="266">
        <f t="shared" si="25"/>
        <v>351110.93078606785</v>
      </c>
      <c r="M122" s="266">
        <f t="shared" si="26"/>
        <v>369590.45345901878</v>
      </c>
      <c r="N122" s="266">
        <f t="shared" si="27"/>
        <v>365841.77026122424</v>
      </c>
      <c r="O122" s="266">
        <f t="shared" si="28"/>
        <v>393702.33699404198</v>
      </c>
      <c r="P122" s="267">
        <f t="shared" si="29"/>
        <v>397736.5</v>
      </c>
      <c r="Q122" s="267">
        <v>418670</v>
      </c>
      <c r="R122" s="267">
        <v>422960</v>
      </c>
      <c r="S122" s="267">
        <v>428026</v>
      </c>
      <c r="T122" s="267">
        <v>411056</v>
      </c>
      <c r="U122" s="267">
        <v>348345</v>
      </c>
      <c r="W122" s="265" t="s">
        <v>284</v>
      </c>
      <c r="X122" s="266">
        <v>1892.6614113996784</v>
      </c>
      <c r="Y122" s="266">
        <v>378.53228227993566</v>
      </c>
      <c r="Z122" s="266">
        <v>102137035.87769192</v>
      </c>
      <c r="AA122" s="266">
        <v>17599694</v>
      </c>
      <c r="AB122" s="266">
        <v>92980533</v>
      </c>
      <c r="AC122" s="272"/>
      <c r="AD122" s="289">
        <v>3418.162157524449</v>
      </c>
      <c r="AE122" s="282"/>
    </row>
    <row r="123" spans="1:31" ht="19" x14ac:dyDescent="0.25">
      <c r="A123" s="270" t="s">
        <v>287</v>
      </c>
      <c r="B123" s="266">
        <f t="shared" si="17"/>
        <v>7461.0177829091299</v>
      </c>
      <c r="C123" s="266">
        <f t="shared" si="15"/>
        <v>1492.203556581826</v>
      </c>
      <c r="D123" s="266">
        <f t="shared" si="18"/>
        <v>1417593.3787527347</v>
      </c>
      <c r="E123" s="266">
        <f t="shared" si="19"/>
        <v>20000581.862610105</v>
      </c>
      <c r="F123" s="266">
        <f t="shared" si="20"/>
        <v>19000552.769479603</v>
      </c>
      <c r="G123" s="266">
        <f t="shared" si="21"/>
        <v>254671763.39623016</v>
      </c>
      <c r="H123" s="266">
        <f t="shared" si="16"/>
        <v>268075540.41708437</v>
      </c>
      <c r="I123" s="266">
        <f t="shared" si="22"/>
        <v>20000581.862610109</v>
      </c>
      <c r="J123" s="266">
        <f t="shared" si="23"/>
        <v>21053244.065905377</v>
      </c>
      <c r="K123" s="266">
        <f t="shared" si="24"/>
        <v>22161309.543058295</v>
      </c>
      <c r="L123" s="266">
        <f t="shared" si="25"/>
        <v>25467176.339623012</v>
      </c>
      <c r="M123" s="266">
        <f t="shared" si="26"/>
        <v>26807554.041708436</v>
      </c>
      <c r="N123" s="266">
        <f t="shared" si="27"/>
        <v>25287256.911444597</v>
      </c>
      <c r="O123" s="266">
        <f t="shared" si="28"/>
        <v>30806514.600939367</v>
      </c>
      <c r="P123" s="267">
        <f t="shared" si="29"/>
        <v>32658635.449999999</v>
      </c>
      <c r="Q123" s="267">
        <v>34377511</v>
      </c>
      <c r="R123" s="267">
        <v>36444324</v>
      </c>
      <c r="S123" s="267">
        <v>39786788</v>
      </c>
      <c r="T123" s="267">
        <v>43696480</v>
      </c>
      <c r="U123" s="267">
        <v>40887821</v>
      </c>
      <c r="W123" s="265" t="s">
        <v>285</v>
      </c>
      <c r="X123" s="266">
        <v>73.396295191421103</v>
      </c>
      <c r="Y123" s="266">
        <v>14.67925903828422</v>
      </c>
      <c r="Z123" s="266">
        <v>2732363.9183677677</v>
      </c>
      <c r="AA123" s="266">
        <v>363657</v>
      </c>
      <c r="AB123" s="266">
        <v>437888</v>
      </c>
      <c r="AC123" s="272"/>
      <c r="AD123" s="278">
        <v>683.63243150488984</v>
      </c>
      <c r="AE123" s="283"/>
    </row>
    <row r="124" spans="1:31" ht="19" x14ac:dyDescent="0.25">
      <c r="A124" s="270" t="s">
        <v>288</v>
      </c>
      <c r="B124" s="266">
        <f t="shared" si="17"/>
        <v>122.62478379649019</v>
      </c>
      <c r="C124" s="266">
        <f t="shared" si="15"/>
        <v>24.524956759298039</v>
      </c>
      <c r="D124" s="266">
        <f t="shared" si="18"/>
        <v>23298.708921333135</v>
      </c>
      <c r="E124" s="266">
        <f t="shared" si="19"/>
        <v>298249.57888206525</v>
      </c>
      <c r="F124" s="266">
        <f t="shared" si="20"/>
        <v>283337.09993796196</v>
      </c>
      <c r="G124" s="266">
        <f t="shared" si="21"/>
        <v>3445680.7230098266</v>
      </c>
      <c r="H124" s="266">
        <f t="shared" si="16"/>
        <v>3627032.3400103441</v>
      </c>
      <c r="I124" s="266">
        <f t="shared" si="22"/>
        <v>298249.57888206525</v>
      </c>
      <c r="J124" s="266">
        <f t="shared" si="23"/>
        <v>313946.92513901606</v>
      </c>
      <c r="K124" s="266">
        <f t="shared" si="24"/>
        <v>330470.44751475379</v>
      </c>
      <c r="L124" s="266">
        <f t="shared" si="25"/>
        <v>344568.07230098266</v>
      </c>
      <c r="M124" s="266">
        <f t="shared" si="26"/>
        <v>362703.23400103441</v>
      </c>
      <c r="N124" s="266">
        <f t="shared" si="27"/>
        <v>364217.34178754094</v>
      </c>
      <c r="O124" s="266">
        <f t="shared" si="28"/>
        <v>378175.88561073714</v>
      </c>
      <c r="P124" s="267">
        <f t="shared" si="29"/>
        <v>376603.75</v>
      </c>
      <c r="Q124" s="267">
        <v>396425</v>
      </c>
      <c r="R124" s="267">
        <v>394777</v>
      </c>
      <c r="S124" s="267">
        <v>391037</v>
      </c>
      <c r="T124" s="267">
        <v>358055</v>
      </c>
      <c r="U124" s="267">
        <v>289394</v>
      </c>
      <c r="W124" s="265" t="s">
        <v>286</v>
      </c>
      <c r="X124" s="266">
        <v>119.71205474142629</v>
      </c>
      <c r="Y124" s="266">
        <v>23.942410948285257</v>
      </c>
      <c r="Z124" s="266">
        <v>3695904.5345901879</v>
      </c>
      <c r="AA124" s="266">
        <v>418670</v>
      </c>
      <c r="AB124" s="266">
        <v>348345</v>
      </c>
      <c r="AC124" s="272"/>
      <c r="AD124" s="296">
        <v>8037830.5797649799</v>
      </c>
      <c r="AE124" s="282"/>
    </row>
    <row r="125" spans="1:31" ht="19" x14ac:dyDescent="0.25">
      <c r="A125" s="270" t="s">
        <v>289</v>
      </c>
      <c r="B125" s="266">
        <f t="shared" si="17"/>
        <v>13.894915296811703</v>
      </c>
      <c r="C125" s="266">
        <f t="shared" si="15"/>
        <v>2.7789830593623406</v>
      </c>
      <c r="D125" s="266">
        <f t="shared" si="18"/>
        <v>2640.0339063942233</v>
      </c>
      <c r="E125" s="266">
        <f t="shared" si="19"/>
        <v>35599.616984553664</v>
      </c>
      <c r="F125" s="266">
        <f t="shared" si="20"/>
        <v>33819.636135325978</v>
      </c>
      <c r="G125" s="266">
        <f t="shared" si="21"/>
        <v>433239.81012350431</v>
      </c>
      <c r="H125" s="266">
        <f t="shared" si="16"/>
        <v>456041.90539316245</v>
      </c>
      <c r="I125" s="266">
        <f t="shared" si="22"/>
        <v>35599.616984553664</v>
      </c>
      <c r="J125" s="266">
        <f t="shared" si="23"/>
        <v>37473.281036372282</v>
      </c>
      <c r="K125" s="266">
        <f t="shared" si="24"/>
        <v>39445.558985655043</v>
      </c>
      <c r="L125" s="266">
        <f t="shared" si="25"/>
        <v>43323.981012350421</v>
      </c>
      <c r="M125" s="266">
        <f t="shared" si="26"/>
        <v>45604.190539316238</v>
      </c>
      <c r="N125" s="266">
        <f t="shared" si="27"/>
        <v>45373.014461258012</v>
      </c>
      <c r="O125" s="266">
        <f t="shared" si="28"/>
        <v>50088.150245949349</v>
      </c>
      <c r="P125" s="267">
        <f t="shared" si="29"/>
        <v>50343.35</v>
      </c>
      <c r="Q125" s="267">
        <v>52993</v>
      </c>
      <c r="R125" s="267">
        <v>53263</v>
      </c>
      <c r="S125" s="267">
        <v>55575</v>
      </c>
      <c r="T125" s="267">
        <v>66512</v>
      </c>
      <c r="U125" s="267">
        <v>75226</v>
      </c>
      <c r="W125" s="265" t="s">
        <v>287</v>
      </c>
      <c r="X125" s="266">
        <v>7461.0177829091299</v>
      </c>
      <c r="Y125" s="266">
        <v>1492.203556581826</v>
      </c>
      <c r="Z125" s="266">
        <v>268075540.41708437</v>
      </c>
      <c r="AA125" s="266">
        <v>34377511</v>
      </c>
      <c r="AB125" s="266">
        <v>40887821</v>
      </c>
      <c r="AC125" s="272"/>
      <c r="AD125" s="280">
        <v>6505919</v>
      </c>
      <c r="AE125" s="283">
        <v>9855023</v>
      </c>
    </row>
    <row r="126" spans="1:31" ht="19" x14ac:dyDescent="0.25">
      <c r="A126" s="270" t="s">
        <v>290</v>
      </c>
      <c r="B126" s="266">
        <f t="shared" si="17"/>
        <v>27014.577132534148</v>
      </c>
      <c r="C126" s="266">
        <f t="shared" si="15"/>
        <v>5402.91542650683</v>
      </c>
      <c r="D126" s="266">
        <f t="shared" si="18"/>
        <v>5132769.655181489</v>
      </c>
      <c r="E126" s="266">
        <f t="shared" si="19"/>
        <v>72874408.744357258</v>
      </c>
      <c r="F126" s="266">
        <f t="shared" si="20"/>
        <v>69230688.307139397</v>
      </c>
      <c r="G126" s="266">
        <f t="shared" si="21"/>
        <v>933782056.36832082</v>
      </c>
      <c r="H126" s="266">
        <f t="shared" si="16"/>
        <v>982928480.38770604</v>
      </c>
      <c r="I126" s="266">
        <f t="shared" si="22"/>
        <v>72874408.744357258</v>
      </c>
      <c r="J126" s="266">
        <f t="shared" si="23"/>
        <v>76709903.941428691</v>
      </c>
      <c r="K126" s="266">
        <f t="shared" si="24"/>
        <v>80747267.306767032</v>
      </c>
      <c r="L126" s="266">
        <f t="shared" si="25"/>
        <v>93378205.636832088</v>
      </c>
      <c r="M126" s="266">
        <f t="shared" si="26"/>
        <v>98292848.038770616</v>
      </c>
      <c r="N126" s="266">
        <f t="shared" si="27"/>
        <v>92592392.575394198</v>
      </c>
      <c r="O126" s="266">
        <f t="shared" si="28"/>
        <v>113668364.05651356</v>
      </c>
      <c r="P126" s="267">
        <f t="shared" si="29"/>
        <v>120666362.8</v>
      </c>
      <c r="Q126" s="267">
        <v>127017224</v>
      </c>
      <c r="R126" s="267">
        <v>134837046</v>
      </c>
      <c r="S126" s="267">
        <v>148132559</v>
      </c>
      <c r="T126" s="267">
        <v>163753801</v>
      </c>
      <c r="U126" s="267">
        <v>148404092</v>
      </c>
      <c r="W126" s="265" t="s">
        <v>288</v>
      </c>
      <c r="X126" s="266">
        <v>122.62478379649019</v>
      </c>
      <c r="Y126" s="266">
        <v>24.524956759298039</v>
      </c>
      <c r="Z126" s="266">
        <v>3627032.3400103441</v>
      </c>
      <c r="AA126" s="266">
        <v>396425</v>
      </c>
      <c r="AB126" s="266">
        <v>289394</v>
      </c>
      <c r="AC126" s="272"/>
      <c r="AD126" s="297" t="s">
        <v>491</v>
      </c>
      <c r="AE126" s="293">
        <v>9855023</v>
      </c>
    </row>
    <row r="127" spans="1:31" ht="19" x14ac:dyDescent="0.25">
      <c r="A127" s="270" t="s">
        <v>291</v>
      </c>
      <c r="B127" s="266">
        <f t="shared" si="17"/>
        <v>3371.2850685793542</v>
      </c>
      <c r="C127" s="266">
        <f t="shared" si="15"/>
        <v>674.25701371587081</v>
      </c>
      <c r="D127" s="266">
        <f t="shared" si="18"/>
        <v>640544.16303007724</v>
      </c>
      <c r="E127" s="266">
        <f t="shared" si="19"/>
        <v>10721592.480915973</v>
      </c>
      <c r="F127" s="266">
        <f t="shared" si="20"/>
        <v>10185512.856870174</v>
      </c>
      <c r="G127" s="266">
        <f t="shared" si="21"/>
        <v>161963340.14926651</v>
      </c>
      <c r="H127" s="266">
        <f t="shared" si="16"/>
        <v>170487726.47291213</v>
      </c>
      <c r="I127" s="266">
        <f t="shared" si="22"/>
        <v>10721592.480915975</v>
      </c>
      <c r="J127" s="266">
        <f t="shared" si="23"/>
        <v>11285886.822016817</v>
      </c>
      <c r="K127" s="266">
        <f t="shared" si="24"/>
        <v>11879880.865280859</v>
      </c>
      <c r="L127" s="266">
        <f t="shared" si="25"/>
        <v>16196334.014926651</v>
      </c>
      <c r="M127" s="266">
        <f t="shared" si="26"/>
        <v>17048772.647291213</v>
      </c>
      <c r="N127" s="266">
        <f t="shared" si="27"/>
        <v>14909144.818288229</v>
      </c>
      <c r="O127" s="266">
        <f t="shared" si="28"/>
        <v>23243298.436355632</v>
      </c>
      <c r="P127" s="267">
        <f t="shared" si="29"/>
        <v>26578969.849999998</v>
      </c>
      <c r="Q127" s="267">
        <v>27977863</v>
      </c>
      <c r="R127" s="267">
        <v>31992997</v>
      </c>
      <c r="S127" s="267">
        <v>41436510</v>
      </c>
      <c r="T127" s="267">
        <v>65544458</v>
      </c>
      <c r="U127" s="267">
        <v>127648245</v>
      </c>
      <c r="W127" s="265" t="s">
        <v>289</v>
      </c>
      <c r="X127" s="266">
        <v>13.894915296811703</v>
      </c>
      <c r="Y127" s="266">
        <v>2.7789830593623406</v>
      </c>
      <c r="Z127" s="266">
        <v>456041.90539316245</v>
      </c>
      <c r="AA127" s="266">
        <v>52993</v>
      </c>
      <c r="AB127" s="266">
        <v>75226</v>
      </c>
      <c r="AC127" s="272"/>
      <c r="AD127" s="279"/>
      <c r="AE127" s="283"/>
    </row>
    <row r="128" spans="1:31" ht="19" x14ac:dyDescent="0.25">
      <c r="A128" s="270" t="s">
        <v>292</v>
      </c>
      <c r="B128" s="266">
        <f t="shared" si="17"/>
        <v>1416.7266454427904</v>
      </c>
      <c r="C128" s="266">
        <f t="shared" si="15"/>
        <v>283.34532908855806</v>
      </c>
      <c r="D128" s="266">
        <f t="shared" si="18"/>
        <v>269178.06263413012</v>
      </c>
      <c r="E128" s="266">
        <f t="shared" si="19"/>
        <v>3320997.1799238697</v>
      </c>
      <c r="F128" s="266">
        <f t="shared" si="20"/>
        <v>3154947.3209276763</v>
      </c>
      <c r="G128" s="266">
        <f t="shared" si="21"/>
        <v>36978097.324958809</v>
      </c>
      <c r="H128" s="266">
        <f t="shared" si="16"/>
        <v>38924312.973640852</v>
      </c>
      <c r="I128" s="266">
        <f t="shared" si="22"/>
        <v>3320997.1799238697</v>
      </c>
      <c r="J128" s="266">
        <f t="shared" si="23"/>
        <v>3495786.5051830211</v>
      </c>
      <c r="K128" s="266">
        <f t="shared" si="24"/>
        <v>3679775.2686137063</v>
      </c>
      <c r="L128" s="266">
        <f t="shared" si="25"/>
        <v>3697809.7324958812</v>
      </c>
      <c r="M128" s="266">
        <f t="shared" si="26"/>
        <v>3892431.2973640854</v>
      </c>
      <c r="N128" s="266">
        <f t="shared" si="27"/>
        <v>3938808.5785261821</v>
      </c>
      <c r="O128" s="266">
        <f t="shared" si="28"/>
        <v>3911507.981814059</v>
      </c>
      <c r="P128" s="267">
        <f t="shared" si="29"/>
        <v>3865452.15</v>
      </c>
      <c r="Q128" s="267">
        <v>4068897</v>
      </c>
      <c r="R128" s="267">
        <v>4020988</v>
      </c>
      <c r="S128" s="267">
        <v>3838660</v>
      </c>
      <c r="T128" s="267">
        <v>3243158</v>
      </c>
      <c r="U128" s="267">
        <v>1855779</v>
      </c>
      <c r="W128" s="265" t="s">
        <v>290</v>
      </c>
      <c r="X128" s="266">
        <v>27014.577132534148</v>
      </c>
      <c r="Y128" s="266">
        <v>5402.91542650683</v>
      </c>
      <c r="Z128" s="266">
        <v>982928480.38770604</v>
      </c>
      <c r="AA128" s="266">
        <v>127017224</v>
      </c>
      <c r="AB128" s="266">
        <v>148404092</v>
      </c>
      <c r="AC128" s="272"/>
      <c r="AD128" s="286" t="s">
        <v>465</v>
      </c>
      <c r="AE128" s="282">
        <v>9855023</v>
      </c>
    </row>
    <row r="129" spans="1:31" ht="19" x14ac:dyDescent="0.25">
      <c r="A129" s="270" t="s">
        <v>293</v>
      </c>
      <c r="B129" s="266">
        <f t="shared" si="17"/>
        <v>9.7062380271934234</v>
      </c>
      <c r="C129" s="266">
        <f t="shared" si="15"/>
        <v>1.9412476054386847</v>
      </c>
      <c r="D129" s="266">
        <f t="shared" si="18"/>
        <v>1844.1852251667503</v>
      </c>
      <c r="E129" s="266">
        <f t="shared" si="19"/>
        <v>24904.885562489828</v>
      </c>
      <c r="F129" s="266">
        <f t="shared" si="20"/>
        <v>23659.641284365334</v>
      </c>
      <c r="G129" s="266">
        <f t="shared" si="21"/>
        <v>303537.09490012296</v>
      </c>
      <c r="H129" s="266">
        <f t="shared" si="16"/>
        <v>319512.73147381365</v>
      </c>
      <c r="I129" s="266">
        <f t="shared" si="22"/>
        <v>24904.885562489828</v>
      </c>
      <c r="J129" s="266">
        <f t="shared" si="23"/>
        <v>26215.669013147184</v>
      </c>
      <c r="K129" s="266">
        <f t="shared" si="24"/>
        <v>27595.441066470717</v>
      </c>
      <c r="L129" s="266">
        <f t="shared" si="25"/>
        <v>30353.709490012301</v>
      </c>
      <c r="M129" s="266">
        <f t="shared" si="26"/>
        <v>31951.273147381369</v>
      </c>
      <c r="N129" s="266">
        <f t="shared" si="27"/>
        <v>31327.724315883959</v>
      </c>
      <c r="O129" s="266">
        <f t="shared" si="28"/>
        <v>35144.923417441918</v>
      </c>
      <c r="P129" s="267">
        <f t="shared" si="29"/>
        <v>35844.449999999997</v>
      </c>
      <c r="Q129" s="267">
        <v>37731</v>
      </c>
      <c r="R129" s="267">
        <v>38482</v>
      </c>
      <c r="S129" s="267">
        <v>40212</v>
      </c>
      <c r="T129" s="267">
        <v>43533</v>
      </c>
      <c r="U129" s="267">
        <v>55147</v>
      </c>
      <c r="W129" s="265" t="s">
        <v>291</v>
      </c>
      <c r="X129" s="266">
        <v>3371.2850685793542</v>
      </c>
      <c r="Y129" s="266">
        <v>674.25701371587081</v>
      </c>
      <c r="Z129" s="266">
        <v>170487726.47291213</v>
      </c>
      <c r="AA129" s="266">
        <v>27977863</v>
      </c>
      <c r="AB129" s="266">
        <v>127648245</v>
      </c>
      <c r="AC129" s="272"/>
      <c r="AD129" s="278"/>
      <c r="AE129" s="283"/>
    </row>
    <row r="130" spans="1:31" ht="19" x14ac:dyDescent="0.25">
      <c r="A130" s="270" t="s">
        <v>294</v>
      </c>
      <c r="B130" s="266">
        <f t="shared" si="17"/>
        <v>607.89872933753236</v>
      </c>
      <c r="C130" s="266">
        <f t="shared" ref="C130:C193" si="30">$D130*$E130/$F130/1000</f>
        <v>121.57974586750646</v>
      </c>
      <c r="D130" s="266">
        <f t="shared" si="18"/>
        <v>115500.75857413115</v>
      </c>
      <c r="E130" s="266">
        <f t="shared" si="19"/>
        <v>1652376.5933376481</v>
      </c>
      <c r="F130" s="266">
        <f t="shared" si="20"/>
        <v>1569757.7636707658</v>
      </c>
      <c r="G130" s="266">
        <f t="shared" si="21"/>
        <v>21334400.457838554</v>
      </c>
      <c r="H130" s="266">
        <f t="shared" ref="H130:H193" si="31">$K130*($L130/$J130)*10</f>
        <v>22457263.639830057</v>
      </c>
      <c r="I130" s="266">
        <f t="shared" si="22"/>
        <v>1652376.5933376481</v>
      </c>
      <c r="J130" s="266">
        <f t="shared" si="23"/>
        <v>1739343.7824606823</v>
      </c>
      <c r="K130" s="266">
        <f t="shared" si="24"/>
        <v>1830888.1920638762</v>
      </c>
      <c r="L130" s="266">
        <f t="shared" si="25"/>
        <v>2133440.0457838555</v>
      </c>
      <c r="M130" s="266">
        <f t="shared" si="26"/>
        <v>2245726.3639830058</v>
      </c>
      <c r="N130" s="266">
        <f t="shared" si="27"/>
        <v>2090470.5641813932</v>
      </c>
      <c r="O130" s="266">
        <f t="shared" si="28"/>
        <v>2616829.6772907265</v>
      </c>
      <c r="P130" s="267">
        <f t="shared" si="29"/>
        <v>2811177.3</v>
      </c>
      <c r="Q130" s="267">
        <v>2959134</v>
      </c>
      <c r="R130" s="267">
        <v>3178904</v>
      </c>
      <c r="S130" s="267">
        <v>3519003</v>
      </c>
      <c r="T130" s="267">
        <v>4027935</v>
      </c>
      <c r="U130" s="267">
        <v>4487343</v>
      </c>
      <c r="W130" s="265" t="s">
        <v>292</v>
      </c>
      <c r="X130" s="266">
        <v>1416.7266454427904</v>
      </c>
      <c r="Y130" s="266">
        <v>283.34532908855806</v>
      </c>
      <c r="Z130" s="266">
        <v>38924312.973640852</v>
      </c>
      <c r="AA130" s="266">
        <v>4068897</v>
      </c>
      <c r="AB130" s="266">
        <v>1855779</v>
      </c>
      <c r="AC130" s="272"/>
      <c r="AD130" s="292" t="s">
        <v>438</v>
      </c>
      <c r="AE130" s="293">
        <v>9855023</v>
      </c>
    </row>
    <row r="131" spans="1:31" ht="19" x14ac:dyDescent="0.25">
      <c r="A131" s="270" t="s">
        <v>295</v>
      </c>
      <c r="B131" s="266">
        <f t="shared" ref="B131:B194" si="32">$C131*5</f>
        <v>1.3649031743490379</v>
      </c>
      <c r="C131" s="266">
        <f t="shared" si="30"/>
        <v>0.27298063486980756</v>
      </c>
      <c r="D131" s="266">
        <f t="shared" ref="D131:D194" si="33">$E131*$F131/$H131</f>
        <v>259.33160312631713</v>
      </c>
      <c r="E131" s="266">
        <f t="shared" ref="E131:E194" si="34">$F131*$H131/$G131</f>
        <v>3457.5174543399326</v>
      </c>
      <c r="F131" s="266">
        <f t="shared" ref="F131:F194" si="35">$G131*($I131/$H131)</f>
        <v>3284.6415816229355</v>
      </c>
      <c r="G131" s="266">
        <f t="shared" ref="G131:G194" si="36">$H131*($I131/$J131)</f>
        <v>41602.605273184919</v>
      </c>
      <c r="H131" s="266">
        <f t="shared" si="31"/>
        <v>43792.216077036763</v>
      </c>
      <c r="I131" s="266">
        <f t="shared" ref="I131:I194" si="37">$J131*($L131/$M131)</f>
        <v>3457.5174543399326</v>
      </c>
      <c r="J131" s="266">
        <f t="shared" ref="J131:J194" si="38">$K131*($L131/$M131)</f>
        <v>3639.4920571999291</v>
      </c>
      <c r="K131" s="266">
        <f t="shared" ref="K131:K194" si="39">$L131*($M131/$O131)</f>
        <v>3831.0442707367679</v>
      </c>
      <c r="L131" s="266">
        <f t="shared" ref="L131:L194" si="40">$M131*($P131/$Q131)</f>
        <v>4160.2605273184927</v>
      </c>
      <c r="M131" s="266">
        <f t="shared" ref="M131:M194" si="41">$N131*($P131/$O131)</f>
        <v>4379.2216077036765</v>
      </c>
      <c r="N131" s="266">
        <f t="shared" ref="N131:N194" si="42">$O131*($P131/$S131)</f>
        <v>4277.3986543703722</v>
      </c>
      <c r="O131" s="266">
        <f t="shared" ref="O131:O194" si="43">$P131*($Q131/$R131)</f>
        <v>4755.5448351438918</v>
      </c>
      <c r="P131" s="267">
        <f t="shared" ref="P131:P194" si="44">$Q131*0.95</f>
        <v>4868.75</v>
      </c>
      <c r="Q131" s="267">
        <v>5125</v>
      </c>
      <c r="R131" s="267">
        <v>5247</v>
      </c>
      <c r="S131" s="267">
        <v>5413</v>
      </c>
      <c r="T131" s="267">
        <v>5425</v>
      </c>
      <c r="U131" s="267">
        <v>4707</v>
      </c>
      <c r="W131" s="265" t="s">
        <v>293</v>
      </c>
      <c r="X131" s="266">
        <v>9.7062380271934234</v>
      </c>
      <c r="Y131" s="266">
        <v>1.9412476054386847</v>
      </c>
      <c r="Z131" s="266">
        <v>319512.73147381365</v>
      </c>
      <c r="AA131" s="266">
        <v>37731</v>
      </c>
      <c r="AB131" s="266">
        <v>55147</v>
      </c>
      <c r="AC131" s="272"/>
      <c r="AD131" s="277"/>
      <c r="AE131" s="283"/>
    </row>
    <row r="132" spans="1:31" ht="19" x14ac:dyDescent="0.25">
      <c r="A132" s="270" t="s">
        <v>296</v>
      </c>
      <c r="B132" s="266">
        <f t="shared" si="32"/>
        <v>12582.417147528584</v>
      </c>
      <c r="C132" s="266">
        <f t="shared" si="30"/>
        <v>2516.4834295057167</v>
      </c>
      <c r="D132" s="266">
        <f t="shared" si="33"/>
        <v>2390659.2580304309</v>
      </c>
      <c r="E132" s="266">
        <f t="shared" si="34"/>
        <v>33093004.987670783</v>
      </c>
      <c r="F132" s="266">
        <f t="shared" si="35"/>
        <v>31438354.73828724</v>
      </c>
      <c r="G132" s="266">
        <f t="shared" si="36"/>
        <v>413429954.65805805</v>
      </c>
      <c r="H132" s="266">
        <f t="shared" si="31"/>
        <v>435189425.9558506</v>
      </c>
      <c r="I132" s="266">
        <f t="shared" si="37"/>
        <v>33093004.987670783</v>
      </c>
      <c r="J132" s="266">
        <f t="shared" si="38"/>
        <v>34834742.092285037</v>
      </c>
      <c r="K132" s="266">
        <f t="shared" si="39"/>
        <v>36668149.570826359</v>
      </c>
      <c r="L132" s="266">
        <f t="shared" si="40"/>
        <v>41342995.465805806</v>
      </c>
      <c r="M132" s="266">
        <f t="shared" si="41"/>
        <v>43518942.595585063</v>
      </c>
      <c r="N132" s="266">
        <f t="shared" si="42"/>
        <v>41704236.636610672</v>
      </c>
      <c r="O132" s="266">
        <f t="shared" si="43"/>
        <v>49067200.485006347</v>
      </c>
      <c r="P132" s="267">
        <f t="shared" si="44"/>
        <v>51202296.299999997</v>
      </c>
      <c r="Q132" s="267">
        <v>53897154</v>
      </c>
      <c r="R132" s="267">
        <v>56242419</v>
      </c>
      <c r="S132" s="267">
        <v>60242161</v>
      </c>
      <c r="T132" s="267">
        <v>63574941</v>
      </c>
      <c r="U132" s="267">
        <v>56025861</v>
      </c>
      <c r="W132" s="265" t="s">
        <v>294</v>
      </c>
      <c r="X132" s="266">
        <v>607.89872933753236</v>
      </c>
      <c r="Y132" s="266">
        <v>121.57974586750646</v>
      </c>
      <c r="Z132" s="266">
        <v>22457263.639830057</v>
      </c>
      <c r="AA132" s="266">
        <v>2959134</v>
      </c>
      <c r="AB132" s="266">
        <v>4487343</v>
      </c>
      <c r="AC132" s="272"/>
      <c r="AD132" s="284" t="s">
        <v>518</v>
      </c>
      <c r="AE132" s="285">
        <v>9855023</v>
      </c>
    </row>
    <row r="133" spans="1:31" ht="19" x14ac:dyDescent="0.25">
      <c r="A133" s="270" t="s">
        <v>297</v>
      </c>
      <c r="B133" s="266">
        <f t="shared" si="32"/>
        <v>385.329847535162</v>
      </c>
      <c r="C133" s="266">
        <f t="shared" si="30"/>
        <v>77.065969507032406</v>
      </c>
      <c r="D133" s="266">
        <f t="shared" si="33"/>
        <v>73212.671031680788</v>
      </c>
      <c r="E133" s="266">
        <f t="shared" si="34"/>
        <v>1133606.6460971932</v>
      </c>
      <c r="F133" s="266">
        <f t="shared" si="35"/>
        <v>1076926.3137923335</v>
      </c>
      <c r="G133" s="266">
        <f t="shared" si="36"/>
        <v>15841114.236038247</v>
      </c>
      <c r="H133" s="266">
        <f t="shared" si="31"/>
        <v>16674857.090566577</v>
      </c>
      <c r="I133" s="266">
        <f t="shared" si="37"/>
        <v>1133606.6460971932</v>
      </c>
      <c r="J133" s="266">
        <f t="shared" si="38"/>
        <v>1193270.1537865193</v>
      </c>
      <c r="K133" s="266">
        <f t="shared" si="39"/>
        <v>1256073.846091073</v>
      </c>
      <c r="L133" s="266">
        <f t="shared" si="40"/>
        <v>1584111.4236038248</v>
      </c>
      <c r="M133" s="266">
        <f t="shared" si="41"/>
        <v>1667485.7090566577</v>
      </c>
      <c r="N133" s="266">
        <f t="shared" si="42"/>
        <v>1501214.2752267923</v>
      </c>
      <c r="O133" s="266">
        <f t="shared" si="43"/>
        <v>2102968.0449386984</v>
      </c>
      <c r="P133" s="267">
        <f t="shared" si="44"/>
        <v>2335888.5</v>
      </c>
      <c r="Q133" s="267">
        <v>2458830</v>
      </c>
      <c r="R133" s="267">
        <v>2731165</v>
      </c>
      <c r="S133" s="267">
        <v>3272217</v>
      </c>
      <c r="T133" s="267">
        <v>4321627</v>
      </c>
      <c r="U133" s="267">
        <v>5730479</v>
      </c>
      <c r="W133" s="265" t="s">
        <v>295</v>
      </c>
      <c r="X133" s="266">
        <v>1.3649031743490379</v>
      </c>
      <c r="Y133" s="266">
        <v>0.27298063486980756</v>
      </c>
      <c r="Z133" s="266">
        <v>43792.216077036763</v>
      </c>
      <c r="AA133" s="266">
        <v>5125</v>
      </c>
      <c r="AB133" s="266">
        <v>4707</v>
      </c>
      <c r="AC133" s="272"/>
      <c r="AD133" s="273"/>
      <c r="AE133" s="283"/>
    </row>
    <row r="134" spans="1:31" ht="19" x14ac:dyDescent="0.25">
      <c r="A134" s="270" t="s">
        <v>298</v>
      </c>
      <c r="B134" s="266">
        <f t="shared" si="32"/>
        <v>2.7655249856088862</v>
      </c>
      <c r="C134" s="266">
        <f t="shared" si="30"/>
        <v>0.55310499712177719</v>
      </c>
      <c r="D134" s="266">
        <f t="shared" si="33"/>
        <v>525.44974726568842</v>
      </c>
      <c r="E134" s="266">
        <f t="shared" si="34"/>
        <v>6981.8639878037402</v>
      </c>
      <c r="F134" s="266">
        <f t="shared" si="35"/>
        <v>6632.7707884135543</v>
      </c>
      <c r="G134" s="266">
        <f t="shared" si="36"/>
        <v>83725.700812616837</v>
      </c>
      <c r="H134" s="266">
        <f t="shared" si="31"/>
        <v>88132.31664485982</v>
      </c>
      <c r="I134" s="266">
        <f t="shared" si="37"/>
        <v>6981.8639878037402</v>
      </c>
      <c r="J134" s="266">
        <f t="shared" si="38"/>
        <v>7349.330513477621</v>
      </c>
      <c r="K134" s="266">
        <f t="shared" si="39"/>
        <v>7736.1373826080217</v>
      </c>
      <c r="L134" s="266">
        <f t="shared" si="40"/>
        <v>8372.5700812616833</v>
      </c>
      <c r="M134" s="266">
        <f t="shared" si="41"/>
        <v>8813.231664485982</v>
      </c>
      <c r="N134" s="266">
        <f t="shared" si="42"/>
        <v>8656.5632818656377</v>
      </c>
      <c r="O134" s="266">
        <f t="shared" si="43"/>
        <v>9538.2742192754868</v>
      </c>
      <c r="P134" s="267">
        <f t="shared" si="44"/>
        <v>9710.9</v>
      </c>
      <c r="Q134" s="267">
        <v>10222</v>
      </c>
      <c r="R134" s="267">
        <v>10407</v>
      </c>
      <c r="S134" s="267">
        <v>10700</v>
      </c>
      <c r="T134" s="267">
        <v>10557</v>
      </c>
      <c r="U134" s="267">
        <v>8657</v>
      </c>
      <c r="W134" s="265" t="s">
        <v>296</v>
      </c>
      <c r="X134" s="266">
        <v>12582.417147528584</v>
      </c>
      <c r="Y134" s="266">
        <v>2516.4834295057167</v>
      </c>
      <c r="Z134" s="266">
        <v>435189425.9558506</v>
      </c>
      <c r="AA134" s="266">
        <v>53897154</v>
      </c>
      <c r="AB134" s="266">
        <v>56025861</v>
      </c>
      <c r="AC134" s="272"/>
      <c r="AD134" s="281" t="s">
        <v>204</v>
      </c>
      <c r="AE134" s="282"/>
    </row>
    <row r="135" spans="1:31" ht="19" x14ac:dyDescent="0.25">
      <c r="A135" s="270" t="s">
        <v>299</v>
      </c>
      <c r="B135" s="266">
        <f t="shared" si="32"/>
        <v>6112.5969746151677</v>
      </c>
      <c r="C135" s="266">
        <f t="shared" si="30"/>
        <v>1222.5193949230336</v>
      </c>
      <c r="D135" s="266">
        <f t="shared" si="33"/>
        <v>1161393.425176882</v>
      </c>
      <c r="E135" s="266">
        <f t="shared" si="34"/>
        <v>16461262.395454481</v>
      </c>
      <c r="F135" s="266">
        <f t="shared" si="35"/>
        <v>15638199.275681756</v>
      </c>
      <c r="G135" s="266">
        <f t="shared" si="36"/>
        <v>210568848.83663568</v>
      </c>
      <c r="H135" s="266">
        <f t="shared" si="31"/>
        <v>221651419.82803756</v>
      </c>
      <c r="I135" s="266">
        <f t="shared" si="37"/>
        <v>16461262.395454479</v>
      </c>
      <c r="J135" s="266">
        <f t="shared" si="38"/>
        <v>17327644.626794189</v>
      </c>
      <c r="K135" s="266">
        <f t="shared" si="39"/>
        <v>18239625.922941253</v>
      </c>
      <c r="L135" s="266">
        <f t="shared" si="40"/>
        <v>21056884.883663565</v>
      </c>
      <c r="M135" s="266">
        <f t="shared" si="41"/>
        <v>22165141.982803755</v>
      </c>
      <c r="N135" s="266">
        <f t="shared" si="42"/>
        <v>20938330.455355659</v>
      </c>
      <c r="O135" s="266">
        <f t="shared" si="43"/>
        <v>25588728.910000261</v>
      </c>
      <c r="P135" s="267">
        <f t="shared" si="44"/>
        <v>27088015</v>
      </c>
      <c r="Q135" s="267">
        <v>28513700</v>
      </c>
      <c r="R135" s="267">
        <v>30184365</v>
      </c>
      <c r="S135" s="267">
        <v>33104257</v>
      </c>
      <c r="T135" s="267">
        <v>36159454</v>
      </c>
      <c r="U135" s="267">
        <v>29677239</v>
      </c>
      <c r="W135" s="265" t="s">
        <v>297</v>
      </c>
      <c r="X135" s="266">
        <v>385.329847535162</v>
      </c>
      <c r="Y135" s="266">
        <v>77.065969507032406</v>
      </c>
      <c r="Z135" s="266">
        <v>16674857.090566577</v>
      </c>
      <c r="AA135" s="266">
        <v>2458830</v>
      </c>
      <c r="AB135" s="266">
        <v>5730479</v>
      </c>
      <c r="AC135" s="272"/>
      <c r="AD135" s="277">
        <v>6441.3943656560004</v>
      </c>
      <c r="AE135" s="283"/>
    </row>
    <row r="136" spans="1:31" ht="19" x14ac:dyDescent="0.25">
      <c r="A136" s="270" t="s">
        <v>300</v>
      </c>
      <c r="B136" s="266">
        <f t="shared" si="32"/>
        <v>1506.3920969535545</v>
      </c>
      <c r="C136" s="266">
        <f t="shared" si="30"/>
        <v>301.27841939071089</v>
      </c>
      <c r="D136" s="266">
        <f t="shared" si="33"/>
        <v>286214.49842117535</v>
      </c>
      <c r="E136" s="266">
        <f t="shared" si="34"/>
        <v>5471350.1951718135</v>
      </c>
      <c r="F136" s="266">
        <f t="shared" si="35"/>
        <v>5197782.6854132228</v>
      </c>
      <c r="G136" s="266">
        <f t="shared" si="36"/>
        <v>94394047.100384995</v>
      </c>
      <c r="H136" s="266">
        <f t="shared" si="31"/>
        <v>99362154.842510521</v>
      </c>
      <c r="I136" s="266">
        <f t="shared" si="37"/>
        <v>5471350.1951718135</v>
      </c>
      <c r="J136" s="266">
        <f t="shared" si="38"/>
        <v>5759315.9949176982</v>
      </c>
      <c r="K136" s="266">
        <f t="shared" si="39"/>
        <v>6062437.8893870506</v>
      </c>
      <c r="L136" s="266">
        <f t="shared" si="40"/>
        <v>9439404.7100384999</v>
      </c>
      <c r="M136" s="266">
        <f t="shared" si="41"/>
        <v>9936215.4842510521</v>
      </c>
      <c r="N136" s="266">
        <f t="shared" si="42"/>
        <v>8131709.041945043</v>
      </c>
      <c r="O136" s="266">
        <f t="shared" si="43"/>
        <v>15470997.138987564</v>
      </c>
      <c r="P136" s="267">
        <f t="shared" si="44"/>
        <v>18904164</v>
      </c>
      <c r="Q136" s="267">
        <v>19899120</v>
      </c>
      <c r="R136" s="267">
        <v>24314931</v>
      </c>
      <c r="S136" s="267">
        <v>35966150</v>
      </c>
      <c r="T136" s="267">
        <v>72237745</v>
      </c>
      <c r="U136" s="267">
        <v>209334454</v>
      </c>
      <c r="W136" s="265" t="s">
        <v>298</v>
      </c>
      <c r="X136" s="266">
        <v>2.7655249856088862</v>
      </c>
      <c r="Y136" s="266">
        <v>0.55310499712177719</v>
      </c>
      <c r="Z136" s="266">
        <v>88132.31664485982</v>
      </c>
      <c r="AA136" s="266">
        <v>10222</v>
      </c>
      <c r="AB136" s="266">
        <v>8657</v>
      </c>
      <c r="AC136" s="272"/>
      <c r="AD136" s="286">
        <v>1288.2788731312</v>
      </c>
      <c r="AE136" s="282"/>
    </row>
    <row r="137" spans="1:31" ht="19" x14ac:dyDescent="0.25">
      <c r="A137" s="270" t="s">
        <v>301</v>
      </c>
      <c r="B137" s="266">
        <f t="shared" si="32"/>
        <v>23478.13595319607</v>
      </c>
      <c r="C137" s="266">
        <f t="shared" si="30"/>
        <v>4695.6271906392139</v>
      </c>
      <c r="D137" s="266">
        <f t="shared" si="33"/>
        <v>4460845.8311072541</v>
      </c>
      <c r="E137" s="266">
        <f t="shared" si="34"/>
        <v>73194228.334654748</v>
      </c>
      <c r="F137" s="266">
        <f t="shared" si="35"/>
        <v>69534516.91792202</v>
      </c>
      <c r="G137" s="266">
        <f t="shared" si="36"/>
        <v>1083886156.5876276</v>
      </c>
      <c r="H137" s="266">
        <f t="shared" si="31"/>
        <v>1140932796.4080291</v>
      </c>
      <c r="I137" s="266">
        <f t="shared" si="37"/>
        <v>73194228.334654748</v>
      </c>
      <c r="J137" s="266">
        <f t="shared" si="38"/>
        <v>77046556.141741842</v>
      </c>
      <c r="K137" s="266">
        <f t="shared" si="39"/>
        <v>81101638.043938771</v>
      </c>
      <c r="L137" s="266">
        <f t="shared" si="40"/>
        <v>108388615.65876278</v>
      </c>
      <c r="M137" s="266">
        <f t="shared" si="41"/>
        <v>114093279.64080292</v>
      </c>
      <c r="N137" s="266">
        <f t="shared" si="42"/>
        <v>100507279.42229499</v>
      </c>
      <c r="O137" s="266">
        <f t="shared" si="43"/>
        <v>152480429.92097065</v>
      </c>
      <c r="P137" s="267">
        <f t="shared" si="44"/>
        <v>173091863.90000001</v>
      </c>
      <c r="Q137" s="267">
        <v>182201962</v>
      </c>
      <c r="R137" s="267">
        <v>206830983</v>
      </c>
      <c r="S137" s="267">
        <v>262599107</v>
      </c>
      <c r="T137" s="267">
        <v>398507704</v>
      </c>
      <c r="U137" s="267">
        <v>752247359</v>
      </c>
      <c r="W137" s="265" t="s">
        <v>299</v>
      </c>
      <c r="X137" s="266">
        <v>6112.5969746151677</v>
      </c>
      <c r="Y137" s="266">
        <v>1222.5193949230336</v>
      </c>
      <c r="Z137" s="266">
        <v>221651419.82803756</v>
      </c>
      <c r="AA137" s="266">
        <v>28513700</v>
      </c>
      <c r="AB137" s="266">
        <v>29677239</v>
      </c>
      <c r="AC137" s="272"/>
      <c r="AD137" s="279">
        <v>17515624.362630531</v>
      </c>
      <c r="AE137" s="283"/>
    </row>
    <row r="138" spans="1:31" ht="19" x14ac:dyDescent="0.25">
      <c r="A138" s="270" t="s">
        <v>302</v>
      </c>
      <c r="B138" s="266">
        <f t="shared" si="32"/>
        <v>4641.7956447523684</v>
      </c>
      <c r="C138" s="266">
        <f t="shared" si="30"/>
        <v>928.35912895047363</v>
      </c>
      <c r="D138" s="266">
        <f t="shared" si="33"/>
        <v>881941.17250294995</v>
      </c>
      <c r="E138" s="266">
        <f t="shared" si="34"/>
        <v>11676034.944411267</v>
      </c>
      <c r="F138" s="266">
        <f t="shared" si="35"/>
        <v>11092233.197190704</v>
      </c>
      <c r="G138" s="266">
        <f t="shared" si="36"/>
        <v>139507759.85622549</v>
      </c>
      <c r="H138" s="266">
        <f t="shared" si="31"/>
        <v>146850273.53286895</v>
      </c>
      <c r="I138" s="266">
        <f t="shared" si="37"/>
        <v>11676034.944411268</v>
      </c>
      <c r="J138" s="266">
        <f t="shared" si="38"/>
        <v>12290563.099380283</v>
      </c>
      <c r="K138" s="266">
        <f t="shared" si="39"/>
        <v>12937434.841452928</v>
      </c>
      <c r="L138" s="266">
        <f t="shared" si="40"/>
        <v>13950775.985622551</v>
      </c>
      <c r="M138" s="266">
        <f t="shared" si="41"/>
        <v>14685027.353286896</v>
      </c>
      <c r="N138" s="266">
        <f t="shared" si="42"/>
        <v>14462695.693658479</v>
      </c>
      <c r="O138" s="266">
        <f t="shared" si="43"/>
        <v>15835250.917904343</v>
      </c>
      <c r="P138" s="267">
        <f t="shared" si="44"/>
        <v>16078682.549999999</v>
      </c>
      <c r="Q138" s="267">
        <v>16924929</v>
      </c>
      <c r="R138" s="267">
        <v>17185112</v>
      </c>
      <c r="S138" s="267">
        <v>17604600</v>
      </c>
      <c r="T138" s="267">
        <v>17601569</v>
      </c>
      <c r="U138" s="267">
        <v>17220279</v>
      </c>
      <c r="W138" s="265" t="s">
        <v>300</v>
      </c>
      <c r="X138" s="266">
        <v>1506.3920969535545</v>
      </c>
      <c r="Y138" s="266">
        <v>301.27841939071089</v>
      </c>
      <c r="Z138" s="266">
        <v>99362154.842510521</v>
      </c>
      <c r="AA138" s="266">
        <v>19899120</v>
      </c>
      <c r="AB138" s="266">
        <v>209334454</v>
      </c>
      <c r="AC138" s="272"/>
      <c r="AD138" s="294">
        <v>41926620</v>
      </c>
      <c r="AE138" s="282">
        <v>31108083</v>
      </c>
    </row>
    <row r="139" spans="1:31" ht="19" x14ac:dyDescent="0.25">
      <c r="A139" s="270" t="s">
        <v>303</v>
      </c>
      <c r="B139" s="266">
        <f t="shared" si="32"/>
        <v>1311.0484215744959</v>
      </c>
      <c r="C139" s="266">
        <f t="shared" si="30"/>
        <v>262.20968431489916</v>
      </c>
      <c r="D139" s="266">
        <f t="shared" si="33"/>
        <v>249099.2000991542</v>
      </c>
      <c r="E139" s="266">
        <f t="shared" si="34"/>
        <v>3527899.4888382391</v>
      </c>
      <c r="F139" s="266">
        <f t="shared" si="35"/>
        <v>3351504.5143963275</v>
      </c>
      <c r="G139" s="266">
        <f t="shared" si="36"/>
        <v>45092808.429524556</v>
      </c>
      <c r="H139" s="266">
        <f t="shared" si="31"/>
        <v>47466114.136341631</v>
      </c>
      <c r="I139" s="266">
        <f t="shared" si="37"/>
        <v>3527899.4888382391</v>
      </c>
      <c r="J139" s="266">
        <f t="shared" si="38"/>
        <v>3713578.4093034095</v>
      </c>
      <c r="K139" s="266">
        <f t="shared" si="39"/>
        <v>3909029.9045299045</v>
      </c>
      <c r="L139" s="266">
        <f t="shared" si="40"/>
        <v>4509280.8429524554</v>
      </c>
      <c r="M139" s="266">
        <f t="shared" si="41"/>
        <v>4746611.4136341633</v>
      </c>
      <c r="N139" s="266">
        <f t="shared" si="42"/>
        <v>4498143.8907334246</v>
      </c>
      <c r="O139" s="266">
        <f t="shared" si="43"/>
        <v>5475477.1488538925</v>
      </c>
      <c r="P139" s="267">
        <f t="shared" si="44"/>
        <v>5777930.3999999994</v>
      </c>
      <c r="Q139" s="267">
        <v>6082032</v>
      </c>
      <c r="R139" s="267">
        <v>6417990</v>
      </c>
      <c r="S139" s="267">
        <v>7033329</v>
      </c>
      <c r="T139" s="267">
        <v>7862804</v>
      </c>
      <c r="U139" s="267">
        <v>6996143</v>
      </c>
      <c r="W139" s="265" t="s">
        <v>301</v>
      </c>
      <c r="X139" s="266">
        <v>23478.13595319607</v>
      </c>
      <c r="Y139" s="266">
        <v>4695.6271906392139</v>
      </c>
      <c r="Z139" s="266">
        <v>1140932796.4080291</v>
      </c>
      <c r="AA139" s="266">
        <v>182201962</v>
      </c>
      <c r="AB139" s="266">
        <v>752247359</v>
      </c>
      <c r="AC139" s="272"/>
      <c r="AD139" s="295" t="s">
        <v>492</v>
      </c>
      <c r="AE139" s="288">
        <v>31108083</v>
      </c>
    </row>
    <row r="140" spans="1:31" ht="19" x14ac:dyDescent="0.25">
      <c r="A140" s="270" t="s">
        <v>304</v>
      </c>
      <c r="B140" s="266">
        <f t="shared" si="32"/>
        <v>0.44415113948206802</v>
      </c>
      <c r="C140" s="266">
        <f t="shared" si="30"/>
        <v>8.8830227896413608E-2</v>
      </c>
      <c r="D140" s="266">
        <f t="shared" si="33"/>
        <v>84.388716501592924</v>
      </c>
      <c r="E140" s="266">
        <f t="shared" si="34"/>
        <v>1118.1867963098011</v>
      </c>
      <c r="F140" s="266">
        <f t="shared" si="35"/>
        <v>1062.2774564943111</v>
      </c>
      <c r="G140" s="266">
        <f t="shared" si="36"/>
        <v>13371.851609506617</v>
      </c>
      <c r="H140" s="266">
        <f t="shared" si="31"/>
        <v>14075.63327316486</v>
      </c>
      <c r="I140" s="266">
        <f t="shared" si="37"/>
        <v>1118.1867963098011</v>
      </c>
      <c r="J140" s="266">
        <f t="shared" si="38"/>
        <v>1177.0387329576854</v>
      </c>
      <c r="K140" s="266">
        <f t="shared" si="39"/>
        <v>1238.9881399554583</v>
      </c>
      <c r="L140" s="266">
        <f t="shared" si="40"/>
        <v>1337.1851609506618</v>
      </c>
      <c r="M140" s="266">
        <f t="shared" si="41"/>
        <v>1407.5633273164863</v>
      </c>
      <c r="N140" s="266">
        <f t="shared" si="42"/>
        <v>1398.0116946203225</v>
      </c>
      <c r="O140" s="266">
        <f t="shared" si="43"/>
        <v>1519.1209130166565</v>
      </c>
      <c r="P140" s="267">
        <f t="shared" si="44"/>
        <v>1529.5</v>
      </c>
      <c r="Q140" s="267">
        <v>1610</v>
      </c>
      <c r="R140" s="267">
        <v>1621</v>
      </c>
      <c r="S140" s="267">
        <v>1662</v>
      </c>
      <c r="T140" s="267">
        <v>1767</v>
      </c>
      <c r="U140" s="267">
        <v>1721</v>
      </c>
      <c r="W140" s="265" t="s">
        <v>302</v>
      </c>
      <c r="X140" s="266">
        <v>4641.7956447523684</v>
      </c>
      <c r="Y140" s="266">
        <v>928.35912895047363</v>
      </c>
      <c r="Z140" s="266">
        <v>146850273.53286895</v>
      </c>
      <c r="AA140" s="266">
        <v>16924929</v>
      </c>
      <c r="AB140" s="266">
        <v>17220279</v>
      </c>
      <c r="AC140" s="272"/>
      <c r="AD140" s="296"/>
      <c r="AE140" s="282"/>
    </row>
    <row r="141" spans="1:31" ht="19" x14ac:dyDescent="0.25">
      <c r="A141" s="270" t="s">
        <v>305</v>
      </c>
      <c r="B141" s="266">
        <f t="shared" si="32"/>
        <v>1033.361754976853</v>
      </c>
      <c r="C141" s="266">
        <f t="shared" si="30"/>
        <v>206.67235099537061</v>
      </c>
      <c r="D141" s="266">
        <f t="shared" si="33"/>
        <v>196338.73344560203</v>
      </c>
      <c r="E141" s="266">
        <f t="shared" si="34"/>
        <v>2737790.6659511421</v>
      </c>
      <c r="F141" s="266">
        <f t="shared" si="35"/>
        <v>2600901.1326535847</v>
      </c>
      <c r="G141" s="266">
        <f t="shared" si="36"/>
        <v>34454162.880259879</v>
      </c>
      <c r="H141" s="266">
        <f t="shared" si="31"/>
        <v>36267539.873957768</v>
      </c>
      <c r="I141" s="266">
        <f t="shared" si="37"/>
        <v>2737790.6659511416</v>
      </c>
      <c r="J141" s="266">
        <f t="shared" si="38"/>
        <v>2881884.9115275173</v>
      </c>
      <c r="K141" s="266">
        <f t="shared" si="39"/>
        <v>3033563.0647658072</v>
      </c>
      <c r="L141" s="266">
        <f t="shared" si="40"/>
        <v>3445416.2880259883</v>
      </c>
      <c r="M141" s="266">
        <f t="shared" si="41"/>
        <v>3626753.9873957769</v>
      </c>
      <c r="N141" s="266">
        <f t="shared" si="42"/>
        <v>3472517.1407470019</v>
      </c>
      <c r="O141" s="266">
        <f t="shared" si="43"/>
        <v>4119142.0761846872</v>
      </c>
      <c r="P141" s="267">
        <f t="shared" si="44"/>
        <v>4302099.7</v>
      </c>
      <c r="Q141" s="267">
        <v>4528526</v>
      </c>
      <c r="R141" s="267">
        <v>4729667</v>
      </c>
      <c r="S141" s="267">
        <v>5103203</v>
      </c>
      <c r="T141" s="267">
        <v>5607472</v>
      </c>
      <c r="U141" s="267">
        <v>6094185</v>
      </c>
      <c r="W141" s="265" t="s">
        <v>303</v>
      </c>
      <c r="X141" s="266">
        <v>1311.0484215744959</v>
      </c>
      <c r="Y141" s="266">
        <v>262.20968431489916</v>
      </c>
      <c r="Z141" s="266">
        <v>47466114.136341631</v>
      </c>
      <c r="AA141" s="266">
        <v>6082032</v>
      </c>
      <c r="AB141" s="266">
        <v>6996143</v>
      </c>
      <c r="AC141" s="272"/>
      <c r="AD141" s="278" t="s">
        <v>466</v>
      </c>
      <c r="AE141" s="283">
        <v>31108083</v>
      </c>
    </row>
    <row r="142" spans="1:31" ht="19" x14ac:dyDescent="0.25">
      <c r="A142" s="270" t="s">
        <v>306</v>
      </c>
      <c r="B142" s="266">
        <f t="shared" si="32"/>
        <v>53.855354579636952</v>
      </c>
      <c r="C142" s="266">
        <f t="shared" si="30"/>
        <v>10.771070915927391</v>
      </c>
      <c r="D142" s="266">
        <f t="shared" si="33"/>
        <v>10232.517370131021</v>
      </c>
      <c r="E142" s="266">
        <f t="shared" si="34"/>
        <v>147103.63780263154</v>
      </c>
      <c r="F142" s="266">
        <f t="shared" si="35"/>
        <v>139748.45591249995</v>
      </c>
      <c r="G142" s="266">
        <f t="shared" si="36"/>
        <v>1908585.1724948385</v>
      </c>
      <c r="H142" s="266">
        <f t="shared" si="31"/>
        <v>2009037.0236787773</v>
      </c>
      <c r="I142" s="266">
        <f t="shared" si="37"/>
        <v>147103.63780263151</v>
      </c>
      <c r="J142" s="266">
        <f t="shared" si="38"/>
        <v>154845.93452908579</v>
      </c>
      <c r="K142" s="266">
        <f t="shared" si="39"/>
        <v>162995.72055693241</v>
      </c>
      <c r="L142" s="266">
        <f t="shared" si="40"/>
        <v>190858.51724948385</v>
      </c>
      <c r="M142" s="266">
        <f t="shared" si="41"/>
        <v>200903.70236787773</v>
      </c>
      <c r="N142" s="266">
        <f t="shared" si="42"/>
        <v>189076.28438545109</v>
      </c>
      <c r="O142" s="266">
        <f t="shared" si="43"/>
        <v>235246.56115417217</v>
      </c>
      <c r="P142" s="267">
        <f t="shared" si="44"/>
        <v>249962.09999999998</v>
      </c>
      <c r="Q142" s="267">
        <v>263118</v>
      </c>
      <c r="R142" s="267">
        <v>279577</v>
      </c>
      <c r="S142" s="267">
        <v>311000</v>
      </c>
      <c r="T142" s="267">
        <v>363479</v>
      </c>
      <c r="U142" s="267">
        <v>419125</v>
      </c>
      <c r="W142" s="265" t="s">
        <v>304</v>
      </c>
      <c r="X142" s="266">
        <v>0.44415113948206802</v>
      </c>
      <c r="Y142" s="266">
        <v>8.8830227896413608E-2</v>
      </c>
      <c r="Z142" s="266">
        <v>14075.63327316486</v>
      </c>
      <c r="AA142" s="266">
        <v>1610</v>
      </c>
      <c r="AB142" s="266">
        <v>1721</v>
      </c>
      <c r="AC142" s="272"/>
      <c r="AD142" s="286"/>
      <c r="AE142" s="282"/>
    </row>
    <row r="143" spans="1:31" ht="19" x14ac:dyDescent="0.25">
      <c r="A143" s="270" t="s">
        <v>307</v>
      </c>
      <c r="B143" s="266">
        <f t="shared" si="32"/>
        <v>1167.8502093426246</v>
      </c>
      <c r="C143" s="266">
        <f t="shared" si="30"/>
        <v>233.57004186852492</v>
      </c>
      <c r="D143" s="266">
        <f t="shared" si="33"/>
        <v>221891.53977509862</v>
      </c>
      <c r="E143" s="266">
        <f t="shared" si="34"/>
        <v>3103050.2864804398</v>
      </c>
      <c r="F143" s="266">
        <f t="shared" si="35"/>
        <v>2947897.7721564174</v>
      </c>
      <c r="G143" s="266">
        <f t="shared" si="36"/>
        <v>39163734.15540199</v>
      </c>
      <c r="H143" s="266">
        <f t="shared" si="31"/>
        <v>41224983.321475789</v>
      </c>
      <c r="I143" s="266">
        <f t="shared" si="37"/>
        <v>3103050.2864804403</v>
      </c>
      <c r="J143" s="266">
        <f t="shared" si="38"/>
        <v>3266368.7226109905</v>
      </c>
      <c r="K143" s="266">
        <f t="shared" si="39"/>
        <v>3438282.8659063065</v>
      </c>
      <c r="L143" s="266">
        <f t="shared" si="40"/>
        <v>3916373.4155401993</v>
      </c>
      <c r="M143" s="266">
        <f t="shared" si="41"/>
        <v>4122498.3321475787</v>
      </c>
      <c r="N143" s="266">
        <f t="shared" si="42"/>
        <v>3910403.2028481252</v>
      </c>
      <c r="O143" s="266">
        <f t="shared" si="43"/>
        <v>4695728.5084733181</v>
      </c>
      <c r="P143" s="267">
        <f t="shared" si="44"/>
        <v>4950418.6499999994</v>
      </c>
      <c r="Q143" s="267">
        <v>5210967</v>
      </c>
      <c r="R143" s="267">
        <v>5493603</v>
      </c>
      <c r="S143" s="267">
        <v>5944610</v>
      </c>
      <c r="T143" s="267">
        <v>6657801</v>
      </c>
      <c r="U143" s="267">
        <v>7844904</v>
      </c>
      <c r="W143" s="265" t="s">
        <v>305</v>
      </c>
      <c r="X143" s="266">
        <v>1033.361754976853</v>
      </c>
      <c r="Y143" s="266">
        <v>206.67235099537061</v>
      </c>
      <c r="Z143" s="266">
        <v>36267539.873957768</v>
      </c>
      <c r="AA143" s="266">
        <v>4528526</v>
      </c>
      <c r="AB143" s="266">
        <v>6094185</v>
      </c>
      <c r="AC143" s="272"/>
      <c r="AD143" s="287" t="s">
        <v>439</v>
      </c>
      <c r="AE143" s="288">
        <v>31108083</v>
      </c>
    </row>
    <row r="144" spans="1:31" ht="19" x14ac:dyDescent="0.25">
      <c r="A144" s="270" t="s">
        <v>308</v>
      </c>
      <c r="B144" s="266">
        <f t="shared" si="32"/>
        <v>1830.6484764227221</v>
      </c>
      <c r="C144" s="266">
        <f t="shared" si="30"/>
        <v>366.12969528454443</v>
      </c>
      <c r="D144" s="266">
        <f t="shared" si="33"/>
        <v>347823.2105203172</v>
      </c>
      <c r="E144" s="266">
        <f t="shared" si="34"/>
        <v>5023908.1319144974</v>
      </c>
      <c r="F144" s="266">
        <f t="shared" si="35"/>
        <v>4772712.7253187718</v>
      </c>
      <c r="G144" s="266">
        <f t="shared" si="36"/>
        <v>65489553.512959637</v>
      </c>
      <c r="H144" s="266">
        <f t="shared" si="31"/>
        <v>68936372.118904889</v>
      </c>
      <c r="I144" s="266">
        <f t="shared" si="37"/>
        <v>5023908.1319144974</v>
      </c>
      <c r="J144" s="266">
        <f t="shared" si="38"/>
        <v>5288324.349383682</v>
      </c>
      <c r="K144" s="266">
        <f t="shared" si="39"/>
        <v>5566657.2098775599</v>
      </c>
      <c r="L144" s="266">
        <f t="shared" si="40"/>
        <v>6548955.3512959639</v>
      </c>
      <c r="M144" s="266">
        <f t="shared" si="41"/>
        <v>6893637.2118904889</v>
      </c>
      <c r="N144" s="266">
        <f t="shared" si="42"/>
        <v>6426867.3293180373</v>
      </c>
      <c r="O144" s="266">
        <f t="shared" si="43"/>
        <v>8110095.6294911159</v>
      </c>
      <c r="P144" s="267">
        <f t="shared" si="44"/>
        <v>8699114.8499999996</v>
      </c>
      <c r="Q144" s="267">
        <v>9156963</v>
      </c>
      <c r="R144" s="267">
        <v>9822014</v>
      </c>
      <c r="S144" s="267">
        <v>10977456</v>
      </c>
      <c r="T144" s="267">
        <v>12789108</v>
      </c>
      <c r="U144" s="267">
        <v>13388548</v>
      </c>
      <c r="W144" s="265" t="s">
        <v>306</v>
      </c>
      <c r="X144" s="266">
        <v>53.855354579636952</v>
      </c>
      <c r="Y144" s="266">
        <v>10.771070915927391</v>
      </c>
      <c r="Z144" s="266">
        <v>2009037.0236787773</v>
      </c>
      <c r="AA144" s="266">
        <v>263118</v>
      </c>
      <c r="AB144" s="266">
        <v>419125</v>
      </c>
      <c r="AC144" s="272"/>
      <c r="AD144" s="289"/>
      <c r="AE144" s="282"/>
    </row>
    <row r="145" spans="1:31" ht="19" x14ac:dyDescent="0.25">
      <c r="A145" s="270" t="s">
        <v>309</v>
      </c>
      <c r="B145" s="266">
        <f t="shared" si="32"/>
        <v>974.25952871094057</v>
      </c>
      <c r="C145" s="266">
        <f t="shared" si="30"/>
        <v>194.85190574218811</v>
      </c>
      <c r="D145" s="266">
        <f t="shared" si="33"/>
        <v>185109.3104550787</v>
      </c>
      <c r="E145" s="266">
        <f t="shared" si="34"/>
        <v>2601924.6384137883</v>
      </c>
      <c r="F145" s="266">
        <f t="shared" si="35"/>
        <v>2471828.4064930989</v>
      </c>
      <c r="G145" s="266">
        <f t="shared" si="36"/>
        <v>33007176.441451546</v>
      </c>
      <c r="H145" s="266">
        <f t="shared" si="31"/>
        <v>34744396.254159518</v>
      </c>
      <c r="I145" s="266">
        <f t="shared" si="37"/>
        <v>2601924.6384137883</v>
      </c>
      <c r="J145" s="266">
        <f t="shared" si="38"/>
        <v>2738868.0404355666</v>
      </c>
      <c r="K145" s="266">
        <f t="shared" si="39"/>
        <v>2883018.9899321753</v>
      </c>
      <c r="L145" s="266">
        <f t="shared" si="40"/>
        <v>3300717.6441451544</v>
      </c>
      <c r="M145" s="266">
        <f t="shared" si="41"/>
        <v>3474439.6254159519</v>
      </c>
      <c r="N145" s="266">
        <f t="shared" si="42"/>
        <v>3239724.9409982683</v>
      </c>
      <c r="O145" s="266">
        <f t="shared" si="43"/>
        <v>3977824.7091592373</v>
      </c>
      <c r="P145" s="267">
        <f t="shared" si="44"/>
        <v>4266013.95</v>
      </c>
      <c r="Q145" s="267">
        <v>4490541</v>
      </c>
      <c r="R145" s="267">
        <v>4815876</v>
      </c>
      <c r="S145" s="267">
        <v>5237931</v>
      </c>
      <c r="T145" s="267">
        <v>5843555</v>
      </c>
      <c r="U145" s="267">
        <v>5750633</v>
      </c>
      <c r="W145" s="265" t="s">
        <v>307</v>
      </c>
      <c r="X145" s="266">
        <v>1167.8502093426246</v>
      </c>
      <c r="Y145" s="266">
        <v>233.57004186852492</v>
      </c>
      <c r="Z145" s="266">
        <v>41224983.321475789</v>
      </c>
      <c r="AA145" s="266">
        <v>5210967</v>
      </c>
      <c r="AB145" s="266">
        <v>7844904</v>
      </c>
      <c r="AC145" s="272"/>
      <c r="AD145" s="290" t="s">
        <v>519</v>
      </c>
      <c r="AE145" s="291">
        <v>31108083</v>
      </c>
    </row>
    <row r="146" spans="1:31" ht="19" x14ac:dyDescent="0.25">
      <c r="A146" s="270" t="s">
        <v>310</v>
      </c>
      <c r="B146" s="266">
        <f t="shared" si="32"/>
        <v>21.382090317729336</v>
      </c>
      <c r="C146" s="266">
        <f t="shared" si="30"/>
        <v>4.2764180635458668</v>
      </c>
      <c r="D146" s="266">
        <f t="shared" si="33"/>
        <v>4062.5971603685744</v>
      </c>
      <c r="E146" s="266">
        <f t="shared" si="34"/>
        <v>55597.873412749133</v>
      </c>
      <c r="F146" s="266">
        <f t="shared" si="35"/>
        <v>52817.979742111689</v>
      </c>
      <c r="G146" s="266">
        <f t="shared" si="36"/>
        <v>686688.55756917456</v>
      </c>
      <c r="H146" s="266">
        <f t="shared" si="31"/>
        <v>722830.06059913093</v>
      </c>
      <c r="I146" s="266">
        <f t="shared" si="37"/>
        <v>55597.873412749133</v>
      </c>
      <c r="J146" s="266">
        <f t="shared" si="38"/>
        <v>58524.077276578028</v>
      </c>
      <c r="K146" s="266">
        <f t="shared" si="39"/>
        <v>61604.291870082132</v>
      </c>
      <c r="L146" s="266">
        <f t="shared" si="40"/>
        <v>68668.855756917445</v>
      </c>
      <c r="M146" s="266">
        <f t="shared" si="41"/>
        <v>72283.006059913096</v>
      </c>
      <c r="N146" s="266">
        <f t="shared" si="42"/>
        <v>69839.652529297106</v>
      </c>
      <c r="O146" s="266">
        <f t="shared" si="43"/>
        <v>80572.167394965378</v>
      </c>
      <c r="P146" s="267">
        <f t="shared" si="44"/>
        <v>83391</v>
      </c>
      <c r="Q146" s="267">
        <v>87780</v>
      </c>
      <c r="R146" s="267">
        <v>90851</v>
      </c>
      <c r="S146" s="267">
        <v>96206</v>
      </c>
      <c r="T146" s="267">
        <v>104014</v>
      </c>
      <c r="U146" s="267">
        <v>114104</v>
      </c>
      <c r="W146" s="265" t="s">
        <v>308</v>
      </c>
      <c r="X146" s="266">
        <v>1830.6484764227221</v>
      </c>
      <c r="Y146" s="266">
        <v>366.12969528454443</v>
      </c>
      <c r="Z146" s="266">
        <v>68936372.118904889</v>
      </c>
      <c r="AA146" s="266">
        <v>9156963</v>
      </c>
      <c r="AB146" s="266">
        <v>13388548</v>
      </c>
      <c r="AC146" s="272"/>
      <c r="AD146" s="281"/>
      <c r="AE146" s="282"/>
    </row>
    <row r="147" spans="1:31" ht="19" x14ac:dyDescent="0.25">
      <c r="A147" s="270" t="s">
        <v>312</v>
      </c>
      <c r="B147" s="266">
        <f t="shared" si="32"/>
        <v>12.2275070393534</v>
      </c>
      <c r="C147" s="266">
        <f t="shared" si="30"/>
        <v>2.44550140787068</v>
      </c>
      <c r="D147" s="266">
        <f t="shared" si="33"/>
        <v>2323.226337477146</v>
      </c>
      <c r="E147" s="266">
        <f t="shared" si="34"/>
        <v>33411.132334071553</v>
      </c>
      <c r="F147" s="266">
        <f t="shared" si="35"/>
        <v>31740.575717367978</v>
      </c>
      <c r="G147" s="266">
        <f t="shared" si="36"/>
        <v>433648.72833010409</v>
      </c>
      <c r="H147" s="266">
        <f t="shared" si="31"/>
        <v>456472.34561063588</v>
      </c>
      <c r="I147" s="266">
        <f t="shared" si="37"/>
        <v>33411.132334071553</v>
      </c>
      <c r="J147" s="266">
        <f t="shared" si="38"/>
        <v>35169.612983233215</v>
      </c>
      <c r="K147" s="266">
        <f t="shared" si="39"/>
        <v>37020.645245508647</v>
      </c>
      <c r="L147" s="266">
        <f t="shared" si="40"/>
        <v>43364.872833010406</v>
      </c>
      <c r="M147" s="266">
        <f t="shared" si="41"/>
        <v>45647.234561063589</v>
      </c>
      <c r="N147" s="266">
        <f t="shared" si="42"/>
        <v>42843.713745649628</v>
      </c>
      <c r="O147" s="266">
        <f t="shared" si="43"/>
        <v>53469.800669108321</v>
      </c>
      <c r="P147" s="267">
        <f t="shared" si="44"/>
        <v>56968.649999999994</v>
      </c>
      <c r="Q147" s="267">
        <v>59967</v>
      </c>
      <c r="R147" s="267">
        <v>63891</v>
      </c>
      <c r="S147" s="267">
        <v>71098</v>
      </c>
      <c r="T147" s="267">
        <v>81647</v>
      </c>
      <c r="U147" s="267">
        <v>99441</v>
      </c>
      <c r="W147" s="265" t="s">
        <v>309</v>
      </c>
      <c r="X147" s="266">
        <v>974.25952871094057</v>
      </c>
      <c r="Y147" s="266">
        <v>194.85190574218811</v>
      </c>
      <c r="Z147" s="266">
        <v>34744396.254159518</v>
      </c>
      <c r="AA147" s="266">
        <v>4490541</v>
      </c>
      <c r="AB147" s="266">
        <v>5750633</v>
      </c>
      <c r="AC147" s="272"/>
      <c r="AD147" s="273" t="s">
        <v>207</v>
      </c>
      <c r="AE147" s="283"/>
    </row>
    <row r="148" spans="1:31" ht="19" x14ac:dyDescent="0.25">
      <c r="A148" s="270" t="s">
        <v>311</v>
      </c>
      <c r="B148" s="266">
        <f t="shared" si="32"/>
        <v>5.2166339036892841</v>
      </c>
      <c r="C148" s="266">
        <f t="shared" si="30"/>
        <v>1.0433267807378568</v>
      </c>
      <c r="D148" s="266">
        <f t="shared" si="33"/>
        <v>991.1604417009637</v>
      </c>
      <c r="E148" s="266">
        <f t="shared" si="34"/>
        <v>13463.876176196418</v>
      </c>
      <c r="F148" s="266">
        <f t="shared" si="35"/>
        <v>12790.682367386595</v>
      </c>
      <c r="G148" s="266">
        <f t="shared" si="36"/>
        <v>165060.61838244094</v>
      </c>
      <c r="H148" s="266">
        <f t="shared" si="31"/>
        <v>173748.01934993785</v>
      </c>
      <c r="I148" s="266">
        <f t="shared" si="37"/>
        <v>13463.876176196416</v>
      </c>
      <c r="J148" s="266">
        <f t="shared" si="38"/>
        <v>14172.501238101491</v>
      </c>
      <c r="K148" s="266">
        <f t="shared" si="39"/>
        <v>14918.422355896308</v>
      </c>
      <c r="L148" s="266">
        <f t="shared" si="40"/>
        <v>16506.061838244095</v>
      </c>
      <c r="M148" s="266">
        <f t="shared" si="41"/>
        <v>17374.801934993786</v>
      </c>
      <c r="N148" s="266">
        <f t="shared" si="42"/>
        <v>16876.596825425473</v>
      </c>
      <c r="O148" s="266">
        <f t="shared" si="43"/>
        <v>19223.852785807532</v>
      </c>
      <c r="P148" s="267">
        <f t="shared" si="44"/>
        <v>19791.349999999999</v>
      </c>
      <c r="Q148" s="267">
        <v>20833</v>
      </c>
      <c r="R148" s="267">
        <v>21448</v>
      </c>
      <c r="S148" s="267">
        <v>22544</v>
      </c>
      <c r="T148" s="267">
        <v>23840</v>
      </c>
      <c r="U148" s="267">
        <v>20521</v>
      </c>
      <c r="W148" s="265" t="s">
        <v>310</v>
      </c>
      <c r="X148" s="266">
        <v>21.382090317729336</v>
      </c>
      <c r="Y148" s="266">
        <v>4.2764180635458668</v>
      </c>
      <c r="Z148" s="266">
        <v>722830.06059913093</v>
      </c>
      <c r="AA148" s="266">
        <v>87780</v>
      </c>
      <c r="AB148" s="266">
        <v>114104</v>
      </c>
      <c r="AC148" s="272"/>
      <c r="AD148" s="289">
        <v>21621.329464812952</v>
      </c>
      <c r="AE148" s="282"/>
    </row>
    <row r="149" spans="1:31" ht="19" x14ac:dyDescent="0.25">
      <c r="A149" s="270" t="s">
        <v>313</v>
      </c>
      <c r="B149" s="266">
        <f t="shared" si="32"/>
        <v>1.0232526707010534</v>
      </c>
      <c r="C149" s="266">
        <f t="shared" si="30"/>
        <v>0.2046505341402107</v>
      </c>
      <c r="D149" s="266">
        <f t="shared" si="33"/>
        <v>194.41800743320016</v>
      </c>
      <c r="E149" s="266">
        <f t="shared" si="34"/>
        <v>2619.2257649300664</v>
      </c>
      <c r="F149" s="266">
        <f t="shared" si="35"/>
        <v>2488.2644766835629</v>
      </c>
      <c r="G149" s="266">
        <f t="shared" si="36"/>
        <v>31846.124686020357</v>
      </c>
      <c r="H149" s="266">
        <f t="shared" si="31"/>
        <v>33522.236511600378</v>
      </c>
      <c r="I149" s="266">
        <f t="shared" si="37"/>
        <v>2619.2257649300664</v>
      </c>
      <c r="J149" s="266">
        <f t="shared" si="38"/>
        <v>2757.0797525579646</v>
      </c>
      <c r="K149" s="266">
        <f t="shared" si="39"/>
        <v>2902.1892132189105</v>
      </c>
      <c r="L149" s="266">
        <f t="shared" si="40"/>
        <v>3184.6124686020357</v>
      </c>
      <c r="M149" s="266">
        <f t="shared" si="41"/>
        <v>3352.2236511600377</v>
      </c>
      <c r="N149" s="266">
        <f t="shared" si="42"/>
        <v>3276.9392601789013</v>
      </c>
      <c r="O149" s="266">
        <f t="shared" si="43"/>
        <v>3678.4414980256661</v>
      </c>
      <c r="P149" s="267">
        <f t="shared" si="44"/>
        <v>3762.95</v>
      </c>
      <c r="Q149" s="267">
        <v>3961</v>
      </c>
      <c r="R149" s="267">
        <v>4052</v>
      </c>
      <c r="S149" s="267">
        <v>4224</v>
      </c>
      <c r="T149" s="267">
        <v>4107</v>
      </c>
      <c r="U149" s="267">
        <v>3435</v>
      </c>
      <c r="W149" s="265" t="s">
        <v>312</v>
      </c>
      <c r="X149" s="266">
        <v>12.2275070393534</v>
      </c>
      <c r="Y149" s="266">
        <v>2.44550140787068</v>
      </c>
      <c r="Z149" s="266">
        <v>456472.34561063588</v>
      </c>
      <c r="AA149" s="266">
        <v>59967</v>
      </c>
      <c r="AB149" s="266">
        <v>99441</v>
      </c>
      <c r="AC149" s="272"/>
      <c r="AD149" s="278">
        <v>4324.2658929625904</v>
      </c>
      <c r="AE149" s="283"/>
    </row>
    <row r="150" spans="1:31" ht="19" x14ac:dyDescent="0.25">
      <c r="A150" s="270" t="s">
        <v>314</v>
      </c>
      <c r="B150" s="266">
        <f t="shared" si="32"/>
        <v>31599.649209713938</v>
      </c>
      <c r="C150" s="266">
        <f t="shared" si="30"/>
        <v>6319.9298419427878</v>
      </c>
      <c r="D150" s="266">
        <f t="shared" si="33"/>
        <v>6003933.3498456478</v>
      </c>
      <c r="E150" s="266">
        <f t="shared" si="34"/>
        <v>91171803.77073054</v>
      </c>
      <c r="F150" s="266">
        <f t="shared" si="35"/>
        <v>86613213.582194</v>
      </c>
      <c r="G150" s="266">
        <f t="shared" si="36"/>
        <v>1249489014.9351203</v>
      </c>
      <c r="H150" s="266">
        <f t="shared" si="31"/>
        <v>1315251594.6685479</v>
      </c>
      <c r="I150" s="266">
        <f t="shared" si="37"/>
        <v>91171803.77073054</v>
      </c>
      <c r="J150" s="266">
        <f t="shared" si="38"/>
        <v>95970319.758663729</v>
      </c>
      <c r="K150" s="266">
        <f t="shared" si="39"/>
        <v>101021389.21964604</v>
      </c>
      <c r="L150" s="266">
        <f t="shared" si="40"/>
        <v>124948901.49351202</v>
      </c>
      <c r="M150" s="266">
        <f t="shared" si="41"/>
        <v>131525159.46685477</v>
      </c>
      <c r="N150" s="266">
        <f t="shared" si="42"/>
        <v>119213114.23583183</v>
      </c>
      <c r="O150" s="266">
        <f t="shared" si="43"/>
        <v>162677669.75972772</v>
      </c>
      <c r="P150" s="267">
        <f t="shared" si="44"/>
        <v>179478630.29999998</v>
      </c>
      <c r="Q150" s="267">
        <v>188924874</v>
      </c>
      <c r="R150" s="267">
        <v>208436583</v>
      </c>
      <c r="S150" s="267">
        <v>244915717</v>
      </c>
      <c r="T150" s="267">
        <v>309639865</v>
      </c>
      <c r="U150" s="267">
        <v>364282652</v>
      </c>
      <c r="W150" s="265" t="s">
        <v>311</v>
      </c>
      <c r="X150" s="266">
        <v>5.2166339036892841</v>
      </c>
      <c r="Y150" s="266">
        <v>1.0433267807378568</v>
      </c>
      <c r="Z150" s="266">
        <v>173748.01934993785</v>
      </c>
      <c r="AA150" s="266">
        <v>20833</v>
      </c>
      <c r="AB150" s="266">
        <v>20521</v>
      </c>
      <c r="AC150" s="272"/>
      <c r="AD150" s="296">
        <v>56911246.834385186</v>
      </c>
      <c r="AE150" s="282"/>
    </row>
    <row r="151" spans="1:31" ht="19" x14ac:dyDescent="0.25">
      <c r="A151" s="270" t="s">
        <v>315</v>
      </c>
      <c r="B151" s="266">
        <f t="shared" si="32"/>
        <v>4.4944582285926051</v>
      </c>
      <c r="C151" s="266">
        <f t="shared" si="30"/>
        <v>0.89889164571852109</v>
      </c>
      <c r="D151" s="266">
        <f t="shared" si="33"/>
        <v>853.9470634325952</v>
      </c>
      <c r="E151" s="266">
        <f t="shared" si="34"/>
        <v>12182.606397157429</v>
      </c>
      <c r="F151" s="266">
        <f t="shared" si="35"/>
        <v>11573.47607729956</v>
      </c>
      <c r="G151" s="266">
        <f t="shared" si="36"/>
        <v>156854.39326110866</v>
      </c>
      <c r="H151" s="266">
        <f t="shared" si="31"/>
        <v>165109.88764327226</v>
      </c>
      <c r="I151" s="266">
        <f t="shared" si="37"/>
        <v>12182.606397157429</v>
      </c>
      <c r="J151" s="266">
        <f t="shared" si="38"/>
        <v>12823.796207534135</v>
      </c>
      <c r="K151" s="266">
        <f t="shared" si="39"/>
        <v>13498.732850035931</v>
      </c>
      <c r="L151" s="266">
        <f t="shared" si="40"/>
        <v>15685.439326110867</v>
      </c>
      <c r="M151" s="266">
        <f t="shared" si="41"/>
        <v>16510.988764327227</v>
      </c>
      <c r="N151" s="266">
        <f t="shared" si="42"/>
        <v>15661.385626895259</v>
      </c>
      <c r="O151" s="266">
        <f t="shared" si="43"/>
        <v>19185.661006415397</v>
      </c>
      <c r="P151" s="267">
        <f t="shared" si="44"/>
        <v>20226.45</v>
      </c>
      <c r="Q151" s="267">
        <v>21291</v>
      </c>
      <c r="R151" s="267">
        <v>22446</v>
      </c>
      <c r="S151" s="267">
        <v>24778</v>
      </c>
      <c r="T151" s="267">
        <v>27821</v>
      </c>
      <c r="U151" s="267">
        <v>29322</v>
      </c>
      <c r="W151" s="265" t="s">
        <v>313</v>
      </c>
      <c r="X151" s="266">
        <v>1.0232526707010534</v>
      </c>
      <c r="Y151" s="266">
        <v>0.2046505341402107</v>
      </c>
      <c r="Z151" s="266">
        <v>33522.236511600378</v>
      </c>
      <c r="AA151" s="266">
        <v>3961</v>
      </c>
      <c r="AB151" s="266">
        <v>3435</v>
      </c>
      <c r="AC151" s="272"/>
      <c r="AD151" s="280">
        <v>105076217</v>
      </c>
      <c r="AE151" s="283">
        <v>93447601</v>
      </c>
    </row>
    <row r="152" spans="1:31" ht="19" x14ac:dyDescent="0.25">
      <c r="A152" s="270" t="s">
        <v>316</v>
      </c>
      <c r="B152" s="266">
        <f t="shared" si="32"/>
        <v>757.23869508597545</v>
      </c>
      <c r="C152" s="266">
        <f t="shared" si="30"/>
        <v>151.44773901719509</v>
      </c>
      <c r="D152" s="266">
        <f t="shared" si="33"/>
        <v>143875.35206633536</v>
      </c>
      <c r="E152" s="266">
        <f t="shared" si="34"/>
        <v>2100928.0801017401</v>
      </c>
      <c r="F152" s="266">
        <f t="shared" si="35"/>
        <v>1995881.6760966533</v>
      </c>
      <c r="G152" s="266">
        <f t="shared" si="36"/>
        <v>27687464.237388823</v>
      </c>
      <c r="H152" s="266">
        <f t="shared" si="31"/>
        <v>29144699.197251391</v>
      </c>
      <c r="I152" s="266">
        <f t="shared" si="37"/>
        <v>2100928.0801017401</v>
      </c>
      <c r="J152" s="266">
        <f t="shared" si="38"/>
        <v>2211503.2422123579</v>
      </c>
      <c r="K152" s="266">
        <f t="shared" si="39"/>
        <v>2327898.149697219</v>
      </c>
      <c r="L152" s="266">
        <f t="shared" si="40"/>
        <v>2768746.4237388819</v>
      </c>
      <c r="M152" s="266">
        <f t="shared" si="41"/>
        <v>2914469.9197251392</v>
      </c>
      <c r="N152" s="266">
        <f t="shared" si="42"/>
        <v>2706556.7820858979</v>
      </c>
      <c r="O152" s="266">
        <f t="shared" si="43"/>
        <v>3466400.8682609615</v>
      </c>
      <c r="P152" s="267">
        <f t="shared" si="44"/>
        <v>3732683.9499999997</v>
      </c>
      <c r="Q152" s="267">
        <v>3929141</v>
      </c>
      <c r="R152" s="267">
        <v>4230971</v>
      </c>
      <c r="S152" s="267">
        <v>4780605</v>
      </c>
      <c r="T152" s="267">
        <v>5599327</v>
      </c>
      <c r="U152" s="267">
        <v>6011897</v>
      </c>
      <c r="W152" s="265" t="s">
        <v>314</v>
      </c>
      <c r="X152" s="266">
        <v>31599.649209713938</v>
      </c>
      <c r="Y152" s="266">
        <v>6319.9298419427878</v>
      </c>
      <c r="Z152" s="266">
        <v>1315251594.6685479</v>
      </c>
      <c r="AA152" s="266">
        <v>188924874</v>
      </c>
      <c r="AB152" s="266">
        <v>364282652</v>
      </c>
      <c r="AC152" s="272"/>
      <c r="AD152" s="297" t="s">
        <v>493</v>
      </c>
      <c r="AE152" s="293">
        <v>93447601</v>
      </c>
    </row>
    <row r="153" spans="1:31" ht="19" x14ac:dyDescent="0.25">
      <c r="A153" s="270" t="s">
        <v>317</v>
      </c>
      <c r="B153" s="266">
        <f t="shared" si="32"/>
        <v>1209.2835328482468</v>
      </c>
      <c r="C153" s="266">
        <f t="shared" si="30"/>
        <v>241.85670656964936</v>
      </c>
      <c r="D153" s="266">
        <f t="shared" si="33"/>
        <v>229763.8712411669</v>
      </c>
      <c r="E153" s="266">
        <f t="shared" si="34"/>
        <v>3549672.6345496527</v>
      </c>
      <c r="F153" s="266">
        <f t="shared" si="35"/>
        <v>3372189.00282217</v>
      </c>
      <c r="G153" s="266">
        <f t="shared" si="36"/>
        <v>49492805.850310363</v>
      </c>
      <c r="H153" s="266">
        <f t="shared" si="31"/>
        <v>52097690.368747748</v>
      </c>
      <c r="I153" s="266">
        <f t="shared" si="37"/>
        <v>3549672.6345496522</v>
      </c>
      <c r="J153" s="266">
        <f t="shared" si="38"/>
        <v>3736497.5100522651</v>
      </c>
      <c r="K153" s="266">
        <f t="shared" si="39"/>
        <v>3933155.2737392262</v>
      </c>
      <c r="L153" s="266">
        <f t="shared" si="40"/>
        <v>4949280.5850310363</v>
      </c>
      <c r="M153" s="266">
        <f t="shared" si="41"/>
        <v>5209769.0368747748</v>
      </c>
      <c r="N153" s="266">
        <f t="shared" si="42"/>
        <v>4718435.7776831817</v>
      </c>
      <c r="O153" s="266">
        <f t="shared" si="43"/>
        <v>6555705.7761889212</v>
      </c>
      <c r="P153" s="267">
        <f t="shared" si="44"/>
        <v>7238354.9499999993</v>
      </c>
      <c r="Q153" s="267">
        <v>7619321</v>
      </c>
      <c r="R153" s="267">
        <v>8412725</v>
      </c>
      <c r="S153" s="267">
        <v>10056834</v>
      </c>
      <c r="T153" s="267">
        <v>13240410</v>
      </c>
      <c r="U153" s="267">
        <v>17950871</v>
      </c>
      <c r="W153" s="265" t="s">
        <v>315</v>
      </c>
      <c r="X153" s="266">
        <v>4.4944582285926051</v>
      </c>
      <c r="Y153" s="266">
        <v>0.89889164571852109</v>
      </c>
      <c r="Z153" s="266">
        <v>165109.88764327226</v>
      </c>
      <c r="AA153" s="266">
        <v>21291</v>
      </c>
      <c r="AB153" s="266">
        <v>29322</v>
      </c>
      <c r="AC153" s="272"/>
      <c r="AD153" s="279"/>
      <c r="AE153" s="283"/>
    </row>
    <row r="154" spans="1:31" ht="19" x14ac:dyDescent="0.25">
      <c r="A154" s="270" t="s">
        <v>318</v>
      </c>
      <c r="B154" s="266">
        <f t="shared" si="32"/>
        <v>1365.2038758844978</v>
      </c>
      <c r="C154" s="266">
        <f t="shared" si="30"/>
        <v>273.04077517689956</v>
      </c>
      <c r="D154" s="266">
        <f t="shared" si="33"/>
        <v>259388.73641805453</v>
      </c>
      <c r="E154" s="266">
        <f t="shared" si="34"/>
        <v>3721026.1978371032</v>
      </c>
      <c r="F154" s="266">
        <f t="shared" si="35"/>
        <v>3534974.8879452473</v>
      </c>
      <c r="G154" s="266">
        <f t="shared" si="36"/>
        <v>48174981.037972853</v>
      </c>
      <c r="H154" s="266">
        <f t="shared" si="31"/>
        <v>50710506.355760902</v>
      </c>
      <c r="I154" s="266">
        <f t="shared" si="37"/>
        <v>3721026.1978371027</v>
      </c>
      <c r="J154" s="266">
        <f t="shared" si="38"/>
        <v>3916869.6819337923</v>
      </c>
      <c r="K154" s="266">
        <f t="shared" si="39"/>
        <v>4123020.7178250449</v>
      </c>
      <c r="L154" s="266">
        <f t="shared" si="40"/>
        <v>4817498.1037972849</v>
      </c>
      <c r="M154" s="266">
        <f t="shared" si="41"/>
        <v>5071050.6355760898</v>
      </c>
      <c r="N154" s="266">
        <f t="shared" si="42"/>
        <v>4763954.5500532724</v>
      </c>
      <c r="O154" s="266">
        <f t="shared" si="43"/>
        <v>5925213.2097058445</v>
      </c>
      <c r="P154" s="267">
        <f t="shared" si="44"/>
        <v>6307166.8499999996</v>
      </c>
      <c r="Q154" s="267">
        <v>6639123</v>
      </c>
      <c r="R154" s="267">
        <v>7067097</v>
      </c>
      <c r="S154" s="267">
        <v>7844598</v>
      </c>
      <c r="T154" s="267">
        <v>8895324</v>
      </c>
      <c r="U154" s="267">
        <v>8665206</v>
      </c>
      <c r="W154" s="265" t="s">
        <v>316</v>
      </c>
      <c r="X154" s="266">
        <v>757.23869508597545</v>
      </c>
      <c r="Y154" s="266">
        <v>151.44773901719509</v>
      </c>
      <c r="Z154" s="266">
        <v>29144699.197251391</v>
      </c>
      <c r="AA154" s="266">
        <v>3929141</v>
      </c>
      <c r="AB154" s="266">
        <v>6011897</v>
      </c>
      <c r="AC154" s="272"/>
      <c r="AD154" s="286" t="s">
        <v>467</v>
      </c>
      <c r="AE154" s="282">
        <v>93447601</v>
      </c>
    </row>
    <row r="155" spans="1:31" ht="19" x14ac:dyDescent="0.25">
      <c r="A155" s="270" t="s">
        <v>319</v>
      </c>
      <c r="B155" s="266">
        <f t="shared" si="32"/>
        <v>6535.1681828549645</v>
      </c>
      <c r="C155" s="266">
        <f t="shared" si="30"/>
        <v>1307.0336365709929</v>
      </c>
      <c r="D155" s="266">
        <f t="shared" si="33"/>
        <v>1241681.9547424433</v>
      </c>
      <c r="E155" s="266">
        <f t="shared" si="34"/>
        <v>17751057.366061289</v>
      </c>
      <c r="F155" s="266">
        <f t="shared" si="35"/>
        <v>16863504.497758225</v>
      </c>
      <c r="G155" s="266">
        <f t="shared" si="36"/>
        <v>229026267.84561682</v>
      </c>
      <c r="H155" s="266">
        <f t="shared" si="31"/>
        <v>241080281.94275454</v>
      </c>
      <c r="I155" s="266">
        <f t="shared" si="37"/>
        <v>17751057.366061289</v>
      </c>
      <c r="J155" s="266">
        <f t="shared" si="38"/>
        <v>18685323.543222409</v>
      </c>
      <c r="K155" s="266">
        <f t="shared" si="39"/>
        <v>19668761.624444641</v>
      </c>
      <c r="L155" s="266">
        <f t="shared" si="40"/>
        <v>22902626.784561682</v>
      </c>
      <c r="M155" s="266">
        <f t="shared" si="41"/>
        <v>24108028.194275457</v>
      </c>
      <c r="N155" s="266">
        <f t="shared" si="42"/>
        <v>22703938.675909713</v>
      </c>
      <c r="O155" s="266">
        <f t="shared" si="43"/>
        <v>28071781.171976615</v>
      </c>
      <c r="P155" s="267">
        <f t="shared" si="44"/>
        <v>29807836.5</v>
      </c>
      <c r="Q155" s="267">
        <v>31376670</v>
      </c>
      <c r="R155" s="267">
        <v>33317111</v>
      </c>
      <c r="S155" s="267">
        <v>36855238</v>
      </c>
      <c r="T155" s="267">
        <v>41899413</v>
      </c>
      <c r="U155" s="267">
        <v>41556796</v>
      </c>
      <c r="W155" s="265" t="s">
        <v>317</v>
      </c>
      <c r="X155" s="266">
        <v>1209.2835328482468</v>
      </c>
      <c r="Y155" s="266">
        <v>241.85670656964936</v>
      </c>
      <c r="Z155" s="266">
        <v>52097690.368747748</v>
      </c>
      <c r="AA155" s="266">
        <v>7619321</v>
      </c>
      <c r="AB155" s="266">
        <v>17950871</v>
      </c>
      <c r="AC155" s="272"/>
      <c r="AD155" s="278"/>
      <c r="AE155" s="283"/>
    </row>
    <row r="156" spans="1:31" ht="19" x14ac:dyDescent="0.25">
      <c r="A156" s="270" t="s">
        <v>320</v>
      </c>
      <c r="B156" s="266">
        <f t="shared" si="32"/>
        <v>12782.255408952862</v>
      </c>
      <c r="C156" s="266">
        <f t="shared" si="30"/>
        <v>2556.4510817905725</v>
      </c>
      <c r="D156" s="266">
        <f t="shared" si="33"/>
        <v>2428628.5277010435</v>
      </c>
      <c r="E156" s="266">
        <f t="shared" si="34"/>
        <v>30405450.578337375</v>
      </c>
      <c r="F156" s="266">
        <f t="shared" si="35"/>
        <v>28885178.049420502</v>
      </c>
      <c r="G156" s="266">
        <f t="shared" si="36"/>
        <v>343549250.71086466</v>
      </c>
      <c r="H156" s="266">
        <f t="shared" si="31"/>
        <v>361630790.22196287</v>
      </c>
      <c r="I156" s="266">
        <f t="shared" si="37"/>
        <v>30405450.578337375</v>
      </c>
      <c r="J156" s="266">
        <f t="shared" si="38"/>
        <v>32005737.450881451</v>
      </c>
      <c r="K156" s="266">
        <f t="shared" si="39"/>
        <v>33690249.948296271</v>
      </c>
      <c r="L156" s="266">
        <f t="shared" si="40"/>
        <v>34354925.071086459</v>
      </c>
      <c r="M156" s="266">
        <f t="shared" si="41"/>
        <v>36163079.022196278</v>
      </c>
      <c r="N156" s="266">
        <f t="shared" si="42"/>
        <v>36355656.182628669</v>
      </c>
      <c r="O156" s="266">
        <f t="shared" si="43"/>
        <v>36876540.603111766</v>
      </c>
      <c r="P156" s="267">
        <f t="shared" si="44"/>
        <v>36681204.299999997</v>
      </c>
      <c r="Q156" s="267">
        <v>38611794</v>
      </c>
      <c r="R156" s="267">
        <v>38407266</v>
      </c>
      <c r="S156" s="267">
        <v>37206753</v>
      </c>
      <c r="T156" s="267">
        <v>33136323</v>
      </c>
      <c r="U156" s="267">
        <v>22288717</v>
      </c>
      <c r="W156" s="265" t="s">
        <v>318</v>
      </c>
      <c r="X156" s="266">
        <v>1365.2038758844978</v>
      </c>
      <c r="Y156" s="266">
        <v>273.04077517689956</v>
      </c>
      <c r="Z156" s="266">
        <v>50710506.355760902</v>
      </c>
      <c r="AA156" s="266">
        <v>6639123</v>
      </c>
      <c r="AB156" s="266">
        <v>8665206</v>
      </c>
      <c r="AC156" s="272"/>
      <c r="AD156" s="292" t="s">
        <v>440</v>
      </c>
      <c r="AE156" s="293">
        <v>93447601</v>
      </c>
    </row>
    <row r="157" spans="1:31" ht="19" x14ac:dyDescent="0.25">
      <c r="A157" s="270" t="s">
        <v>321</v>
      </c>
      <c r="B157" s="266">
        <f t="shared" si="32"/>
        <v>3469.8054292464585</v>
      </c>
      <c r="C157" s="266">
        <f t="shared" si="30"/>
        <v>693.96108584929175</v>
      </c>
      <c r="D157" s="266">
        <f t="shared" si="33"/>
        <v>659263.03155682725</v>
      </c>
      <c r="E157" s="266">
        <f t="shared" si="34"/>
        <v>8255042.9198545013</v>
      </c>
      <c r="F157" s="266">
        <f t="shared" si="35"/>
        <v>7842290.7738617761</v>
      </c>
      <c r="G157" s="266">
        <f t="shared" si="36"/>
        <v>93288295.623923838</v>
      </c>
      <c r="H157" s="266">
        <f t="shared" si="31"/>
        <v>98198205.919919834</v>
      </c>
      <c r="I157" s="266">
        <f t="shared" si="37"/>
        <v>8255042.9198545013</v>
      </c>
      <c r="J157" s="266">
        <f t="shared" si="38"/>
        <v>8689518.8630047385</v>
      </c>
      <c r="K157" s="266">
        <f t="shared" si="39"/>
        <v>9146861.9610576201</v>
      </c>
      <c r="L157" s="266">
        <f t="shared" si="40"/>
        <v>9328829.5623923838</v>
      </c>
      <c r="M157" s="266">
        <f t="shared" si="41"/>
        <v>9819820.5919919834</v>
      </c>
      <c r="N157" s="266">
        <f t="shared" si="42"/>
        <v>10002451.435804004</v>
      </c>
      <c r="O157" s="266">
        <f t="shared" si="43"/>
        <v>10015176.027142324</v>
      </c>
      <c r="P157" s="267">
        <f t="shared" si="44"/>
        <v>9832312.8499999996</v>
      </c>
      <c r="Q157" s="267">
        <v>10349803</v>
      </c>
      <c r="R157" s="267">
        <v>10160830</v>
      </c>
      <c r="S157" s="267">
        <v>9844821</v>
      </c>
      <c r="T157" s="267">
        <v>9215550</v>
      </c>
      <c r="U157" s="267">
        <v>7406588</v>
      </c>
      <c r="W157" s="265" t="s">
        <v>319</v>
      </c>
      <c r="X157" s="266">
        <v>6535.1681828549645</v>
      </c>
      <c r="Y157" s="266">
        <v>1307.0336365709929</v>
      </c>
      <c r="Z157" s="266">
        <v>241080281.94275454</v>
      </c>
      <c r="AA157" s="266">
        <v>31376670</v>
      </c>
      <c r="AB157" s="266">
        <v>41556796</v>
      </c>
      <c r="AC157" s="272"/>
      <c r="AD157" s="277"/>
      <c r="AE157" s="283"/>
    </row>
    <row r="158" spans="1:31" ht="19" x14ac:dyDescent="0.25">
      <c r="A158" s="270" t="s">
        <v>322</v>
      </c>
      <c r="B158" s="266">
        <f t="shared" si="32"/>
        <v>1138.713682304568</v>
      </c>
      <c r="C158" s="266">
        <f t="shared" si="30"/>
        <v>227.74273646091359</v>
      </c>
      <c r="D158" s="266">
        <f t="shared" si="33"/>
        <v>216355.59963786782</v>
      </c>
      <c r="E158" s="266">
        <f t="shared" si="34"/>
        <v>2768315.5964469607</v>
      </c>
      <c r="F158" s="266">
        <f t="shared" si="35"/>
        <v>2629899.8166246116</v>
      </c>
      <c r="G158" s="266">
        <f t="shared" si="36"/>
        <v>31967617.464297984</v>
      </c>
      <c r="H158" s="266">
        <f t="shared" si="31"/>
        <v>33650123.646629468</v>
      </c>
      <c r="I158" s="266">
        <f t="shared" si="37"/>
        <v>2768315.5964469602</v>
      </c>
      <c r="J158" s="266">
        <f t="shared" si="38"/>
        <v>2914016.4173125904</v>
      </c>
      <c r="K158" s="266">
        <f t="shared" si="39"/>
        <v>3067385.702434306</v>
      </c>
      <c r="L158" s="266">
        <f t="shared" si="40"/>
        <v>3196761.7464297996</v>
      </c>
      <c r="M158" s="266">
        <f t="shared" si="41"/>
        <v>3365012.3646629476</v>
      </c>
      <c r="N158" s="266">
        <f t="shared" si="42"/>
        <v>3372576.5935396133</v>
      </c>
      <c r="O158" s="266">
        <f t="shared" si="43"/>
        <v>3506941.6914478103</v>
      </c>
      <c r="P158" s="267">
        <f t="shared" si="44"/>
        <v>3499076.0999999996</v>
      </c>
      <c r="Q158" s="267">
        <v>3683238</v>
      </c>
      <c r="R158" s="267">
        <v>3674977</v>
      </c>
      <c r="S158" s="267">
        <v>3638481</v>
      </c>
      <c r="T158" s="267">
        <v>3367191</v>
      </c>
      <c r="U158" s="267">
        <v>2212136</v>
      </c>
      <c r="W158" s="265" t="s">
        <v>320</v>
      </c>
      <c r="X158" s="266">
        <v>12782.255408952862</v>
      </c>
      <c r="Y158" s="266">
        <v>2556.4510817905725</v>
      </c>
      <c r="Z158" s="266">
        <v>361630790.22196287</v>
      </c>
      <c r="AA158" s="266">
        <v>38611794</v>
      </c>
      <c r="AB158" s="266">
        <v>22288717</v>
      </c>
      <c r="AC158" s="272"/>
      <c r="AD158" s="284" t="s">
        <v>520</v>
      </c>
      <c r="AE158" s="285">
        <v>93447601</v>
      </c>
    </row>
    <row r="159" spans="1:31" ht="19" x14ac:dyDescent="0.25">
      <c r="A159" s="270" t="s">
        <v>323</v>
      </c>
      <c r="B159" s="266">
        <f t="shared" si="32"/>
        <v>565.66156380837594</v>
      </c>
      <c r="C159" s="266">
        <f t="shared" si="30"/>
        <v>113.13231276167519</v>
      </c>
      <c r="D159" s="266">
        <f t="shared" si="33"/>
        <v>107475.69712359142</v>
      </c>
      <c r="E159" s="266">
        <f t="shared" si="34"/>
        <v>1791720.1326111599</v>
      </c>
      <c r="F159" s="266">
        <f t="shared" si="35"/>
        <v>1702134.1259806019</v>
      </c>
      <c r="G159" s="266">
        <f t="shared" si="36"/>
        <v>26957355.57310272</v>
      </c>
      <c r="H159" s="266">
        <f t="shared" si="31"/>
        <v>28376163.761160761</v>
      </c>
      <c r="I159" s="266">
        <f t="shared" si="37"/>
        <v>1791720.1326111602</v>
      </c>
      <c r="J159" s="266">
        <f t="shared" si="38"/>
        <v>1886021.1922222739</v>
      </c>
      <c r="K159" s="266">
        <f t="shared" si="39"/>
        <v>1985285.4654971305</v>
      </c>
      <c r="L159" s="266">
        <f t="shared" si="40"/>
        <v>2695735.557310272</v>
      </c>
      <c r="M159" s="266">
        <f t="shared" si="41"/>
        <v>2837616.376116076</v>
      </c>
      <c r="N159" s="266">
        <f t="shared" si="42"/>
        <v>2490950.4400550807</v>
      </c>
      <c r="O159" s="266">
        <f t="shared" si="43"/>
        <v>3853079.8195243631</v>
      </c>
      <c r="P159" s="267">
        <f t="shared" si="44"/>
        <v>4389313.5</v>
      </c>
      <c r="Q159" s="267">
        <v>4620330</v>
      </c>
      <c r="R159" s="267">
        <v>5263342</v>
      </c>
      <c r="S159" s="267">
        <v>6789527</v>
      </c>
      <c r="T159" s="267">
        <v>10731537</v>
      </c>
      <c r="U159" s="267">
        <v>22015104</v>
      </c>
      <c r="W159" s="265" t="s">
        <v>321</v>
      </c>
      <c r="X159" s="266">
        <v>3469.8054292464585</v>
      </c>
      <c r="Y159" s="266">
        <v>693.96108584929175</v>
      </c>
      <c r="Z159" s="266">
        <v>98198205.919919834</v>
      </c>
      <c r="AA159" s="266">
        <v>10349803</v>
      </c>
      <c r="AB159" s="266">
        <v>7406588</v>
      </c>
      <c r="AC159" s="272"/>
      <c r="AD159" s="273"/>
      <c r="AE159" s="283"/>
    </row>
    <row r="160" spans="1:31" ht="19" x14ac:dyDescent="0.25">
      <c r="A160" s="270" t="s">
        <v>324</v>
      </c>
      <c r="B160" s="266">
        <f t="shared" si="32"/>
        <v>13731.016761951974</v>
      </c>
      <c r="C160" s="266">
        <f t="shared" si="30"/>
        <v>2746.2033523903947</v>
      </c>
      <c r="D160" s="266">
        <f t="shared" si="33"/>
        <v>2608893.1847708747</v>
      </c>
      <c r="E160" s="266">
        <f t="shared" si="34"/>
        <v>34549740.77384112</v>
      </c>
      <c r="F160" s="266">
        <f t="shared" si="35"/>
        <v>32822253.735149059</v>
      </c>
      <c r="G160" s="266">
        <f t="shared" si="36"/>
        <v>412933862.73655355</v>
      </c>
      <c r="H160" s="266">
        <f t="shared" si="31"/>
        <v>434667223.93321431</v>
      </c>
      <c r="I160" s="266">
        <f t="shared" si="37"/>
        <v>34549740.77384112</v>
      </c>
      <c r="J160" s="266">
        <f t="shared" si="38"/>
        <v>36368148.182990655</v>
      </c>
      <c r="K160" s="266">
        <f t="shared" si="39"/>
        <v>38282261.245253325</v>
      </c>
      <c r="L160" s="266">
        <f t="shared" si="40"/>
        <v>41293386.273655355</v>
      </c>
      <c r="M160" s="266">
        <f t="shared" si="41"/>
        <v>43466722.393321432</v>
      </c>
      <c r="N160" s="266">
        <f t="shared" si="42"/>
        <v>42654196.430879012</v>
      </c>
      <c r="O160" s="266">
        <f t="shared" si="43"/>
        <v>46885635.786724016</v>
      </c>
      <c r="P160" s="267">
        <f t="shared" si="44"/>
        <v>47778767.049999997</v>
      </c>
      <c r="Q160" s="267">
        <v>50293439</v>
      </c>
      <c r="R160" s="267">
        <v>51251486</v>
      </c>
      <c r="S160" s="267">
        <v>52518581</v>
      </c>
      <c r="T160" s="267">
        <v>50593094</v>
      </c>
      <c r="U160" s="267">
        <v>38503824</v>
      </c>
      <c r="W160" s="265" t="s">
        <v>322</v>
      </c>
      <c r="X160" s="266">
        <v>1138.713682304568</v>
      </c>
      <c r="Y160" s="266">
        <v>227.74273646091359</v>
      </c>
      <c r="Z160" s="266">
        <v>33650123.646629468</v>
      </c>
      <c r="AA160" s="266">
        <v>3683238</v>
      </c>
      <c r="AB160" s="266">
        <v>2212136</v>
      </c>
      <c r="AC160" s="272"/>
      <c r="AD160" s="281" t="s">
        <v>218</v>
      </c>
      <c r="AE160" s="282"/>
    </row>
    <row r="161" spans="1:31" ht="19" x14ac:dyDescent="0.25">
      <c r="A161" s="270" t="s">
        <v>325</v>
      </c>
      <c r="B161" s="266">
        <f t="shared" si="32"/>
        <v>207.98320063073203</v>
      </c>
      <c r="C161" s="266">
        <f t="shared" si="30"/>
        <v>41.596640126146404</v>
      </c>
      <c r="D161" s="266">
        <f t="shared" si="33"/>
        <v>39516.808119839086</v>
      </c>
      <c r="E161" s="266">
        <f t="shared" si="34"/>
        <v>542222.57881461002</v>
      </c>
      <c r="F161" s="266">
        <f t="shared" si="35"/>
        <v>515111.44987387949</v>
      </c>
      <c r="G161" s="266">
        <f t="shared" si="36"/>
        <v>6714606.2249384616</v>
      </c>
      <c r="H161" s="266">
        <f t="shared" si="31"/>
        <v>7068006.5525668021</v>
      </c>
      <c r="I161" s="266">
        <f t="shared" si="37"/>
        <v>542222.57881461002</v>
      </c>
      <c r="J161" s="266">
        <f t="shared" si="38"/>
        <v>570760.60927853687</v>
      </c>
      <c r="K161" s="266">
        <f t="shared" si="39"/>
        <v>600800.64134582819</v>
      </c>
      <c r="L161" s="266">
        <f t="shared" si="40"/>
        <v>671460.62249384623</v>
      </c>
      <c r="M161" s="266">
        <f t="shared" si="41"/>
        <v>706800.65525668021</v>
      </c>
      <c r="N161" s="266">
        <f t="shared" si="42"/>
        <v>682463.79934688541</v>
      </c>
      <c r="O161" s="266">
        <f t="shared" si="43"/>
        <v>789927.26588074618</v>
      </c>
      <c r="P161" s="267">
        <f t="shared" si="44"/>
        <v>818096.29999999993</v>
      </c>
      <c r="Q161" s="267">
        <v>861154</v>
      </c>
      <c r="R161" s="267">
        <v>891863</v>
      </c>
      <c r="S161" s="267">
        <v>946917</v>
      </c>
      <c r="T161" s="267">
        <v>988536</v>
      </c>
      <c r="U161" s="267">
        <v>869952</v>
      </c>
      <c r="W161" s="265" t="s">
        <v>323</v>
      </c>
      <c r="X161" s="266">
        <v>565.66156380837594</v>
      </c>
      <c r="Y161" s="266">
        <v>113.13231276167519</v>
      </c>
      <c r="Z161" s="266">
        <v>28376163.761160761</v>
      </c>
      <c r="AA161" s="266">
        <v>4620330</v>
      </c>
      <c r="AB161" s="266">
        <v>22015104</v>
      </c>
      <c r="AC161" s="272"/>
      <c r="AD161" s="277">
        <v>25265.884892057547</v>
      </c>
      <c r="AE161" s="283"/>
    </row>
    <row r="162" spans="1:31" ht="19" x14ac:dyDescent="0.25">
      <c r="A162" s="270" t="s">
        <v>326</v>
      </c>
      <c r="B162" s="266">
        <f t="shared" si="32"/>
        <v>47197.5199318331</v>
      </c>
      <c r="C162" s="266">
        <f t="shared" si="30"/>
        <v>9439.5039863666207</v>
      </c>
      <c r="D162" s="266">
        <f t="shared" si="33"/>
        <v>8967528.7870482896</v>
      </c>
      <c r="E162" s="266">
        <f t="shared" si="34"/>
        <v>112449069.92739464</v>
      </c>
      <c r="F162" s="266">
        <f t="shared" si="35"/>
        <v>106826616.43102491</v>
      </c>
      <c r="G162" s="266">
        <f t="shared" si="36"/>
        <v>1272583144.0411375</v>
      </c>
      <c r="H162" s="266">
        <f t="shared" si="31"/>
        <v>1339561204.253829</v>
      </c>
      <c r="I162" s="266">
        <f t="shared" si="37"/>
        <v>112449069.92739464</v>
      </c>
      <c r="J162" s="266">
        <f t="shared" si="38"/>
        <v>118367442.02883647</v>
      </c>
      <c r="K162" s="266">
        <f t="shared" si="39"/>
        <v>124597307.39877523</v>
      </c>
      <c r="L162" s="266">
        <f t="shared" si="40"/>
        <v>127258314.40411377</v>
      </c>
      <c r="M162" s="266">
        <f t="shared" si="41"/>
        <v>133956120.42538293</v>
      </c>
      <c r="N162" s="266">
        <f t="shared" si="42"/>
        <v>134479947.29071659</v>
      </c>
      <c r="O162" s="266">
        <f t="shared" si="43"/>
        <v>136817002.27188277</v>
      </c>
      <c r="P162" s="267">
        <f t="shared" si="44"/>
        <v>136284072.09999999</v>
      </c>
      <c r="Q162" s="267">
        <v>143456918</v>
      </c>
      <c r="R162" s="267">
        <v>142898124</v>
      </c>
      <c r="S162" s="267">
        <v>138652480</v>
      </c>
      <c r="T162" s="267">
        <v>128599237</v>
      </c>
      <c r="U162" s="267">
        <v>117444757</v>
      </c>
      <c r="W162" s="265" t="s">
        <v>324</v>
      </c>
      <c r="X162" s="266">
        <v>13731.016761951974</v>
      </c>
      <c r="Y162" s="266">
        <v>2746.2033523903947</v>
      </c>
      <c r="Z162" s="266">
        <v>434667223.93321431</v>
      </c>
      <c r="AA162" s="266">
        <v>50293439</v>
      </c>
      <c r="AB162" s="266">
        <v>38503824</v>
      </c>
      <c r="AC162" s="272"/>
      <c r="AD162" s="286">
        <v>5053.1769784115095</v>
      </c>
      <c r="AE162" s="282"/>
    </row>
    <row r="163" spans="1:31" ht="19" x14ac:dyDescent="0.25">
      <c r="A163" s="270" t="s">
        <v>327</v>
      </c>
      <c r="B163" s="266">
        <f t="shared" si="32"/>
        <v>1733.0208507112891</v>
      </c>
      <c r="C163" s="266">
        <f t="shared" si="30"/>
        <v>346.60417014225783</v>
      </c>
      <c r="D163" s="266">
        <f t="shared" si="33"/>
        <v>329273.96163514489</v>
      </c>
      <c r="E163" s="266">
        <f t="shared" si="34"/>
        <v>5168248.8723567277</v>
      </c>
      <c r="F163" s="266">
        <f t="shared" si="35"/>
        <v>4909836.4287388911</v>
      </c>
      <c r="G163" s="266">
        <f t="shared" si="36"/>
        <v>73211053.911644846</v>
      </c>
      <c r="H163" s="266">
        <f t="shared" si="31"/>
        <v>77064267.275415629</v>
      </c>
      <c r="I163" s="266">
        <f t="shared" si="37"/>
        <v>5168248.8723567277</v>
      </c>
      <c r="J163" s="266">
        <f t="shared" si="38"/>
        <v>5440261.9709018189</v>
      </c>
      <c r="K163" s="266">
        <f t="shared" si="39"/>
        <v>5726591.5483177043</v>
      </c>
      <c r="L163" s="266">
        <f t="shared" si="40"/>
        <v>7321105.3911644844</v>
      </c>
      <c r="M163" s="266">
        <f t="shared" si="41"/>
        <v>7706426.7275415631</v>
      </c>
      <c r="N163" s="266">
        <f t="shared" si="42"/>
        <v>6884037.4916867102</v>
      </c>
      <c r="O163" s="266">
        <f t="shared" si="43"/>
        <v>9852206.4627069365</v>
      </c>
      <c r="P163" s="267">
        <f t="shared" si="44"/>
        <v>11029182.699999999</v>
      </c>
      <c r="Q163" s="267">
        <v>11609666</v>
      </c>
      <c r="R163" s="267">
        <v>12996594</v>
      </c>
      <c r="S163" s="267">
        <v>15784601</v>
      </c>
      <c r="T163" s="267">
        <v>21187371</v>
      </c>
      <c r="U163" s="267">
        <v>25691928</v>
      </c>
      <c r="W163" s="265" t="s">
        <v>325</v>
      </c>
      <c r="X163" s="266">
        <v>207.98320063073203</v>
      </c>
      <c r="Y163" s="266">
        <v>41.596640126146404</v>
      </c>
      <c r="Z163" s="266">
        <v>7068006.5525668021</v>
      </c>
      <c r="AA163" s="266">
        <v>861154</v>
      </c>
      <c r="AB163" s="266">
        <v>869952</v>
      </c>
      <c r="AC163" s="272"/>
      <c r="AD163" s="279">
        <v>61192358.439591646</v>
      </c>
      <c r="AE163" s="283"/>
    </row>
    <row r="164" spans="1:31" ht="19" x14ac:dyDescent="0.25">
      <c r="A164" s="270" t="s">
        <v>328</v>
      </c>
      <c r="B164" s="266">
        <f t="shared" si="32"/>
        <v>7376.4180731564193</v>
      </c>
      <c r="C164" s="266">
        <f t="shared" si="30"/>
        <v>1475.2836146312839</v>
      </c>
      <c r="D164" s="266">
        <f t="shared" si="33"/>
        <v>1401519.4338997197</v>
      </c>
      <c r="E164" s="266">
        <f t="shared" si="34"/>
        <v>16951487.504918311</v>
      </c>
      <c r="F164" s="266">
        <f t="shared" si="35"/>
        <v>16103913.129672399</v>
      </c>
      <c r="G164" s="266">
        <f t="shared" si="36"/>
        <v>185039188.05209437</v>
      </c>
      <c r="H164" s="266">
        <f t="shared" si="31"/>
        <v>194778092.68641508</v>
      </c>
      <c r="I164" s="266">
        <f t="shared" si="37"/>
        <v>16951487.504918311</v>
      </c>
      <c r="J164" s="266">
        <f t="shared" si="38"/>
        <v>17843671.057808746</v>
      </c>
      <c r="K164" s="266">
        <f t="shared" si="39"/>
        <v>18782811.639798678</v>
      </c>
      <c r="L164" s="266">
        <f t="shared" si="40"/>
        <v>18503918.805209436</v>
      </c>
      <c r="M164" s="266">
        <f t="shared" si="41"/>
        <v>19477809.268641509</v>
      </c>
      <c r="N164" s="266">
        <f t="shared" si="42"/>
        <v>20163827.915189169</v>
      </c>
      <c r="O164" s="266">
        <f t="shared" si="43"/>
        <v>19188596.900296733</v>
      </c>
      <c r="P164" s="267">
        <f t="shared" si="44"/>
        <v>18535757.800000001</v>
      </c>
      <c r="Q164" s="267">
        <v>19511324</v>
      </c>
      <c r="R164" s="267">
        <v>18847505</v>
      </c>
      <c r="S164" s="267">
        <v>17639269</v>
      </c>
      <c r="T164" s="267">
        <v>15206524</v>
      </c>
      <c r="U164" s="267">
        <v>10700428</v>
      </c>
      <c r="W164" s="265" t="s">
        <v>326</v>
      </c>
      <c r="X164" s="266">
        <v>47197.5199318331</v>
      </c>
      <c r="Y164" s="266">
        <v>9439.5039863666207</v>
      </c>
      <c r="Z164" s="266">
        <v>1339561204.253829</v>
      </c>
      <c r="AA164" s="266">
        <v>143456918</v>
      </c>
      <c r="AB164" s="266">
        <v>117444757</v>
      </c>
      <c r="AC164" s="272"/>
      <c r="AD164" s="294">
        <v>63244431</v>
      </c>
      <c r="AE164" s="282">
        <v>80688545</v>
      </c>
    </row>
    <row r="165" spans="1:31" ht="19" x14ac:dyDescent="0.25">
      <c r="A165" s="270" t="s">
        <v>329</v>
      </c>
      <c r="B165" s="266">
        <f t="shared" si="32"/>
        <v>97.311711034334962</v>
      </c>
      <c r="C165" s="266">
        <f t="shared" si="30"/>
        <v>19.462342206866992</v>
      </c>
      <c r="D165" s="266">
        <f t="shared" si="33"/>
        <v>18489.225096523642</v>
      </c>
      <c r="E165" s="266">
        <f t="shared" si="34"/>
        <v>279324.36143871484</v>
      </c>
      <c r="F165" s="266">
        <f t="shared" si="35"/>
        <v>265358.14336677908</v>
      </c>
      <c r="G165" s="266">
        <f t="shared" si="36"/>
        <v>3808431.3368170066</v>
      </c>
      <c r="H165" s="266">
        <f t="shared" si="31"/>
        <v>4008875.0913863233</v>
      </c>
      <c r="I165" s="266">
        <f t="shared" si="37"/>
        <v>279324.36143871484</v>
      </c>
      <c r="J165" s="266">
        <f t="shared" si="38"/>
        <v>294025.64361969987</v>
      </c>
      <c r="K165" s="266">
        <f t="shared" si="39"/>
        <v>309500.6774944209</v>
      </c>
      <c r="L165" s="266">
        <f t="shared" si="40"/>
        <v>380843.13368170074</v>
      </c>
      <c r="M165" s="266">
        <f t="shared" si="41"/>
        <v>400887.50913863239</v>
      </c>
      <c r="N165" s="266">
        <f t="shared" si="42"/>
        <v>363580.126506612</v>
      </c>
      <c r="O165" s="266">
        <f t="shared" si="43"/>
        <v>493295.38297039864</v>
      </c>
      <c r="P165" s="267">
        <f t="shared" si="44"/>
        <v>543913</v>
      </c>
      <c r="Q165" s="267">
        <v>572540</v>
      </c>
      <c r="R165" s="267">
        <v>631289</v>
      </c>
      <c r="S165" s="267">
        <v>737966</v>
      </c>
      <c r="T165" s="267">
        <v>901142</v>
      </c>
      <c r="U165" s="267">
        <v>1047240</v>
      </c>
      <c r="W165" s="265" t="s">
        <v>327</v>
      </c>
      <c r="X165" s="266">
        <v>1733.0208507112891</v>
      </c>
      <c r="Y165" s="266">
        <v>346.60417014225783</v>
      </c>
      <c r="Z165" s="266">
        <v>77064267.275415629</v>
      </c>
      <c r="AA165" s="266">
        <v>11609666</v>
      </c>
      <c r="AB165" s="266">
        <v>25691928</v>
      </c>
      <c r="AC165" s="272"/>
      <c r="AD165" s="295" t="s">
        <v>494</v>
      </c>
      <c r="AE165" s="288">
        <v>80688545</v>
      </c>
    </row>
    <row r="166" spans="1:31" ht="19" x14ac:dyDescent="0.25">
      <c r="A166" s="270" t="s">
        <v>330</v>
      </c>
      <c r="B166" s="266">
        <f t="shared" si="32"/>
        <v>1658.0148152572247</v>
      </c>
      <c r="C166" s="266">
        <f t="shared" si="30"/>
        <v>331.60296305144493</v>
      </c>
      <c r="D166" s="266">
        <f t="shared" si="33"/>
        <v>315022.81489887263</v>
      </c>
      <c r="E166" s="266">
        <f t="shared" si="34"/>
        <v>4186892.8047533324</v>
      </c>
      <c r="F166" s="266">
        <f t="shared" si="35"/>
        <v>3977548.1645156657</v>
      </c>
      <c r="G166" s="266">
        <f t="shared" si="36"/>
        <v>50221408.268860459</v>
      </c>
      <c r="H166" s="266">
        <f t="shared" si="31"/>
        <v>52864640.283011012</v>
      </c>
      <c r="I166" s="266">
        <f t="shared" si="37"/>
        <v>4186892.8047533324</v>
      </c>
      <c r="J166" s="266">
        <f t="shared" si="38"/>
        <v>4407255.5839508763</v>
      </c>
      <c r="K166" s="266">
        <f t="shared" si="39"/>
        <v>4639216.4041588176</v>
      </c>
      <c r="L166" s="266">
        <f t="shared" si="40"/>
        <v>5022140.8268860457</v>
      </c>
      <c r="M166" s="266">
        <f t="shared" si="41"/>
        <v>5286464.0283011012</v>
      </c>
      <c r="N166" s="266">
        <f t="shared" si="42"/>
        <v>5197959.4992473871</v>
      </c>
      <c r="O166" s="266">
        <f t="shared" si="43"/>
        <v>5722812.7583346395</v>
      </c>
      <c r="P166" s="267">
        <f t="shared" si="44"/>
        <v>5820253.8499999996</v>
      </c>
      <c r="Q166" s="267">
        <v>6126583</v>
      </c>
      <c r="R166" s="267">
        <v>6230899</v>
      </c>
      <c r="S166" s="267">
        <v>6407942</v>
      </c>
      <c r="T166" s="267">
        <v>6390316</v>
      </c>
      <c r="U166" s="267">
        <v>4419633</v>
      </c>
      <c r="W166" s="265" t="s">
        <v>328</v>
      </c>
      <c r="X166" s="266">
        <v>7376.4180731564193</v>
      </c>
      <c r="Y166" s="266">
        <v>1475.2836146312839</v>
      </c>
      <c r="Z166" s="266">
        <v>194778092.68641508</v>
      </c>
      <c r="AA166" s="266">
        <v>19511324</v>
      </c>
      <c r="AB166" s="266">
        <v>10700428</v>
      </c>
      <c r="AC166" s="272"/>
      <c r="AD166" s="296"/>
      <c r="AE166" s="282"/>
    </row>
    <row r="167" spans="1:31" ht="19" x14ac:dyDescent="0.25">
      <c r="A167" s="270" t="s">
        <v>331</v>
      </c>
      <c r="B167" s="266">
        <f t="shared" si="32"/>
        <v>47.55141962681865</v>
      </c>
      <c r="C167" s="266">
        <f t="shared" si="30"/>
        <v>9.5102839253637299</v>
      </c>
      <c r="D167" s="266">
        <f t="shared" si="33"/>
        <v>9034.7697290955439</v>
      </c>
      <c r="E167" s="266">
        <f t="shared" si="34"/>
        <v>123395.23803851902</v>
      </c>
      <c r="F167" s="266">
        <f t="shared" si="35"/>
        <v>117225.47613659308</v>
      </c>
      <c r="G167" s="266">
        <f t="shared" si="36"/>
        <v>1520991.9751686491</v>
      </c>
      <c r="H167" s="266">
        <f t="shared" si="31"/>
        <v>1601044.1843880515</v>
      </c>
      <c r="I167" s="266">
        <f t="shared" si="37"/>
        <v>123395.23803851902</v>
      </c>
      <c r="J167" s="266">
        <f t="shared" si="38"/>
        <v>129889.72425107265</v>
      </c>
      <c r="K167" s="266">
        <f t="shared" si="39"/>
        <v>136726.0255274449</v>
      </c>
      <c r="L167" s="266">
        <f t="shared" si="40"/>
        <v>152099.19751686489</v>
      </c>
      <c r="M167" s="266">
        <f t="shared" si="41"/>
        <v>160104.41843880515</v>
      </c>
      <c r="N167" s="266">
        <f t="shared" si="42"/>
        <v>155341.93262479635</v>
      </c>
      <c r="O167" s="266">
        <f t="shared" si="43"/>
        <v>178106.20523419298</v>
      </c>
      <c r="P167" s="267">
        <f t="shared" si="44"/>
        <v>183566.6</v>
      </c>
      <c r="Q167" s="267">
        <v>193228</v>
      </c>
      <c r="R167" s="267">
        <v>199152</v>
      </c>
      <c r="S167" s="267">
        <v>210467</v>
      </c>
      <c r="T167" s="267">
        <v>240615</v>
      </c>
      <c r="U167" s="267">
        <v>262120</v>
      </c>
      <c r="W167" s="265" t="s">
        <v>329</v>
      </c>
      <c r="X167" s="266">
        <v>97.311711034334962</v>
      </c>
      <c r="Y167" s="266">
        <v>19.462342206866992</v>
      </c>
      <c r="Z167" s="266">
        <v>4008875.0913863233</v>
      </c>
      <c r="AA167" s="266">
        <v>572540</v>
      </c>
      <c r="AB167" s="266">
        <v>1047240</v>
      </c>
      <c r="AC167" s="272"/>
      <c r="AD167" s="278" t="s">
        <v>468</v>
      </c>
      <c r="AE167" s="283">
        <v>80688545</v>
      </c>
    </row>
    <row r="168" spans="1:31" ht="19" x14ac:dyDescent="0.25">
      <c r="A168" s="270" t="s">
        <v>332</v>
      </c>
      <c r="B168" s="266">
        <f t="shared" si="32"/>
        <v>8.7819389073349967</v>
      </c>
      <c r="C168" s="266">
        <f t="shared" si="30"/>
        <v>1.7563877814669993</v>
      </c>
      <c r="D168" s="266">
        <f t="shared" si="33"/>
        <v>1668.568392393649</v>
      </c>
      <c r="E168" s="266">
        <f t="shared" si="34"/>
        <v>21988.82903680965</v>
      </c>
      <c r="F168" s="266">
        <f t="shared" si="35"/>
        <v>20889.387584969165</v>
      </c>
      <c r="G168" s="266">
        <f t="shared" si="36"/>
        <v>261521.5029029006</v>
      </c>
      <c r="H168" s="266">
        <f t="shared" si="31"/>
        <v>275285.79252936906</v>
      </c>
      <c r="I168" s="266">
        <f t="shared" si="37"/>
        <v>21988.82903680965</v>
      </c>
      <c r="J168" s="266">
        <f t="shared" si="38"/>
        <v>23146.135828220686</v>
      </c>
      <c r="K168" s="266">
        <f t="shared" si="39"/>
        <v>24364.353503390197</v>
      </c>
      <c r="L168" s="266">
        <f t="shared" si="40"/>
        <v>26152.150290290061</v>
      </c>
      <c r="M168" s="266">
        <f t="shared" si="41"/>
        <v>27528.579252936906</v>
      </c>
      <c r="N168" s="266">
        <f t="shared" si="42"/>
        <v>26941.944915393953</v>
      </c>
      <c r="O168" s="266">
        <f t="shared" si="43"/>
        <v>29548.559201490465</v>
      </c>
      <c r="P168" s="267">
        <f t="shared" si="44"/>
        <v>30191.949999999997</v>
      </c>
      <c r="Q168" s="267">
        <v>31781</v>
      </c>
      <c r="R168" s="267">
        <v>32473</v>
      </c>
      <c r="S168" s="267">
        <v>33113</v>
      </c>
      <c r="T168" s="267">
        <v>32811</v>
      </c>
      <c r="U168" s="267">
        <v>29966</v>
      </c>
      <c r="W168" s="265" t="s">
        <v>330</v>
      </c>
      <c r="X168" s="266">
        <v>1658.0148152572247</v>
      </c>
      <c r="Y168" s="266">
        <v>331.60296305144493</v>
      </c>
      <c r="Z168" s="266">
        <v>52864640.283011012</v>
      </c>
      <c r="AA168" s="266">
        <v>6126583</v>
      </c>
      <c r="AB168" s="266">
        <v>4419633</v>
      </c>
      <c r="AC168" s="272"/>
      <c r="AD168" s="286"/>
      <c r="AE168" s="282"/>
    </row>
    <row r="169" spans="1:31" ht="19" x14ac:dyDescent="0.25">
      <c r="A169" s="270" t="s">
        <v>333</v>
      </c>
      <c r="B169" s="266">
        <f t="shared" si="32"/>
        <v>28.719770858513058</v>
      </c>
      <c r="C169" s="266">
        <f t="shared" si="30"/>
        <v>5.7439541717026117</v>
      </c>
      <c r="D169" s="266">
        <f t="shared" si="33"/>
        <v>5456.7564631174801</v>
      </c>
      <c r="E169" s="266">
        <f t="shared" si="34"/>
        <v>85617.681198970589</v>
      </c>
      <c r="F169" s="266">
        <f t="shared" si="35"/>
        <v>81336.797139022048</v>
      </c>
      <c r="G169" s="266">
        <f t="shared" si="36"/>
        <v>1212382.2299107788</v>
      </c>
      <c r="H169" s="266">
        <f t="shared" si="31"/>
        <v>1276191.8209587147</v>
      </c>
      <c r="I169" s="266">
        <f t="shared" si="37"/>
        <v>85617.681198970589</v>
      </c>
      <c r="J169" s="266">
        <f t="shared" si="38"/>
        <v>90123.874946284835</v>
      </c>
      <c r="K169" s="266">
        <f t="shared" si="39"/>
        <v>94867.236785562985</v>
      </c>
      <c r="L169" s="266">
        <f t="shared" si="40"/>
        <v>121238.22299107788</v>
      </c>
      <c r="M169" s="266">
        <f t="shared" si="41"/>
        <v>127619.18209587147</v>
      </c>
      <c r="N169" s="266">
        <f t="shared" si="42"/>
        <v>115104.53327042186</v>
      </c>
      <c r="O169" s="266">
        <f t="shared" si="43"/>
        <v>163094.48215353559</v>
      </c>
      <c r="P169" s="267">
        <f t="shared" si="44"/>
        <v>180826.8</v>
      </c>
      <c r="Q169" s="267">
        <v>190344</v>
      </c>
      <c r="R169" s="267">
        <v>211039</v>
      </c>
      <c r="S169" s="267">
        <v>256218</v>
      </c>
      <c r="T169" s="267">
        <v>353180</v>
      </c>
      <c r="U169" s="267">
        <v>537528</v>
      </c>
      <c r="W169" s="265" t="s">
        <v>331</v>
      </c>
      <c r="X169" s="266">
        <v>47.55141962681865</v>
      </c>
      <c r="Y169" s="266">
        <v>9.5102839253637299</v>
      </c>
      <c r="Z169" s="266">
        <v>1601044.1843880515</v>
      </c>
      <c r="AA169" s="266">
        <v>193228</v>
      </c>
      <c r="AB169" s="266">
        <v>262120</v>
      </c>
      <c r="AC169" s="272"/>
      <c r="AD169" s="287" t="s">
        <v>442</v>
      </c>
      <c r="AE169" s="288">
        <v>80688545</v>
      </c>
    </row>
    <row r="170" spans="1:31" ht="19" x14ac:dyDescent="0.25">
      <c r="A170" s="270" t="s">
        <v>334</v>
      </c>
      <c r="B170" s="266">
        <f t="shared" si="32"/>
        <v>5869.4214785008026</v>
      </c>
      <c r="C170" s="266">
        <f t="shared" si="30"/>
        <v>1173.8842957001605</v>
      </c>
      <c r="D170" s="266">
        <f t="shared" si="33"/>
        <v>1115190.0809151523</v>
      </c>
      <c r="E170" s="266">
        <f t="shared" si="34"/>
        <v>16410998.011000251</v>
      </c>
      <c r="F170" s="266">
        <f t="shared" si="35"/>
        <v>15590448.110450236</v>
      </c>
      <c r="G170" s="266">
        <f t="shared" si="36"/>
        <v>217955733.68548852</v>
      </c>
      <c r="H170" s="266">
        <f t="shared" si="31"/>
        <v>229427088.08998793</v>
      </c>
      <c r="I170" s="266">
        <f t="shared" si="37"/>
        <v>16410998.011000251</v>
      </c>
      <c r="J170" s="266">
        <f t="shared" si="38"/>
        <v>17274734.748421319</v>
      </c>
      <c r="K170" s="266">
        <f t="shared" si="39"/>
        <v>18183931.314127706</v>
      </c>
      <c r="L170" s="266">
        <f t="shared" si="40"/>
        <v>21795573.368548851</v>
      </c>
      <c r="M170" s="266">
        <f t="shared" si="41"/>
        <v>22942708.808998793</v>
      </c>
      <c r="N170" s="266">
        <f t="shared" si="42"/>
        <v>21056175.203440905</v>
      </c>
      <c r="O170" s="266">
        <f t="shared" si="43"/>
        <v>27499526.064051952</v>
      </c>
      <c r="P170" s="267">
        <f t="shared" si="44"/>
        <v>29963353.399999999</v>
      </c>
      <c r="Q170" s="267">
        <v>31540372</v>
      </c>
      <c r="R170" s="267">
        <v>34366240</v>
      </c>
      <c r="S170" s="267">
        <v>39132369</v>
      </c>
      <c r="T170" s="267">
        <v>46059398</v>
      </c>
      <c r="U170" s="267">
        <v>47585693</v>
      </c>
      <c r="W170" s="265" t="s">
        <v>332</v>
      </c>
      <c r="X170" s="266">
        <v>8.7819389073349967</v>
      </c>
      <c r="Y170" s="266">
        <v>1.7563877814669993</v>
      </c>
      <c r="Z170" s="266">
        <v>275285.79252936906</v>
      </c>
      <c r="AA170" s="266">
        <v>31781</v>
      </c>
      <c r="AB170" s="266">
        <v>29966</v>
      </c>
      <c r="AC170" s="272"/>
      <c r="AD170" s="289"/>
      <c r="AE170" s="282"/>
    </row>
    <row r="171" spans="1:31" ht="19" x14ac:dyDescent="0.25">
      <c r="A171" s="270" t="s">
        <v>335</v>
      </c>
      <c r="B171" s="266">
        <f t="shared" si="32"/>
        <v>270.60813209563082</v>
      </c>
      <c r="C171" s="266">
        <f t="shared" si="30"/>
        <v>54.121626419126166</v>
      </c>
      <c r="D171" s="266">
        <f t="shared" si="33"/>
        <v>51415.545098169852</v>
      </c>
      <c r="E171" s="266">
        <f t="shared" si="34"/>
        <v>732766.06942411116</v>
      </c>
      <c r="F171" s="266">
        <f t="shared" si="35"/>
        <v>696127.76595290552</v>
      </c>
      <c r="G171" s="266">
        <f t="shared" si="36"/>
        <v>9425045.7834362704</v>
      </c>
      <c r="H171" s="266">
        <f t="shared" si="31"/>
        <v>9921100.8246697597</v>
      </c>
      <c r="I171" s="266">
        <f t="shared" si="37"/>
        <v>732766.06942411116</v>
      </c>
      <c r="J171" s="266">
        <f t="shared" si="38"/>
        <v>771332.70465695916</v>
      </c>
      <c r="K171" s="266">
        <f t="shared" si="39"/>
        <v>811929.16279679921</v>
      </c>
      <c r="L171" s="266">
        <f t="shared" si="40"/>
        <v>942504.57834362693</v>
      </c>
      <c r="M171" s="266">
        <f t="shared" si="41"/>
        <v>992110.08246697579</v>
      </c>
      <c r="N171" s="266">
        <f t="shared" si="42"/>
        <v>934529.52267898328</v>
      </c>
      <c r="O171" s="266">
        <f t="shared" si="43"/>
        <v>1151662.408238952</v>
      </c>
      <c r="P171" s="267">
        <f t="shared" si="44"/>
        <v>1222621.5</v>
      </c>
      <c r="Q171" s="267">
        <v>1286970</v>
      </c>
      <c r="R171" s="267">
        <v>1366266</v>
      </c>
      <c r="S171" s="267">
        <v>1506691</v>
      </c>
      <c r="T171" s="267">
        <v>1792199</v>
      </c>
      <c r="U171" s="267">
        <v>2082264</v>
      </c>
      <c r="W171" s="265" t="s">
        <v>333</v>
      </c>
      <c r="X171" s="266">
        <v>28.719770858513058</v>
      </c>
      <c r="Y171" s="266">
        <v>5.7439541717026117</v>
      </c>
      <c r="Z171" s="266">
        <v>1276191.8209587147</v>
      </c>
      <c r="AA171" s="266">
        <v>190344</v>
      </c>
      <c r="AB171" s="266">
        <v>537528</v>
      </c>
      <c r="AC171" s="272"/>
      <c r="AD171" s="290" t="s">
        <v>521</v>
      </c>
      <c r="AE171" s="291">
        <v>80688545</v>
      </c>
    </row>
    <row r="172" spans="1:31" ht="19" x14ac:dyDescent="0.25">
      <c r="A172" s="270" t="s">
        <v>336</v>
      </c>
      <c r="B172" s="266">
        <f t="shared" si="32"/>
        <v>15.991676118198757</v>
      </c>
      <c r="C172" s="266">
        <f t="shared" si="30"/>
        <v>3.1983352236397513</v>
      </c>
      <c r="D172" s="266">
        <f t="shared" si="33"/>
        <v>3038.4184624577638</v>
      </c>
      <c r="E172" s="266">
        <f t="shared" si="34"/>
        <v>39503.070525646581</v>
      </c>
      <c r="F172" s="266">
        <f t="shared" si="35"/>
        <v>37527.91699936425</v>
      </c>
      <c r="G172" s="266">
        <f t="shared" si="36"/>
        <v>463512.3738591189</v>
      </c>
      <c r="H172" s="266">
        <f t="shared" si="31"/>
        <v>487907.7619569673</v>
      </c>
      <c r="I172" s="266">
        <f t="shared" si="37"/>
        <v>39503.070525646581</v>
      </c>
      <c r="J172" s="266">
        <f t="shared" si="38"/>
        <v>41582.179500680613</v>
      </c>
      <c r="K172" s="266">
        <f t="shared" si="39"/>
        <v>43770.715263874328</v>
      </c>
      <c r="L172" s="266">
        <f t="shared" si="40"/>
        <v>46351.237385911896</v>
      </c>
      <c r="M172" s="266">
        <f t="shared" si="41"/>
        <v>48790.776195696737</v>
      </c>
      <c r="N172" s="266">
        <f t="shared" si="42"/>
        <v>48185.288280496025</v>
      </c>
      <c r="O172" s="266">
        <f t="shared" si="43"/>
        <v>51667.258258312111</v>
      </c>
      <c r="P172" s="267">
        <f t="shared" si="44"/>
        <v>52316.5</v>
      </c>
      <c r="Q172" s="267">
        <v>55070</v>
      </c>
      <c r="R172" s="267">
        <v>55762</v>
      </c>
      <c r="S172" s="267">
        <v>56097</v>
      </c>
      <c r="T172" s="267">
        <v>50658</v>
      </c>
      <c r="U172" s="267">
        <v>28889</v>
      </c>
      <c r="W172" s="265" t="s">
        <v>334</v>
      </c>
      <c r="X172" s="266">
        <v>5869.4214785008026</v>
      </c>
      <c r="Y172" s="266">
        <v>1173.8842957001605</v>
      </c>
      <c r="Z172" s="266">
        <v>229427088.08998793</v>
      </c>
      <c r="AA172" s="266">
        <v>31540372</v>
      </c>
      <c r="AB172" s="266">
        <v>47585693</v>
      </c>
      <c r="AC172" s="272"/>
      <c r="AD172" s="281"/>
      <c r="AE172" s="282"/>
    </row>
    <row r="173" spans="1:31" ht="19" x14ac:dyDescent="0.25">
      <c r="A173" s="270" t="s">
        <v>337</v>
      </c>
      <c r="B173" s="266">
        <f t="shared" si="32"/>
        <v>26.343692569491857</v>
      </c>
      <c r="C173" s="266">
        <f t="shared" si="30"/>
        <v>5.2687385138983718</v>
      </c>
      <c r="D173" s="266">
        <f t="shared" si="33"/>
        <v>5005.3015882034524</v>
      </c>
      <c r="E173" s="266">
        <f t="shared" si="34"/>
        <v>66161.382877747455</v>
      </c>
      <c r="F173" s="266">
        <f t="shared" si="35"/>
        <v>62853.313733860079</v>
      </c>
      <c r="G173" s="266">
        <f t="shared" si="36"/>
        <v>789270.93157337734</v>
      </c>
      <c r="H173" s="266">
        <f t="shared" si="31"/>
        <v>830811.50691934465</v>
      </c>
      <c r="I173" s="266">
        <f t="shared" si="37"/>
        <v>66161.382877747455</v>
      </c>
      <c r="J173" s="266">
        <f t="shared" si="38"/>
        <v>69643.560923944693</v>
      </c>
      <c r="K173" s="266">
        <f t="shared" si="39"/>
        <v>73309.011498889158</v>
      </c>
      <c r="L173" s="266">
        <f t="shared" si="40"/>
        <v>78927.093157337746</v>
      </c>
      <c r="M173" s="266">
        <f t="shared" si="41"/>
        <v>83081.150691934468</v>
      </c>
      <c r="N173" s="266">
        <f t="shared" si="42"/>
        <v>81087.398079799372</v>
      </c>
      <c r="O173" s="266">
        <f t="shared" si="43"/>
        <v>89448.126310917301</v>
      </c>
      <c r="P173" s="267">
        <f t="shared" si="44"/>
        <v>91647.45</v>
      </c>
      <c r="Q173" s="267">
        <v>96471</v>
      </c>
      <c r="R173" s="267">
        <v>98843</v>
      </c>
      <c r="S173" s="267">
        <v>101097</v>
      </c>
      <c r="T173" s="267">
        <v>99626</v>
      </c>
      <c r="U173" s="267">
        <v>80740</v>
      </c>
      <c r="W173" s="265" t="s">
        <v>335</v>
      </c>
      <c r="X173" s="266">
        <v>270.60813209563082</v>
      </c>
      <c r="Y173" s="266">
        <v>54.121626419126166</v>
      </c>
      <c r="Z173" s="266">
        <v>9921100.8246697597</v>
      </c>
      <c r="AA173" s="266">
        <v>1286970</v>
      </c>
      <c r="AB173" s="266">
        <v>2082264</v>
      </c>
      <c r="AC173" s="272"/>
      <c r="AD173" s="273" t="s">
        <v>225</v>
      </c>
      <c r="AE173" s="283"/>
    </row>
    <row r="174" spans="1:31" ht="19" x14ac:dyDescent="0.25">
      <c r="A174" s="270" t="s">
        <v>338</v>
      </c>
      <c r="B174" s="266">
        <f t="shared" si="32"/>
        <v>1.4892386389749968</v>
      </c>
      <c r="C174" s="266">
        <f t="shared" si="30"/>
        <v>0.29784772779499935</v>
      </c>
      <c r="D174" s="266">
        <f t="shared" si="33"/>
        <v>282.95534140524938</v>
      </c>
      <c r="E174" s="266">
        <f t="shared" si="34"/>
        <v>3928.9935122716347</v>
      </c>
      <c r="F174" s="266">
        <f t="shared" si="35"/>
        <v>3732.5438366580529</v>
      </c>
      <c r="G174" s="266">
        <f t="shared" si="36"/>
        <v>49237.040104575157</v>
      </c>
      <c r="H174" s="266">
        <f t="shared" si="31"/>
        <v>51828.46326797385</v>
      </c>
      <c r="I174" s="266">
        <f t="shared" si="37"/>
        <v>3928.9935122716347</v>
      </c>
      <c r="J174" s="266">
        <f t="shared" si="38"/>
        <v>4135.7826444964576</v>
      </c>
      <c r="K174" s="266">
        <f t="shared" si="39"/>
        <v>4353.4554152594292</v>
      </c>
      <c r="L174" s="266">
        <f t="shared" si="40"/>
        <v>4923.7040104575153</v>
      </c>
      <c r="M174" s="266">
        <f t="shared" si="41"/>
        <v>5182.8463267973848</v>
      </c>
      <c r="N174" s="266">
        <f t="shared" si="42"/>
        <v>5085.7892794790814</v>
      </c>
      <c r="O174" s="266">
        <f t="shared" si="43"/>
        <v>5861.7348314606734</v>
      </c>
      <c r="P174" s="267">
        <f t="shared" si="44"/>
        <v>5973.5999999999995</v>
      </c>
      <c r="Q174" s="267">
        <v>6288</v>
      </c>
      <c r="R174" s="267">
        <v>6408</v>
      </c>
      <c r="S174" s="267">
        <v>6885</v>
      </c>
      <c r="T174" s="267">
        <v>7402</v>
      </c>
      <c r="U174" s="267">
        <v>7161</v>
      </c>
      <c r="W174" s="265" t="s">
        <v>336</v>
      </c>
      <c r="X174" s="266">
        <v>15.991676118198757</v>
      </c>
      <c r="Y174" s="266">
        <v>3.1983352236397513</v>
      </c>
      <c r="Z174" s="266">
        <v>487907.7619569673</v>
      </c>
      <c r="AA174" s="266">
        <v>55070</v>
      </c>
      <c r="AB174" s="266">
        <v>28889</v>
      </c>
      <c r="AC174" s="272"/>
      <c r="AD174" s="289">
        <v>3657.8975459472813</v>
      </c>
      <c r="AE174" s="282"/>
    </row>
    <row r="175" spans="1:31" ht="19" x14ac:dyDescent="0.25">
      <c r="A175" s="270" t="s">
        <v>339</v>
      </c>
      <c r="B175" s="266">
        <f t="shared" si="32"/>
        <v>2996.951573960921</v>
      </c>
      <c r="C175" s="266">
        <f t="shared" si="30"/>
        <v>599.3903147921842</v>
      </c>
      <c r="D175" s="266">
        <f t="shared" si="33"/>
        <v>569420.79905257502</v>
      </c>
      <c r="E175" s="266">
        <f t="shared" si="34"/>
        <v>8314085.2485693675</v>
      </c>
      <c r="F175" s="266">
        <f t="shared" si="35"/>
        <v>7898380.9861408994</v>
      </c>
      <c r="G175" s="266">
        <f t="shared" si="36"/>
        <v>109557680.90317348</v>
      </c>
      <c r="H175" s="266">
        <f t="shared" si="31"/>
        <v>115323874.63491945</v>
      </c>
      <c r="I175" s="266">
        <f t="shared" si="37"/>
        <v>8314085.2485693675</v>
      </c>
      <c r="J175" s="266">
        <f t="shared" si="38"/>
        <v>8751668.6827045977</v>
      </c>
      <c r="K175" s="266">
        <f t="shared" si="39"/>
        <v>9212282.8238995764</v>
      </c>
      <c r="L175" s="266">
        <f t="shared" si="40"/>
        <v>10955768.090317348</v>
      </c>
      <c r="M175" s="266">
        <f t="shared" si="41"/>
        <v>11532387.463491946</v>
      </c>
      <c r="N175" s="266">
        <f t="shared" si="42"/>
        <v>10687632.933901468</v>
      </c>
      <c r="O175" s="266">
        <f t="shared" si="43"/>
        <v>13714967.830766004</v>
      </c>
      <c r="P175" s="267">
        <f t="shared" si="44"/>
        <v>14799004.049999999</v>
      </c>
      <c r="Q175" s="267">
        <v>15577899</v>
      </c>
      <c r="R175" s="267">
        <v>16809182</v>
      </c>
      <c r="S175" s="267">
        <v>18990909</v>
      </c>
      <c r="T175" s="267">
        <v>22545212</v>
      </c>
      <c r="U175" s="267">
        <v>23927575</v>
      </c>
      <c r="W175" s="265" t="s">
        <v>337</v>
      </c>
      <c r="X175" s="266">
        <v>26.343692569491857</v>
      </c>
      <c r="Y175" s="266">
        <v>5.2687385138983718</v>
      </c>
      <c r="Z175" s="266">
        <v>830811.50691934465</v>
      </c>
      <c r="AA175" s="266">
        <v>96471</v>
      </c>
      <c r="AB175" s="266">
        <v>80740</v>
      </c>
      <c r="AC175" s="272"/>
      <c r="AD175" s="278">
        <v>731.5795091894563</v>
      </c>
      <c r="AE175" s="283"/>
    </row>
    <row r="176" spans="1:31" ht="19" x14ac:dyDescent="0.25">
      <c r="A176" s="270" t="s">
        <v>340</v>
      </c>
      <c r="B176" s="266">
        <f t="shared" si="32"/>
        <v>31.280732348002296</v>
      </c>
      <c r="C176" s="266">
        <f t="shared" si="30"/>
        <v>6.2561464696004592</v>
      </c>
      <c r="D176" s="266">
        <f t="shared" si="33"/>
        <v>5943.3391461204365</v>
      </c>
      <c r="E176" s="266">
        <f t="shared" si="34"/>
        <v>77707.26804857704</v>
      </c>
      <c r="F176" s="266">
        <f t="shared" si="35"/>
        <v>73821.904646148178</v>
      </c>
      <c r="G176" s="266">
        <f t="shared" si="36"/>
        <v>916938.0160885338</v>
      </c>
      <c r="H176" s="266">
        <f t="shared" si="31"/>
        <v>965197.91167214094</v>
      </c>
      <c r="I176" s="266">
        <f t="shared" si="37"/>
        <v>77707.26804857704</v>
      </c>
      <c r="J176" s="266">
        <f t="shared" si="38"/>
        <v>81797.12426166005</v>
      </c>
      <c r="K176" s="266">
        <f t="shared" si="39"/>
        <v>86102.236064905315</v>
      </c>
      <c r="L176" s="266">
        <f t="shared" si="40"/>
        <v>91693.801608853391</v>
      </c>
      <c r="M176" s="266">
        <f t="shared" si="41"/>
        <v>96519.791167214105</v>
      </c>
      <c r="N176" s="266">
        <f t="shared" si="42"/>
        <v>95405.03861032128</v>
      </c>
      <c r="O176" s="266">
        <f t="shared" si="43"/>
        <v>102787.88318508952</v>
      </c>
      <c r="P176" s="267">
        <f t="shared" si="44"/>
        <v>103988.9</v>
      </c>
      <c r="Q176" s="267">
        <v>109462</v>
      </c>
      <c r="R176" s="267">
        <v>110741</v>
      </c>
      <c r="S176" s="267">
        <v>112036</v>
      </c>
      <c r="T176" s="267">
        <v>109099</v>
      </c>
      <c r="U176" s="267">
        <v>77055</v>
      </c>
      <c r="W176" s="265" t="s">
        <v>338</v>
      </c>
      <c r="X176" s="266">
        <v>1.4892386389749968</v>
      </c>
      <c r="Y176" s="266">
        <v>0.29784772779499935</v>
      </c>
      <c r="Z176" s="266">
        <v>51828.46326797385</v>
      </c>
      <c r="AA176" s="266">
        <v>6288</v>
      </c>
      <c r="AB176" s="266">
        <v>7161</v>
      </c>
      <c r="AC176" s="272"/>
      <c r="AD176" s="296">
        <v>8695113.5750487652</v>
      </c>
      <c r="AE176" s="282"/>
    </row>
    <row r="177" spans="1:31" ht="19" x14ac:dyDescent="0.25">
      <c r="A177" s="270" t="s">
        <v>341</v>
      </c>
      <c r="B177" s="266">
        <f t="shared" si="32"/>
        <v>12.587726015804963</v>
      </c>
      <c r="C177" s="266">
        <f t="shared" si="30"/>
        <v>2.5175452031609926</v>
      </c>
      <c r="D177" s="266">
        <f t="shared" si="33"/>
        <v>2391.6679430029426</v>
      </c>
      <c r="E177" s="266">
        <f t="shared" si="34"/>
        <v>33349.398650076633</v>
      </c>
      <c r="F177" s="266">
        <f t="shared" si="35"/>
        <v>31681.928717572795</v>
      </c>
      <c r="G177" s="266">
        <f t="shared" si="36"/>
        <v>419683.93237945775</v>
      </c>
      <c r="H177" s="266">
        <f t="shared" si="31"/>
        <v>441772.56039942929</v>
      </c>
      <c r="I177" s="266">
        <f t="shared" si="37"/>
        <v>33349.398650076633</v>
      </c>
      <c r="J177" s="266">
        <f t="shared" si="38"/>
        <v>35104.630157975407</v>
      </c>
      <c r="K177" s="266">
        <f t="shared" si="39"/>
        <v>36952.242271553063</v>
      </c>
      <c r="L177" s="266">
        <f t="shared" si="40"/>
        <v>41968.393237945776</v>
      </c>
      <c r="M177" s="266">
        <f t="shared" si="41"/>
        <v>44177.256039942928</v>
      </c>
      <c r="N177" s="266">
        <f t="shared" si="42"/>
        <v>41985.50566332681</v>
      </c>
      <c r="O177" s="266">
        <f t="shared" si="43"/>
        <v>50174.179959981528</v>
      </c>
      <c r="P177" s="267">
        <f t="shared" si="44"/>
        <v>52793.399999999994</v>
      </c>
      <c r="Q177" s="267">
        <v>55572</v>
      </c>
      <c r="R177" s="267">
        <v>58473</v>
      </c>
      <c r="S177" s="267">
        <v>63090</v>
      </c>
      <c r="T177" s="267">
        <v>67735</v>
      </c>
      <c r="U177" s="267">
        <v>62731</v>
      </c>
      <c r="W177" s="265" t="s">
        <v>339</v>
      </c>
      <c r="X177" s="266">
        <v>2996.951573960921</v>
      </c>
      <c r="Y177" s="266">
        <v>599.3903147921842</v>
      </c>
      <c r="Z177" s="266">
        <v>115323874.63491945</v>
      </c>
      <c r="AA177" s="266">
        <v>15577899</v>
      </c>
      <c r="AB177" s="266">
        <v>23927575</v>
      </c>
      <c r="AC177" s="272"/>
      <c r="AD177" s="280">
        <v>7392853</v>
      </c>
      <c r="AE177" s="283">
        <v>10954617</v>
      </c>
    </row>
    <row r="178" spans="1:31" ht="19" x14ac:dyDescent="0.25">
      <c r="A178" s="270" t="s">
        <v>342</v>
      </c>
      <c r="B178" s="266">
        <f t="shared" si="32"/>
        <v>45.763547862468073</v>
      </c>
      <c r="C178" s="266">
        <f t="shared" si="30"/>
        <v>9.1527095724936149</v>
      </c>
      <c r="D178" s="266">
        <f t="shared" si="33"/>
        <v>8695.074093868936</v>
      </c>
      <c r="E178" s="266">
        <f t="shared" si="34"/>
        <v>118324.27624132879</v>
      </c>
      <c r="F178" s="266">
        <f t="shared" si="35"/>
        <v>112408.06242926235</v>
      </c>
      <c r="G178" s="266">
        <f t="shared" si="36"/>
        <v>1453187.444142716</v>
      </c>
      <c r="H178" s="266">
        <f t="shared" si="31"/>
        <v>1529670.9938344378</v>
      </c>
      <c r="I178" s="266">
        <f t="shared" si="37"/>
        <v>118324.27624132879</v>
      </c>
      <c r="J178" s="266">
        <f t="shared" si="38"/>
        <v>124551.8697277145</v>
      </c>
      <c r="K178" s="266">
        <f t="shared" si="39"/>
        <v>131107.23129233104</v>
      </c>
      <c r="L178" s="266">
        <f t="shared" si="40"/>
        <v>145318.74441427158</v>
      </c>
      <c r="M178" s="266">
        <f t="shared" si="41"/>
        <v>152967.09938344377</v>
      </c>
      <c r="N178" s="266">
        <f t="shared" si="42"/>
        <v>147569.99670866795</v>
      </c>
      <c r="O178" s="266">
        <f t="shared" si="43"/>
        <v>169548.13704768856</v>
      </c>
      <c r="P178" s="267">
        <f t="shared" si="44"/>
        <v>175749.05</v>
      </c>
      <c r="Q178" s="267">
        <v>184999</v>
      </c>
      <c r="R178" s="267">
        <v>191765</v>
      </c>
      <c r="S178" s="267">
        <v>201924</v>
      </c>
      <c r="T178" s="267">
        <v>207123</v>
      </c>
      <c r="U178" s="267">
        <v>168335</v>
      </c>
      <c r="W178" s="265" t="s">
        <v>340</v>
      </c>
      <c r="X178" s="266">
        <v>31.280732348002296</v>
      </c>
      <c r="Y178" s="266">
        <v>6.2561464696004592</v>
      </c>
      <c r="Z178" s="266">
        <v>965197.91167214094</v>
      </c>
      <c r="AA178" s="266">
        <v>109462</v>
      </c>
      <c r="AB178" s="266">
        <v>77055</v>
      </c>
      <c r="AC178" s="272"/>
      <c r="AD178" s="297" t="s">
        <v>495</v>
      </c>
      <c r="AE178" s="293">
        <v>10954617</v>
      </c>
    </row>
    <row r="179" spans="1:31" ht="19" x14ac:dyDescent="0.25">
      <c r="A179" s="270" t="s">
        <v>343</v>
      </c>
      <c r="B179" s="266">
        <f t="shared" si="32"/>
        <v>3106.9261506771827</v>
      </c>
      <c r="C179" s="266">
        <f t="shared" si="30"/>
        <v>621.38523013543659</v>
      </c>
      <c r="D179" s="266">
        <f t="shared" si="33"/>
        <v>590315.96862866473</v>
      </c>
      <c r="E179" s="266">
        <f t="shared" si="34"/>
        <v>7283706.3183591617</v>
      </c>
      <c r="F179" s="266">
        <f t="shared" si="35"/>
        <v>6919521.0024412032</v>
      </c>
      <c r="G179" s="266">
        <f t="shared" si="36"/>
        <v>81108717.106962502</v>
      </c>
      <c r="H179" s="266">
        <f t="shared" si="31"/>
        <v>85377596.954697371</v>
      </c>
      <c r="I179" s="266">
        <f t="shared" si="37"/>
        <v>7283706.3183591617</v>
      </c>
      <c r="J179" s="266">
        <f t="shared" si="38"/>
        <v>7667059.2824833281</v>
      </c>
      <c r="K179" s="266">
        <f t="shared" si="39"/>
        <v>8070588.7184035033</v>
      </c>
      <c r="L179" s="266">
        <f t="shared" si="40"/>
        <v>8110871.7106962511</v>
      </c>
      <c r="M179" s="266">
        <f t="shared" si="41"/>
        <v>8537759.6954697389</v>
      </c>
      <c r="N179" s="266">
        <f t="shared" si="42"/>
        <v>8712352.7452498712</v>
      </c>
      <c r="O179" s="266">
        <f t="shared" si="43"/>
        <v>8580374.4934739638</v>
      </c>
      <c r="P179" s="267">
        <f t="shared" si="44"/>
        <v>8408426.25</v>
      </c>
      <c r="Q179" s="267">
        <v>8850975</v>
      </c>
      <c r="R179" s="267">
        <v>8673604</v>
      </c>
      <c r="S179" s="267">
        <v>8281052</v>
      </c>
      <c r="T179" s="267">
        <v>7330621</v>
      </c>
      <c r="U179" s="267">
        <v>5333769</v>
      </c>
      <c r="W179" s="265" t="s">
        <v>341</v>
      </c>
      <c r="X179" s="266">
        <v>12.587726015804963</v>
      </c>
      <c r="Y179" s="266">
        <v>2.5175452031609926</v>
      </c>
      <c r="Z179" s="266">
        <v>441772.56039942929</v>
      </c>
      <c r="AA179" s="266">
        <v>55572</v>
      </c>
      <c r="AB179" s="266">
        <v>62731</v>
      </c>
      <c r="AC179" s="272"/>
      <c r="AD179" s="279"/>
      <c r="AE179" s="283"/>
    </row>
    <row r="180" spans="1:31" ht="19" x14ac:dyDescent="0.25">
      <c r="A180" s="270" t="s">
        <v>344</v>
      </c>
      <c r="B180" s="266">
        <f t="shared" si="32"/>
        <v>1282.7451699586236</v>
      </c>
      <c r="C180" s="266">
        <f t="shared" si="30"/>
        <v>256.54903399172474</v>
      </c>
      <c r="D180" s="266">
        <f t="shared" si="33"/>
        <v>243721.58229213848</v>
      </c>
      <c r="E180" s="266">
        <f t="shared" si="34"/>
        <v>3365665.4808066869</v>
      </c>
      <c r="F180" s="266">
        <f t="shared" si="35"/>
        <v>3197382.2067663525</v>
      </c>
      <c r="G180" s="266">
        <f t="shared" si="36"/>
        <v>41946441.016831659</v>
      </c>
      <c r="H180" s="266">
        <f t="shared" si="31"/>
        <v>44154148.438770168</v>
      </c>
      <c r="I180" s="266">
        <f t="shared" si="37"/>
        <v>3365665.4808066864</v>
      </c>
      <c r="J180" s="266">
        <f t="shared" si="38"/>
        <v>3542805.7692701961</v>
      </c>
      <c r="K180" s="266">
        <f t="shared" si="39"/>
        <v>3729269.2308107326</v>
      </c>
      <c r="L180" s="266">
        <f t="shared" si="40"/>
        <v>4194644.1016831659</v>
      </c>
      <c r="M180" s="266">
        <f t="shared" si="41"/>
        <v>4415414.8438770166</v>
      </c>
      <c r="N180" s="266">
        <f t="shared" si="42"/>
        <v>4119199.4914399716</v>
      </c>
      <c r="O180" s="266">
        <f t="shared" si="43"/>
        <v>4966413.7087057643</v>
      </c>
      <c r="P180" s="267">
        <f t="shared" si="44"/>
        <v>5323553</v>
      </c>
      <c r="Q180" s="267">
        <v>5603740</v>
      </c>
      <c r="R180" s="267">
        <v>6006710</v>
      </c>
      <c r="S180" s="267">
        <v>6418472</v>
      </c>
      <c r="T180" s="267">
        <v>6680984</v>
      </c>
      <c r="U180" s="267">
        <v>5592544</v>
      </c>
      <c r="W180" s="265" t="s">
        <v>342</v>
      </c>
      <c r="X180" s="266">
        <v>45.763547862468073</v>
      </c>
      <c r="Y180" s="266">
        <v>9.1527095724936149</v>
      </c>
      <c r="Z180" s="266">
        <v>1529670.9938344378</v>
      </c>
      <c r="AA180" s="266">
        <v>184999</v>
      </c>
      <c r="AB180" s="266">
        <v>168335</v>
      </c>
      <c r="AC180" s="272"/>
      <c r="AD180" s="286" t="s">
        <v>469</v>
      </c>
      <c r="AE180" s="282">
        <v>10954617</v>
      </c>
    </row>
    <row r="181" spans="1:31" ht="19" x14ac:dyDescent="0.25">
      <c r="A181" s="270" t="s">
        <v>345</v>
      </c>
      <c r="B181" s="266">
        <f t="shared" si="32"/>
        <v>7.8966952235513137</v>
      </c>
      <c r="C181" s="266">
        <f t="shared" si="30"/>
        <v>1.5793390447102627</v>
      </c>
      <c r="D181" s="266">
        <f t="shared" si="33"/>
        <v>1500.3720924747493</v>
      </c>
      <c r="E181" s="266">
        <f t="shared" si="34"/>
        <v>21565.537119922952</v>
      </c>
      <c r="F181" s="266">
        <f t="shared" si="35"/>
        <v>20487.260263926801</v>
      </c>
      <c r="G181" s="266">
        <f t="shared" si="36"/>
        <v>279749.16037632042</v>
      </c>
      <c r="H181" s="266">
        <f t="shared" si="31"/>
        <v>294472.80039612681</v>
      </c>
      <c r="I181" s="266">
        <f t="shared" si="37"/>
        <v>21565.537119922952</v>
      </c>
      <c r="J181" s="266">
        <f t="shared" si="38"/>
        <v>22700.565389392585</v>
      </c>
      <c r="K181" s="266">
        <f t="shared" si="39"/>
        <v>23895.331988834303</v>
      </c>
      <c r="L181" s="266">
        <f t="shared" si="40"/>
        <v>27974.916037632043</v>
      </c>
      <c r="M181" s="266">
        <f t="shared" si="41"/>
        <v>29447.28003961268</v>
      </c>
      <c r="N181" s="266">
        <f t="shared" si="42"/>
        <v>27580.797861454619</v>
      </c>
      <c r="O181" s="266">
        <f t="shared" si="43"/>
        <v>34474.732848647473</v>
      </c>
      <c r="P181" s="267">
        <f t="shared" si="44"/>
        <v>36807.75</v>
      </c>
      <c r="Q181" s="267">
        <v>38745</v>
      </c>
      <c r="R181" s="267">
        <v>41367</v>
      </c>
      <c r="S181" s="267">
        <v>46008</v>
      </c>
      <c r="T181" s="267">
        <v>52214</v>
      </c>
      <c r="U181" s="267">
        <v>62602</v>
      </c>
      <c r="W181" s="265" t="s">
        <v>343</v>
      </c>
      <c r="X181" s="266">
        <v>3106.9261506771827</v>
      </c>
      <c r="Y181" s="266">
        <v>621.38523013543659</v>
      </c>
      <c r="Z181" s="266">
        <v>85377596.954697371</v>
      </c>
      <c r="AA181" s="266">
        <v>8850975</v>
      </c>
      <c r="AB181" s="266">
        <v>5333769</v>
      </c>
      <c r="AC181" s="272"/>
      <c r="AD181" s="278"/>
      <c r="AE181" s="283"/>
    </row>
    <row r="182" spans="1:31" ht="19" x14ac:dyDescent="0.25">
      <c r="A182" s="270" t="s">
        <v>346</v>
      </c>
      <c r="B182" s="266">
        <f t="shared" si="32"/>
        <v>1921.2201671489026</v>
      </c>
      <c r="C182" s="266">
        <f t="shared" si="30"/>
        <v>384.24403342978053</v>
      </c>
      <c r="D182" s="266">
        <f t="shared" si="33"/>
        <v>365031.8317582914</v>
      </c>
      <c r="E182" s="266">
        <f t="shared" si="34"/>
        <v>6437427.8618082227</v>
      </c>
      <c r="F182" s="266">
        <f t="shared" si="35"/>
        <v>6115556.4687178107</v>
      </c>
      <c r="G182" s="266">
        <f t="shared" si="36"/>
        <v>102456902.84577969</v>
      </c>
      <c r="H182" s="266">
        <f t="shared" si="31"/>
        <v>107849371.41661021</v>
      </c>
      <c r="I182" s="266">
        <f t="shared" si="37"/>
        <v>6437427.8618082227</v>
      </c>
      <c r="J182" s="266">
        <f t="shared" si="38"/>
        <v>6776239.8545349725</v>
      </c>
      <c r="K182" s="266">
        <f t="shared" si="39"/>
        <v>7132884.0574052352</v>
      </c>
      <c r="L182" s="266">
        <f t="shared" si="40"/>
        <v>10245690.284577969</v>
      </c>
      <c r="M182" s="266">
        <f t="shared" si="41"/>
        <v>10784937.141661022</v>
      </c>
      <c r="N182" s="266">
        <f t="shared" si="42"/>
        <v>9505157.5354366172</v>
      </c>
      <c r="O182" s="266">
        <f t="shared" si="43"/>
        <v>15491507.334593806</v>
      </c>
      <c r="P182" s="267">
        <f t="shared" si="44"/>
        <v>17577292.349999998</v>
      </c>
      <c r="Q182" s="267">
        <v>18502413</v>
      </c>
      <c r="R182" s="267">
        <v>20993588</v>
      </c>
      <c r="S182" s="267">
        <v>28647474</v>
      </c>
      <c r="T182" s="267">
        <v>34902406</v>
      </c>
      <c r="U182" s="267">
        <v>38098359</v>
      </c>
      <c r="W182" s="265" t="s">
        <v>344</v>
      </c>
      <c r="X182" s="266">
        <v>1282.7451699586236</v>
      </c>
      <c r="Y182" s="266">
        <v>256.54903399172474</v>
      </c>
      <c r="Z182" s="266">
        <v>44154148.438770168</v>
      </c>
      <c r="AA182" s="266">
        <v>5603740</v>
      </c>
      <c r="AB182" s="266">
        <v>5592544</v>
      </c>
      <c r="AC182" s="272"/>
      <c r="AD182" s="292" t="s">
        <v>443</v>
      </c>
      <c r="AE182" s="293">
        <v>10954617</v>
      </c>
    </row>
    <row r="183" spans="1:31" ht="19" x14ac:dyDescent="0.25">
      <c r="A183" s="270" t="s">
        <v>347</v>
      </c>
      <c r="B183" s="266">
        <f t="shared" si="32"/>
        <v>1697.7260286692319</v>
      </c>
      <c r="C183" s="266">
        <f t="shared" si="30"/>
        <v>339.54520573384639</v>
      </c>
      <c r="D183" s="266">
        <f t="shared" si="33"/>
        <v>322567.94544715411</v>
      </c>
      <c r="E183" s="266">
        <f t="shared" si="34"/>
        <v>4105586.4152176781</v>
      </c>
      <c r="F183" s="266">
        <f t="shared" si="35"/>
        <v>3900307.0944567942</v>
      </c>
      <c r="G183" s="266">
        <f t="shared" si="36"/>
        <v>47160282.494846433</v>
      </c>
      <c r="H183" s="266">
        <f t="shared" si="31"/>
        <v>49642402.62615414</v>
      </c>
      <c r="I183" s="266">
        <f t="shared" si="37"/>
        <v>4105586.4152176781</v>
      </c>
      <c r="J183" s="266">
        <f t="shared" si="38"/>
        <v>4321669.9107554508</v>
      </c>
      <c r="K183" s="266">
        <f t="shared" si="39"/>
        <v>4549126.2218478434</v>
      </c>
      <c r="L183" s="266">
        <f t="shared" si="40"/>
        <v>4716028.2494846433</v>
      </c>
      <c r="M183" s="266">
        <f t="shared" si="41"/>
        <v>4964240.2626154143</v>
      </c>
      <c r="N183" s="266">
        <f t="shared" si="42"/>
        <v>4955984.6387306871</v>
      </c>
      <c r="O183" s="266">
        <f t="shared" si="43"/>
        <v>5146372.3304238562</v>
      </c>
      <c r="P183" s="267">
        <f t="shared" si="44"/>
        <v>5154945.0999999996</v>
      </c>
      <c r="Q183" s="267">
        <v>5426258</v>
      </c>
      <c r="R183" s="267">
        <v>5435297</v>
      </c>
      <c r="S183" s="267">
        <v>5352976</v>
      </c>
      <c r="T183" s="267">
        <v>4891896</v>
      </c>
      <c r="U183" s="267">
        <v>3731527</v>
      </c>
      <c r="W183" s="265" t="s">
        <v>345</v>
      </c>
      <c r="X183" s="266">
        <v>7.8966952235513137</v>
      </c>
      <c r="Y183" s="266">
        <v>1.5793390447102627</v>
      </c>
      <c r="Z183" s="266">
        <v>294472.80039612681</v>
      </c>
      <c r="AA183" s="266">
        <v>38745</v>
      </c>
      <c r="AB183" s="266">
        <v>62602</v>
      </c>
      <c r="AC183" s="272"/>
      <c r="AD183" s="277"/>
      <c r="AE183" s="283"/>
    </row>
    <row r="184" spans="1:31" ht="19" x14ac:dyDescent="0.25">
      <c r="A184" s="270" t="s">
        <v>348</v>
      </c>
      <c r="B184" s="266">
        <f t="shared" si="32"/>
        <v>636.23342724779013</v>
      </c>
      <c r="C184" s="266">
        <f t="shared" si="30"/>
        <v>127.24668544955802</v>
      </c>
      <c r="D184" s="266">
        <f t="shared" si="33"/>
        <v>120884.35117708011</v>
      </c>
      <c r="E184" s="266">
        <f t="shared" si="34"/>
        <v>1546117.2805757467</v>
      </c>
      <c r="F184" s="266">
        <f t="shared" si="35"/>
        <v>1468811.4165469594</v>
      </c>
      <c r="G184" s="266">
        <f t="shared" si="36"/>
        <v>17846867.327089842</v>
      </c>
      <c r="H184" s="266">
        <f t="shared" si="31"/>
        <v>18786176.133778781</v>
      </c>
      <c r="I184" s="266">
        <f t="shared" si="37"/>
        <v>1546117.2805757467</v>
      </c>
      <c r="J184" s="266">
        <f t="shared" si="38"/>
        <v>1627491.8742902598</v>
      </c>
      <c r="K184" s="266">
        <f t="shared" si="39"/>
        <v>1713149.3413581683</v>
      </c>
      <c r="L184" s="266">
        <f t="shared" si="40"/>
        <v>1784686.7327089843</v>
      </c>
      <c r="M184" s="266">
        <f t="shared" si="41"/>
        <v>1878617.6133778782</v>
      </c>
      <c r="N184" s="266">
        <f t="shared" si="42"/>
        <v>1871841.0455254028</v>
      </c>
      <c r="O184" s="266">
        <f t="shared" si="43"/>
        <v>1957064.5999670364</v>
      </c>
      <c r="P184" s="267">
        <f t="shared" si="44"/>
        <v>1964149.7</v>
      </c>
      <c r="Q184" s="267">
        <v>2067526</v>
      </c>
      <c r="R184" s="267">
        <v>2075011</v>
      </c>
      <c r="S184" s="267">
        <v>2053576</v>
      </c>
      <c r="T184" s="267">
        <v>1941937</v>
      </c>
      <c r="U184" s="267">
        <v>1692919</v>
      </c>
      <c r="W184" s="265" t="s">
        <v>346</v>
      </c>
      <c r="X184" s="266">
        <v>1921.2201671489026</v>
      </c>
      <c r="Y184" s="266">
        <v>384.24403342978053</v>
      </c>
      <c r="Z184" s="266">
        <v>107849371.41661021</v>
      </c>
      <c r="AA184" s="266">
        <v>18502413</v>
      </c>
      <c r="AB184" s="266">
        <v>38098359</v>
      </c>
      <c r="AC184" s="272"/>
      <c r="AD184" s="284" t="s">
        <v>522</v>
      </c>
      <c r="AE184" s="285">
        <v>10954617</v>
      </c>
    </row>
    <row r="185" spans="1:31" ht="19" x14ac:dyDescent="0.25">
      <c r="A185" s="270" t="s">
        <v>349</v>
      </c>
      <c r="B185" s="266">
        <f t="shared" si="32"/>
        <v>96.337609454986151</v>
      </c>
      <c r="C185" s="266">
        <f t="shared" si="30"/>
        <v>19.26752189099723</v>
      </c>
      <c r="D185" s="266">
        <f t="shared" si="33"/>
        <v>18304.14579644737</v>
      </c>
      <c r="E185" s="266">
        <f t="shared" si="34"/>
        <v>279728.7198990201</v>
      </c>
      <c r="F185" s="266">
        <f t="shared" si="35"/>
        <v>265742.2839040691</v>
      </c>
      <c r="G185" s="266">
        <f t="shared" si="36"/>
        <v>3858085.6074833721</v>
      </c>
      <c r="H185" s="266">
        <f t="shared" si="31"/>
        <v>4061142.7447193391</v>
      </c>
      <c r="I185" s="266">
        <f t="shared" si="37"/>
        <v>279728.7198990201</v>
      </c>
      <c r="J185" s="266">
        <f t="shared" si="38"/>
        <v>294451.28410423169</v>
      </c>
      <c r="K185" s="266">
        <f t="shared" si="39"/>
        <v>309948.72010971757</v>
      </c>
      <c r="L185" s="266">
        <f t="shared" si="40"/>
        <v>385808.56074833724</v>
      </c>
      <c r="M185" s="266">
        <f t="shared" si="41"/>
        <v>406114.27447193395</v>
      </c>
      <c r="N185" s="266">
        <f t="shared" si="42"/>
        <v>370293.70677585242</v>
      </c>
      <c r="O185" s="266">
        <f t="shared" si="43"/>
        <v>505510.60084361257</v>
      </c>
      <c r="P185" s="267">
        <f t="shared" si="44"/>
        <v>554411.44999999995</v>
      </c>
      <c r="Q185" s="267">
        <v>583591</v>
      </c>
      <c r="R185" s="267">
        <v>640045</v>
      </c>
      <c r="S185" s="267">
        <v>756861</v>
      </c>
      <c r="T185" s="267">
        <v>992490</v>
      </c>
      <c r="U185" s="267">
        <v>1353714</v>
      </c>
      <c r="W185" s="265" t="s">
        <v>347</v>
      </c>
      <c r="X185" s="266">
        <v>1697.7260286692319</v>
      </c>
      <c r="Y185" s="266">
        <v>339.54520573384639</v>
      </c>
      <c r="Z185" s="266">
        <v>49642402.62615414</v>
      </c>
      <c r="AA185" s="266">
        <v>5426258</v>
      </c>
      <c r="AB185" s="266">
        <v>3731527</v>
      </c>
      <c r="AC185" s="272"/>
      <c r="AD185" s="273"/>
      <c r="AE185" s="283"/>
    </row>
    <row r="186" spans="1:31" ht="19" x14ac:dyDescent="0.25">
      <c r="A186" s="270" t="s">
        <v>350</v>
      </c>
      <c r="B186" s="266">
        <f t="shared" si="32"/>
        <v>1198.2451224533302</v>
      </c>
      <c r="C186" s="266">
        <f t="shared" si="30"/>
        <v>239.64902449066602</v>
      </c>
      <c r="D186" s="266">
        <f t="shared" si="33"/>
        <v>227666.57326613268</v>
      </c>
      <c r="E186" s="266">
        <f t="shared" si="34"/>
        <v>3906298.922108904</v>
      </c>
      <c r="F186" s="266">
        <f t="shared" si="35"/>
        <v>3710983.9760034583</v>
      </c>
      <c r="G186" s="266">
        <f t="shared" si="36"/>
        <v>60489345.768191651</v>
      </c>
      <c r="H186" s="266">
        <f t="shared" si="31"/>
        <v>63672995.545464903</v>
      </c>
      <c r="I186" s="266">
        <f t="shared" si="37"/>
        <v>3906298.922108904</v>
      </c>
      <c r="J186" s="266">
        <f t="shared" si="38"/>
        <v>4111893.6022198997</v>
      </c>
      <c r="K186" s="266">
        <f t="shared" si="39"/>
        <v>4328309.0549683161</v>
      </c>
      <c r="L186" s="266">
        <f t="shared" si="40"/>
        <v>6048934.5768191647</v>
      </c>
      <c r="M186" s="266">
        <f t="shared" si="41"/>
        <v>6367299.5545464903</v>
      </c>
      <c r="N186" s="266">
        <f t="shared" si="42"/>
        <v>5528950.6956674587</v>
      </c>
      <c r="O186" s="266">
        <f t="shared" si="43"/>
        <v>8898481.5888438132</v>
      </c>
      <c r="P186" s="267">
        <f t="shared" si="44"/>
        <v>10247748.799999999</v>
      </c>
      <c r="Q186" s="267">
        <v>10787104</v>
      </c>
      <c r="R186" s="267">
        <v>12422741</v>
      </c>
      <c r="S186" s="267">
        <v>16493076</v>
      </c>
      <c r="T186" s="267">
        <v>27030447</v>
      </c>
      <c r="U186" s="267">
        <v>58310946</v>
      </c>
      <c r="W186" s="265" t="s">
        <v>348</v>
      </c>
      <c r="X186" s="266">
        <v>636.23342724779013</v>
      </c>
      <c r="Y186" s="266">
        <v>127.24668544955802</v>
      </c>
      <c r="Z186" s="266">
        <v>18786176.133778781</v>
      </c>
      <c r="AA186" s="266">
        <v>2067526</v>
      </c>
      <c r="AB186" s="266">
        <v>1692919</v>
      </c>
      <c r="AC186" s="272"/>
      <c r="AD186" s="281" t="s">
        <v>226</v>
      </c>
      <c r="AE186" s="282"/>
    </row>
    <row r="187" spans="1:31" ht="19" x14ac:dyDescent="0.25">
      <c r="A187" s="270" t="s">
        <v>351</v>
      </c>
      <c r="B187" s="266">
        <f t="shared" si="32"/>
        <v>5532.7219994354455</v>
      </c>
      <c r="C187" s="266">
        <f t="shared" si="30"/>
        <v>1106.5443998870892</v>
      </c>
      <c r="D187" s="266">
        <f t="shared" si="33"/>
        <v>1051217.1798927349</v>
      </c>
      <c r="E187" s="266">
        <f t="shared" si="34"/>
        <v>16924106.206329919</v>
      </c>
      <c r="F187" s="266">
        <f t="shared" si="35"/>
        <v>16077900.896013426</v>
      </c>
      <c r="G187" s="266">
        <f t="shared" si="36"/>
        <v>245904368.92251539</v>
      </c>
      <c r="H187" s="266">
        <f t="shared" si="31"/>
        <v>258846704.12896353</v>
      </c>
      <c r="I187" s="266">
        <f t="shared" si="37"/>
        <v>16924106.206329919</v>
      </c>
      <c r="J187" s="266">
        <f t="shared" si="38"/>
        <v>17814848.638242017</v>
      </c>
      <c r="K187" s="266">
        <f t="shared" si="39"/>
        <v>18752472.25078107</v>
      </c>
      <c r="L187" s="266">
        <f t="shared" si="40"/>
        <v>24590436.89225154</v>
      </c>
      <c r="M187" s="266">
        <f t="shared" si="41"/>
        <v>25884670.412896357</v>
      </c>
      <c r="N187" s="266">
        <f t="shared" si="42"/>
        <v>22986172.159201127</v>
      </c>
      <c r="O187" s="266">
        <f t="shared" si="43"/>
        <v>33943010.060369328</v>
      </c>
      <c r="P187" s="267">
        <f t="shared" si="44"/>
        <v>38223137.899999999</v>
      </c>
      <c r="Q187" s="267">
        <v>40234882</v>
      </c>
      <c r="R187" s="267">
        <v>45308399</v>
      </c>
      <c r="S187" s="267">
        <v>56442993</v>
      </c>
      <c r="T187" s="267">
        <v>80283809</v>
      </c>
      <c r="U187" s="267">
        <v>127327524</v>
      </c>
      <c r="W187" s="265" t="s">
        <v>349</v>
      </c>
      <c r="X187" s="266">
        <v>96.337609454986151</v>
      </c>
      <c r="Y187" s="266">
        <v>19.26752189099723</v>
      </c>
      <c r="Z187" s="266">
        <v>4061142.7447193391</v>
      </c>
      <c r="AA187" s="266">
        <v>583591</v>
      </c>
      <c r="AB187" s="266">
        <v>1353714</v>
      </c>
      <c r="AC187" s="272"/>
      <c r="AD187" s="277">
        <v>1308.6348830951201</v>
      </c>
      <c r="AE187" s="283"/>
    </row>
    <row r="188" spans="1:31" ht="19" x14ac:dyDescent="0.25">
      <c r="A188" s="270" t="s">
        <v>352</v>
      </c>
      <c r="B188" s="266">
        <f t="shared" si="32"/>
        <v>130.83138436931054</v>
      </c>
      <c r="C188" s="266">
        <f t="shared" si="30"/>
        <v>26.166276873862106</v>
      </c>
      <c r="D188" s="266">
        <f t="shared" si="33"/>
        <v>24857.963030168998</v>
      </c>
      <c r="E188" s="266">
        <f t="shared" si="34"/>
        <v>340835.37053020846</v>
      </c>
      <c r="F188" s="266">
        <f t="shared" si="35"/>
        <v>323793.602003698</v>
      </c>
      <c r="G188" s="266">
        <f t="shared" si="36"/>
        <v>4217654.3818689724</v>
      </c>
      <c r="H188" s="266">
        <f t="shared" si="31"/>
        <v>4439636.1914410237</v>
      </c>
      <c r="I188" s="266">
        <f t="shared" si="37"/>
        <v>340835.3705302084</v>
      </c>
      <c r="J188" s="266">
        <f t="shared" si="38"/>
        <v>358774.07424232463</v>
      </c>
      <c r="K188" s="266">
        <f t="shared" si="39"/>
        <v>377656.92025507858</v>
      </c>
      <c r="L188" s="266">
        <f t="shared" si="40"/>
        <v>421765.43818689714</v>
      </c>
      <c r="M188" s="266">
        <f t="shared" si="41"/>
        <v>443963.61914410227</v>
      </c>
      <c r="N188" s="266">
        <f t="shared" si="42"/>
        <v>426741.48876373534</v>
      </c>
      <c r="O188" s="266">
        <f t="shared" si="43"/>
        <v>495816.44165524852</v>
      </c>
      <c r="P188" s="267">
        <f t="shared" si="44"/>
        <v>515826.25</v>
      </c>
      <c r="Q188" s="267">
        <v>542975</v>
      </c>
      <c r="R188" s="267">
        <v>564888</v>
      </c>
      <c r="S188" s="267">
        <v>599321</v>
      </c>
      <c r="T188" s="267">
        <v>624464</v>
      </c>
      <c r="U188" s="267">
        <v>548037</v>
      </c>
      <c r="W188" s="265" t="s">
        <v>350</v>
      </c>
      <c r="X188" s="266">
        <v>1198.2451224533302</v>
      </c>
      <c r="Y188" s="266">
        <v>239.64902449066602</v>
      </c>
      <c r="Z188" s="266">
        <v>63672995.545464903</v>
      </c>
      <c r="AA188" s="266">
        <v>10787104</v>
      </c>
      <c r="AB188" s="266">
        <v>58310946</v>
      </c>
      <c r="AC188" s="272"/>
      <c r="AD188" s="286">
        <v>261.72697661902401</v>
      </c>
      <c r="AE188" s="282"/>
    </row>
    <row r="189" spans="1:31" ht="19" x14ac:dyDescent="0.25">
      <c r="A189" s="270" t="s">
        <v>353</v>
      </c>
      <c r="B189" s="266">
        <f t="shared" si="32"/>
        <v>76582.170290828144</v>
      </c>
      <c r="C189" s="266">
        <f t="shared" si="30"/>
        <v>15316.434058165629</v>
      </c>
      <c r="D189" s="266">
        <f t="shared" si="33"/>
        <v>14550612.355257349</v>
      </c>
      <c r="E189" s="266">
        <f t="shared" si="34"/>
        <v>200572459.18894041</v>
      </c>
      <c r="F189" s="266">
        <f t="shared" si="35"/>
        <v>190543836.22949341</v>
      </c>
      <c r="G189" s="266">
        <f t="shared" si="36"/>
        <v>2495218251.8925924</v>
      </c>
      <c r="H189" s="266">
        <f t="shared" si="31"/>
        <v>2626545528.307992</v>
      </c>
      <c r="I189" s="266">
        <f t="shared" si="37"/>
        <v>200572459.18894041</v>
      </c>
      <c r="J189" s="266">
        <f t="shared" si="38"/>
        <v>211128904.40941095</v>
      </c>
      <c r="K189" s="266">
        <f t="shared" si="39"/>
        <v>222240952.00990626</v>
      </c>
      <c r="L189" s="266">
        <f t="shared" si="40"/>
        <v>249521825.18925926</v>
      </c>
      <c r="M189" s="266">
        <f t="shared" si="41"/>
        <v>262654552.83079922</v>
      </c>
      <c r="N189" s="266">
        <f t="shared" si="42"/>
        <v>253384625.37047818</v>
      </c>
      <c r="O189" s="266">
        <f t="shared" si="43"/>
        <v>294896340.31845051</v>
      </c>
      <c r="P189" s="267">
        <f t="shared" si="44"/>
        <v>305684949.44999999</v>
      </c>
      <c r="Q189" s="267">
        <v>321773631</v>
      </c>
      <c r="R189" s="267">
        <v>333545530</v>
      </c>
      <c r="S189" s="267">
        <v>355764967</v>
      </c>
      <c r="T189" s="267">
        <v>388864747</v>
      </c>
      <c r="U189" s="267">
        <v>450384823</v>
      </c>
      <c r="W189" s="265" t="s">
        <v>351</v>
      </c>
      <c r="X189" s="266">
        <v>5532.7219994354455</v>
      </c>
      <c r="Y189" s="266">
        <v>1106.5443998870892</v>
      </c>
      <c r="Z189" s="266">
        <v>258846704.12896353</v>
      </c>
      <c r="AA189" s="266">
        <v>40234882</v>
      </c>
      <c r="AB189" s="266">
        <v>127327524</v>
      </c>
      <c r="AC189" s="272"/>
      <c r="AD189" s="279">
        <v>3125528.2253506202</v>
      </c>
      <c r="AE189" s="283"/>
    </row>
    <row r="190" spans="1:31" ht="19" x14ac:dyDescent="0.25">
      <c r="A190" s="270" t="s">
        <v>354</v>
      </c>
      <c r="B190" s="266">
        <f t="shared" si="32"/>
        <v>1005.7634763149895</v>
      </c>
      <c r="C190" s="266">
        <f t="shared" si="30"/>
        <v>201.1526952629979</v>
      </c>
      <c r="D190" s="266">
        <f t="shared" si="33"/>
        <v>191095.06049984804</v>
      </c>
      <c r="E190" s="266">
        <f t="shared" si="34"/>
        <v>2965325.1249804846</v>
      </c>
      <c r="F190" s="266">
        <f t="shared" si="35"/>
        <v>2817058.8687314605</v>
      </c>
      <c r="G190" s="266">
        <f t="shared" si="36"/>
        <v>41528130.811653741</v>
      </c>
      <c r="H190" s="266">
        <f t="shared" si="31"/>
        <v>43713821.907003939</v>
      </c>
      <c r="I190" s="266">
        <f t="shared" si="37"/>
        <v>2965325.1249804851</v>
      </c>
      <c r="J190" s="266">
        <f t="shared" si="38"/>
        <v>3121394.8684005109</v>
      </c>
      <c r="K190" s="266">
        <f t="shared" si="39"/>
        <v>3285678.8088426432</v>
      </c>
      <c r="L190" s="266">
        <f t="shared" si="40"/>
        <v>4152813.0811653743</v>
      </c>
      <c r="M190" s="266">
        <f t="shared" si="41"/>
        <v>4371382.1907003941</v>
      </c>
      <c r="N190" s="266">
        <f t="shared" si="42"/>
        <v>3939645.8272373145</v>
      </c>
      <c r="O190" s="266">
        <f t="shared" si="43"/>
        <v>5525048.0039186785</v>
      </c>
      <c r="P190" s="267">
        <f t="shared" si="44"/>
        <v>6130524.7999999998</v>
      </c>
      <c r="Q190" s="267">
        <v>6453184</v>
      </c>
      <c r="R190" s="267">
        <v>7160373</v>
      </c>
      <c r="S190" s="267">
        <v>8597586</v>
      </c>
      <c r="T190" s="267">
        <v>11391787</v>
      </c>
      <c r="U190" s="267">
        <v>14489326</v>
      </c>
      <c r="W190" s="265" t="s">
        <v>352</v>
      </c>
      <c r="X190" s="266">
        <v>130.83138436931054</v>
      </c>
      <c r="Y190" s="266">
        <v>26.166276873862106</v>
      </c>
      <c r="Z190" s="266">
        <v>4439636.1914410237</v>
      </c>
      <c r="AA190" s="266">
        <v>542975</v>
      </c>
      <c r="AB190" s="266">
        <v>548037</v>
      </c>
      <c r="AC190" s="272"/>
      <c r="AD190" s="294">
        <v>2438210</v>
      </c>
      <c r="AE190" s="282">
        <v>3999812</v>
      </c>
    </row>
    <row r="191" spans="1:31" ht="19" x14ac:dyDescent="0.25">
      <c r="A191" s="270" t="s">
        <v>355</v>
      </c>
      <c r="B191" s="266">
        <f t="shared" si="32"/>
        <v>1396.3739384935027</v>
      </c>
      <c r="C191" s="266">
        <f t="shared" si="30"/>
        <v>279.27478769870055</v>
      </c>
      <c r="D191" s="266">
        <f t="shared" si="33"/>
        <v>265311.0483137655</v>
      </c>
      <c r="E191" s="266">
        <f t="shared" si="34"/>
        <v>4041373.7678155499</v>
      </c>
      <c r="F191" s="266">
        <f t="shared" si="35"/>
        <v>3839305.0794247719</v>
      </c>
      <c r="G191" s="266">
        <f t="shared" si="36"/>
        <v>55558423.166247264</v>
      </c>
      <c r="H191" s="266">
        <f t="shared" si="31"/>
        <v>58482550.701312914</v>
      </c>
      <c r="I191" s="266">
        <f t="shared" si="37"/>
        <v>4041373.7678155494</v>
      </c>
      <c r="J191" s="266">
        <f t="shared" si="38"/>
        <v>4254077.6503321575</v>
      </c>
      <c r="K191" s="266">
        <f t="shared" si="39"/>
        <v>4477976.4740338502</v>
      </c>
      <c r="L191" s="266">
        <f t="shared" si="40"/>
        <v>5555842.3166247271</v>
      </c>
      <c r="M191" s="266">
        <f t="shared" si="41"/>
        <v>5848255.0701312916</v>
      </c>
      <c r="N191" s="266">
        <f t="shared" si="42"/>
        <v>5266308.1383580193</v>
      </c>
      <c r="O191" s="266">
        <f t="shared" si="43"/>
        <v>7255952.1438890276</v>
      </c>
      <c r="P191" s="267">
        <f t="shared" si="44"/>
        <v>8057762.25</v>
      </c>
      <c r="Q191" s="267">
        <v>8481855</v>
      </c>
      <c r="R191" s="267">
        <v>9419132</v>
      </c>
      <c r="S191" s="267">
        <v>11102035</v>
      </c>
      <c r="T191" s="267">
        <v>14287611</v>
      </c>
      <c r="U191" s="267">
        <v>18558873</v>
      </c>
      <c r="W191" s="265" t="s">
        <v>353</v>
      </c>
      <c r="X191" s="266">
        <v>76582.170290828144</v>
      </c>
      <c r="Y191" s="266">
        <v>15316.434058165629</v>
      </c>
      <c r="Z191" s="266">
        <v>2626545528.307992</v>
      </c>
      <c r="AA191" s="266">
        <v>321773631</v>
      </c>
      <c r="AB191" s="266">
        <v>450384823</v>
      </c>
      <c r="AC191" s="272"/>
      <c r="AD191" s="295" t="s">
        <v>496</v>
      </c>
      <c r="AE191" s="288">
        <v>3999812</v>
      </c>
    </row>
    <row r="192" spans="1:31" ht="19" x14ac:dyDescent="0.25">
      <c r="A192" s="270" t="s">
        <v>356</v>
      </c>
      <c r="B192" s="266">
        <f t="shared" si="32"/>
        <v>20455.236074466673</v>
      </c>
      <c r="C192" s="266">
        <f t="shared" si="30"/>
        <v>4091.0472148933345</v>
      </c>
      <c r="D192" s="266">
        <f t="shared" si="33"/>
        <v>3886494.8541486682</v>
      </c>
      <c r="E192" s="266">
        <f t="shared" si="34"/>
        <v>49984809.349215426</v>
      </c>
      <c r="F192" s="266">
        <f t="shared" si="35"/>
        <v>47485568.881754659</v>
      </c>
      <c r="G192" s="266">
        <f t="shared" si="36"/>
        <v>580183259.37492979</v>
      </c>
      <c r="H192" s="266">
        <f t="shared" si="31"/>
        <v>610719220.39466286</v>
      </c>
      <c r="I192" s="266">
        <f t="shared" si="37"/>
        <v>49984809.349215426</v>
      </c>
      <c r="J192" s="266">
        <f t="shared" si="38"/>
        <v>52615588.788647816</v>
      </c>
      <c r="K192" s="266">
        <f t="shared" si="39"/>
        <v>55384830.30383981</v>
      </c>
      <c r="L192" s="266">
        <f t="shared" si="40"/>
        <v>58018325.937492974</v>
      </c>
      <c r="M192" s="266">
        <f t="shared" si="41"/>
        <v>61071922.039466292</v>
      </c>
      <c r="N192" s="266">
        <f t="shared" si="42"/>
        <v>60518013.143715419</v>
      </c>
      <c r="O192" s="266">
        <f t="shared" si="43"/>
        <v>63975833.438082427</v>
      </c>
      <c r="P192" s="267">
        <f t="shared" si="44"/>
        <v>64561391.049999997</v>
      </c>
      <c r="Q192" s="267">
        <v>67959359</v>
      </c>
      <c r="R192" s="267">
        <v>68581377</v>
      </c>
      <c r="S192" s="267">
        <v>68250238</v>
      </c>
      <c r="T192" s="267">
        <v>62451969</v>
      </c>
      <c r="U192" s="267">
        <v>41603811</v>
      </c>
      <c r="W192" s="265" t="s">
        <v>354</v>
      </c>
      <c r="X192" s="266">
        <v>1005.7634763149895</v>
      </c>
      <c r="Y192" s="266">
        <v>201.1526952629979</v>
      </c>
      <c r="Z192" s="266">
        <v>43713821.907003939</v>
      </c>
      <c r="AA192" s="266">
        <v>6453184</v>
      </c>
      <c r="AB192" s="266">
        <v>14489326</v>
      </c>
      <c r="AC192" s="272"/>
      <c r="AD192" s="296"/>
      <c r="AE192" s="282"/>
    </row>
    <row r="193" spans="1:31" ht="19" x14ac:dyDescent="0.25">
      <c r="A193" s="270" t="s">
        <v>357</v>
      </c>
      <c r="B193" s="266">
        <f t="shared" si="32"/>
        <v>5819.2020253204655</v>
      </c>
      <c r="C193" s="266">
        <f t="shared" si="30"/>
        <v>1163.8404050640931</v>
      </c>
      <c r="D193" s="266">
        <f t="shared" si="33"/>
        <v>1105648.3848108887</v>
      </c>
      <c r="E193" s="266">
        <f t="shared" si="34"/>
        <v>19029855.403293129</v>
      </c>
      <c r="F193" s="266">
        <f t="shared" si="35"/>
        <v>18078362.633128475</v>
      </c>
      <c r="G193" s="266">
        <f t="shared" si="36"/>
        <v>295597768.68013674</v>
      </c>
      <c r="H193" s="266">
        <f t="shared" si="31"/>
        <v>311155545.97909129</v>
      </c>
      <c r="I193" s="266">
        <f t="shared" si="37"/>
        <v>19029855.403293133</v>
      </c>
      <c r="J193" s="266">
        <f t="shared" si="38"/>
        <v>20031426.74030856</v>
      </c>
      <c r="K193" s="266">
        <f t="shared" si="39"/>
        <v>21085712.358219538</v>
      </c>
      <c r="L193" s="266">
        <f t="shared" si="40"/>
        <v>29559776.868013669</v>
      </c>
      <c r="M193" s="266">
        <f t="shared" si="41"/>
        <v>31115554.597909126</v>
      </c>
      <c r="N193" s="266">
        <f t="shared" si="42"/>
        <v>26719650.018874772</v>
      </c>
      <c r="O193" s="266">
        <f t="shared" si="43"/>
        <v>43620477.952700056</v>
      </c>
      <c r="P193" s="267">
        <f t="shared" si="44"/>
        <v>50796899</v>
      </c>
      <c r="Q193" s="267">
        <v>53470420</v>
      </c>
      <c r="R193" s="267">
        <v>62267349</v>
      </c>
      <c r="S193" s="267">
        <v>82927172</v>
      </c>
      <c r="T193" s="267">
        <v>137135916</v>
      </c>
      <c r="U193" s="267">
        <v>299132889</v>
      </c>
      <c r="W193" s="265" t="s">
        <v>355</v>
      </c>
      <c r="X193" s="266">
        <v>1396.3739384935027</v>
      </c>
      <c r="Y193" s="266">
        <v>279.27478769870055</v>
      </c>
      <c r="Z193" s="266">
        <v>58482550.701312914</v>
      </c>
      <c r="AA193" s="266">
        <v>8481855</v>
      </c>
      <c r="AB193" s="266">
        <v>18558873</v>
      </c>
      <c r="AC193" s="272"/>
      <c r="AD193" s="278" t="s">
        <v>441</v>
      </c>
      <c r="AE193" s="283">
        <v>3999812</v>
      </c>
    </row>
    <row r="194" spans="1:31" ht="19" x14ac:dyDescent="0.25">
      <c r="A194" s="270" t="s">
        <v>358</v>
      </c>
      <c r="B194" s="266">
        <f t="shared" si="32"/>
        <v>6.7197321307798727</v>
      </c>
      <c r="C194" s="266">
        <f t="shared" ref="C194:C233" si="45">$D194*$E194/$F194/1000</f>
        <v>1.3439464261559746</v>
      </c>
      <c r="D194" s="266">
        <f t="shared" si="33"/>
        <v>1276.7491048481759</v>
      </c>
      <c r="E194" s="266">
        <f t="shared" si="34"/>
        <v>18552.663228971356</v>
      </c>
      <c r="F194" s="266">
        <f t="shared" si="35"/>
        <v>17625.030067522788</v>
      </c>
      <c r="G194" s="266">
        <f t="shared" si="36"/>
        <v>243306.75753089497</v>
      </c>
      <c r="H194" s="266">
        <f t="shared" ref="H194:H233" si="46">$K194*($L194/$J194)*10</f>
        <v>256112.3763483105</v>
      </c>
      <c r="I194" s="266">
        <f t="shared" si="37"/>
        <v>18552.663228971356</v>
      </c>
      <c r="J194" s="266">
        <f t="shared" si="38"/>
        <v>19529.119188390901</v>
      </c>
      <c r="K194" s="266">
        <f t="shared" si="39"/>
        <v>20556.967566727264</v>
      </c>
      <c r="L194" s="266">
        <f t="shared" si="40"/>
        <v>24330.675753089501</v>
      </c>
      <c r="M194" s="266">
        <f t="shared" si="41"/>
        <v>25611.237634831054</v>
      </c>
      <c r="N194" s="266">
        <f t="shared" si="42"/>
        <v>23798.248928222529</v>
      </c>
      <c r="O194" s="266">
        <f t="shared" si="43"/>
        <v>30312.774318766067</v>
      </c>
      <c r="P194" s="267">
        <f t="shared" si="44"/>
        <v>32622.05</v>
      </c>
      <c r="Q194" s="267">
        <v>34339</v>
      </c>
      <c r="R194" s="267">
        <v>36955</v>
      </c>
      <c r="S194" s="267">
        <v>41552</v>
      </c>
      <c r="T194" s="267">
        <v>47895</v>
      </c>
      <c r="U194" s="267">
        <v>51878</v>
      </c>
      <c r="W194" s="265" t="s">
        <v>356</v>
      </c>
      <c r="X194" s="266">
        <v>20455.236074466673</v>
      </c>
      <c r="Y194" s="266">
        <v>4091.0472148933345</v>
      </c>
      <c r="Z194" s="266">
        <v>610719220.39466286</v>
      </c>
      <c r="AA194" s="266">
        <v>67959359</v>
      </c>
      <c r="AB194" s="266">
        <v>41603811</v>
      </c>
      <c r="AC194" s="272"/>
      <c r="AD194" s="286"/>
      <c r="AE194" s="282"/>
    </row>
    <row r="195" spans="1:31" ht="19" x14ac:dyDescent="0.25">
      <c r="A195" s="270" t="s">
        <v>359</v>
      </c>
      <c r="B195" s="266">
        <f t="shared" ref="B195:B233" si="47">$C195*5</f>
        <v>951.99932500892078</v>
      </c>
      <c r="C195" s="266">
        <f t="shared" si="45"/>
        <v>190.39986500178415</v>
      </c>
      <c r="D195" s="266">
        <f t="shared" ref="D195:D233" si="48">$E195*$F195/$H195</f>
        <v>180879.87175169494</v>
      </c>
      <c r="E195" s="266">
        <f t="shared" ref="E195:E233" si="49">$F195*$H195/$G195</f>
        <v>2956494.5497273006</v>
      </c>
      <c r="F195" s="266">
        <f t="shared" ref="F195:F233" si="50">$G195*($I195/$H195)</f>
        <v>2808669.8222409356</v>
      </c>
      <c r="G195" s="266">
        <f t="shared" ref="G195:G233" si="51">$H195*($I195/$J195)</f>
        <v>43612515.278627232</v>
      </c>
      <c r="H195" s="266">
        <f t="shared" si="46"/>
        <v>45907910.819607608</v>
      </c>
      <c r="I195" s="266">
        <f t="shared" ref="I195:I233" si="52">$J195*($L195/$M195)</f>
        <v>2956494.5497273002</v>
      </c>
      <c r="J195" s="266">
        <f t="shared" ref="J195:J233" si="53">$K195*($L195/$M195)</f>
        <v>3112099.526028737</v>
      </c>
      <c r="K195" s="266">
        <f t="shared" ref="K195:K233" si="54">$L195*($M195/$O195)</f>
        <v>3275894.2379249865</v>
      </c>
      <c r="L195" s="266">
        <f t="shared" ref="L195:L233" si="55">$M195*($P195/$Q195)</f>
        <v>4361251.5278627221</v>
      </c>
      <c r="M195" s="266">
        <f t="shared" ref="M195:M233" si="56">$N195*($P195/$O195)</f>
        <v>4590791.0819607601</v>
      </c>
      <c r="N195" s="266">
        <f t="shared" ref="N195:N233" si="57">$O195*($P195/$S195)</f>
        <v>4043315.0735403169</v>
      </c>
      <c r="O195" s="266">
        <f t="shared" ref="O195:O233" si="58">$P195*($Q195/$R195)</f>
        <v>6111795.1820636252</v>
      </c>
      <c r="P195" s="267">
        <f t="shared" ref="P195:P233" si="59">$Q195*0.95</f>
        <v>6939349.0999999996</v>
      </c>
      <c r="Q195" s="267">
        <v>7304578</v>
      </c>
      <c r="R195" s="267">
        <v>8293638</v>
      </c>
      <c r="S195" s="267">
        <v>10489383</v>
      </c>
      <c r="T195" s="267">
        <v>15680509</v>
      </c>
      <c r="U195" s="267">
        <v>27872590</v>
      </c>
      <c r="W195" s="265" t="s">
        <v>357</v>
      </c>
      <c r="X195" s="266">
        <v>5819.2020253204655</v>
      </c>
      <c r="Y195" s="266">
        <v>1163.8404050640931</v>
      </c>
      <c r="Z195" s="266">
        <v>311155545.97909129</v>
      </c>
      <c r="AA195" s="266">
        <v>53470420</v>
      </c>
      <c r="AB195" s="266">
        <v>299132889</v>
      </c>
      <c r="AC195" s="272"/>
      <c r="AD195" s="287" t="s">
        <v>444</v>
      </c>
      <c r="AE195" s="288">
        <v>3999812</v>
      </c>
    </row>
    <row r="196" spans="1:31" ht="19" x14ac:dyDescent="0.25">
      <c r="A196" s="270" t="s">
        <v>360</v>
      </c>
      <c r="B196" s="266">
        <f t="shared" si="47"/>
        <v>0.28312656642953243</v>
      </c>
      <c r="C196" s="266">
        <f t="shared" si="45"/>
        <v>5.6625313285906483E-2</v>
      </c>
      <c r="D196" s="266">
        <f t="shared" si="48"/>
        <v>53.794047621611142</v>
      </c>
      <c r="E196" s="266">
        <f t="shared" si="49"/>
        <v>742.34319965594409</v>
      </c>
      <c r="F196" s="266">
        <f t="shared" si="50"/>
        <v>705.22603967314672</v>
      </c>
      <c r="G196" s="266">
        <f t="shared" si="51"/>
        <v>9245.3308316080038</v>
      </c>
      <c r="H196" s="266">
        <f t="shared" si="46"/>
        <v>9731.9271911663218</v>
      </c>
      <c r="I196" s="266">
        <f t="shared" si="52"/>
        <v>742.34319965594409</v>
      </c>
      <c r="J196" s="266">
        <f t="shared" si="53"/>
        <v>781.41389437467808</v>
      </c>
      <c r="K196" s="266">
        <f t="shared" si="54"/>
        <v>822.54094144702958</v>
      </c>
      <c r="L196" s="266">
        <f t="shared" si="55"/>
        <v>924.53308316080052</v>
      </c>
      <c r="M196" s="266">
        <f t="shared" si="56"/>
        <v>973.19271911663213</v>
      </c>
      <c r="N196" s="266">
        <f t="shared" si="57"/>
        <v>896.45607877361113</v>
      </c>
      <c r="O196" s="266">
        <f t="shared" si="58"/>
        <v>1093.8651436993368</v>
      </c>
      <c r="P196" s="267">
        <f t="shared" si="59"/>
        <v>1187.5</v>
      </c>
      <c r="Q196" s="267">
        <v>1250</v>
      </c>
      <c r="R196" s="267">
        <v>1357</v>
      </c>
      <c r="S196" s="267">
        <v>1449</v>
      </c>
      <c r="T196" s="267">
        <v>1568</v>
      </c>
      <c r="U196" s="267">
        <v>1514</v>
      </c>
      <c r="W196" s="265" t="s">
        <v>358</v>
      </c>
      <c r="X196" s="266">
        <v>6.7197321307798727</v>
      </c>
      <c r="Y196" s="266">
        <v>1.3439464261559746</v>
      </c>
      <c r="Z196" s="266">
        <v>256112.3763483105</v>
      </c>
      <c r="AA196" s="266">
        <v>34339</v>
      </c>
      <c r="AB196" s="266">
        <v>51878</v>
      </c>
      <c r="AC196" s="272"/>
      <c r="AD196" s="289"/>
      <c r="AE196" s="282"/>
    </row>
    <row r="197" spans="1:31" ht="19" x14ac:dyDescent="0.25">
      <c r="A197" s="270" t="s">
        <v>361</v>
      </c>
      <c r="B197" s="266">
        <f t="shared" si="47"/>
        <v>23.54064949297598</v>
      </c>
      <c r="C197" s="266">
        <f t="shared" si="45"/>
        <v>4.708129898595196</v>
      </c>
      <c r="D197" s="266">
        <f t="shared" si="48"/>
        <v>4472.7234036654363</v>
      </c>
      <c r="E197" s="266">
        <f t="shared" si="49"/>
        <v>62992.494941084464</v>
      </c>
      <c r="F197" s="266">
        <f t="shared" si="50"/>
        <v>59842.870194030234</v>
      </c>
      <c r="G197" s="266">
        <f t="shared" si="51"/>
        <v>800668.58373686869</v>
      </c>
      <c r="H197" s="266">
        <f t="shared" si="46"/>
        <v>842809.03551249346</v>
      </c>
      <c r="I197" s="266">
        <f t="shared" si="52"/>
        <v>62992.494941084464</v>
      </c>
      <c r="J197" s="266">
        <f t="shared" si="53"/>
        <v>66307.889411667857</v>
      </c>
      <c r="K197" s="266">
        <f t="shared" si="54"/>
        <v>69797.778328071436</v>
      </c>
      <c r="L197" s="266">
        <f t="shared" si="55"/>
        <v>80066.858373686875</v>
      </c>
      <c r="M197" s="266">
        <f t="shared" si="56"/>
        <v>84280.903551249343</v>
      </c>
      <c r="N197" s="266">
        <f t="shared" si="57"/>
        <v>80787.493161276463</v>
      </c>
      <c r="O197" s="266">
        <f t="shared" si="58"/>
        <v>96680.830391563824</v>
      </c>
      <c r="P197" s="267">
        <f t="shared" si="59"/>
        <v>100861.5</v>
      </c>
      <c r="Q197" s="267">
        <v>106170</v>
      </c>
      <c r="R197" s="267">
        <v>110761</v>
      </c>
      <c r="S197" s="267">
        <v>120704</v>
      </c>
      <c r="T197" s="267">
        <v>139734</v>
      </c>
      <c r="U197" s="267">
        <v>158905</v>
      </c>
      <c r="W197" s="265" t="s">
        <v>359</v>
      </c>
      <c r="X197" s="266">
        <v>951.99932500892078</v>
      </c>
      <c r="Y197" s="266">
        <v>190.39986500178415</v>
      </c>
      <c r="Z197" s="266">
        <v>45907910.819607608</v>
      </c>
      <c r="AA197" s="266">
        <v>7304578</v>
      </c>
      <c r="AB197" s="266">
        <v>27872590</v>
      </c>
      <c r="AC197" s="272"/>
      <c r="AD197" s="290" t="s">
        <v>523</v>
      </c>
      <c r="AE197" s="291">
        <v>3999812</v>
      </c>
    </row>
    <row r="198" spans="1:31" ht="19" x14ac:dyDescent="0.25">
      <c r="A198" s="270" t="s">
        <v>362</v>
      </c>
      <c r="B198" s="266">
        <f t="shared" si="47"/>
        <v>406.57976525556728</v>
      </c>
      <c r="C198" s="266">
        <f t="shared" si="45"/>
        <v>81.315953051113453</v>
      </c>
      <c r="D198" s="266">
        <f t="shared" si="48"/>
        <v>77250.155398557748</v>
      </c>
      <c r="E198" s="266">
        <f t="shared" si="49"/>
        <v>994541.58860934933</v>
      </c>
      <c r="F198" s="266">
        <f t="shared" si="50"/>
        <v>944814.50917888153</v>
      </c>
      <c r="G198" s="266">
        <f t="shared" si="51"/>
        <v>11555633.152442785</v>
      </c>
      <c r="H198" s="266">
        <f t="shared" si="46"/>
        <v>12163824.370992409</v>
      </c>
      <c r="I198" s="266">
        <f t="shared" si="52"/>
        <v>994541.58860934922</v>
      </c>
      <c r="J198" s="266">
        <f t="shared" si="53"/>
        <v>1046885.8827466837</v>
      </c>
      <c r="K198" s="266">
        <f t="shared" si="54"/>
        <v>1101985.1397333515</v>
      </c>
      <c r="L198" s="266">
        <f t="shared" si="55"/>
        <v>1155563.3152442786</v>
      </c>
      <c r="M198" s="266">
        <f t="shared" si="56"/>
        <v>1216382.437099241</v>
      </c>
      <c r="N198" s="266">
        <f t="shared" si="57"/>
        <v>1200791.6955068184</v>
      </c>
      <c r="O198" s="266">
        <f t="shared" si="58"/>
        <v>1275522.5737067836</v>
      </c>
      <c r="P198" s="267">
        <f t="shared" si="59"/>
        <v>1292083.5999999999</v>
      </c>
      <c r="Q198" s="267">
        <v>1360088</v>
      </c>
      <c r="R198" s="267">
        <v>1377747</v>
      </c>
      <c r="S198" s="267">
        <v>1372496</v>
      </c>
      <c r="T198" s="267">
        <v>1291200</v>
      </c>
      <c r="U198" s="267">
        <v>984047</v>
      </c>
      <c r="W198" s="265" t="s">
        <v>360</v>
      </c>
      <c r="X198" s="266">
        <v>0.28312656642953243</v>
      </c>
      <c r="Y198" s="266">
        <v>5.6625313285906483E-2</v>
      </c>
      <c r="Z198" s="266">
        <v>9731.9271911663218</v>
      </c>
      <c r="AA198" s="266">
        <v>1250</v>
      </c>
      <c r="AB198" s="266">
        <v>1514</v>
      </c>
      <c r="AC198" s="272"/>
      <c r="AD198" s="281"/>
      <c r="AE198" s="282"/>
    </row>
    <row r="199" spans="1:31" ht="19" x14ac:dyDescent="0.25">
      <c r="A199" s="270" t="s">
        <v>363</v>
      </c>
      <c r="B199" s="266">
        <f t="shared" si="47"/>
        <v>2.4318125742879455</v>
      </c>
      <c r="C199" s="266">
        <f t="shared" si="45"/>
        <v>0.48636251485758908</v>
      </c>
      <c r="D199" s="266">
        <f t="shared" si="48"/>
        <v>462.04438911470953</v>
      </c>
      <c r="E199" s="266">
        <f t="shared" si="49"/>
        <v>6342.5010596232505</v>
      </c>
      <c r="F199" s="266">
        <f t="shared" si="50"/>
        <v>6025.3760066420873</v>
      </c>
      <c r="G199" s="266">
        <f t="shared" si="51"/>
        <v>78575.039274862487</v>
      </c>
      <c r="H199" s="266">
        <f t="shared" si="46"/>
        <v>82710.567657749998</v>
      </c>
      <c r="I199" s="266">
        <f t="shared" si="52"/>
        <v>6342.5010596232514</v>
      </c>
      <c r="J199" s="266">
        <f t="shared" si="53"/>
        <v>6676.3169048665814</v>
      </c>
      <c r="K199" s="266">
        <f t="shared" si="54"/>
        <v>7027.7020051227182</v>
      </c>
      <c r="L199" s="266">
        <f t="shared" si="55"/>
        <v>7857.5039274862484</v>
      </c>
      <c r="M199" s="266">
        <f t="shared" si="56"/>
        <v>8271.0567657749998</v>
      </c>
      <c r="N199" s="266">
        <f t="shared" si="57"/>
        <v>8119.5722096252757</v>
      </c>
      <c r="O199" s="266">
        <f t="shared" si="58"/>
        <v>9247.6688644688638</v>
      </c>
      <c r="P199" s="267">
        <f t="shared" si="59"/>
        <v>9420.1999999999989</v>
      </c>
      <c r="Q199" s="267">
        <v>9916</v>
      </c>
      <c r="R199" s="267">
        <v>10101</v>
      </c>
      <c r="S199" s="267">
        <v>10729</v>
      </c>
      <c r="T199" s="267">
        <v>11113</v>
      </c>
      <c r="U199" s="267">
        <v>11133</v>
      </c>
      <c r="W199" s="265" t="s">
        <v>361</v>
      </c>
      <c r="X199" s="266">
        <v>23.54064949297598</v>
      </c>
      <c r="Y199" s="266">
        <v>4.708129898595196</v>
      </c>
      <c r="Z199" s="266">
        <v>842809.03551249346</v>
      </c>
      <c r="AA199" s="266">
        <v>106170</v>
      </c>
      <c r="AB199" s="266">
        <v>158905</v>
      </c>
      <c r="AC199" s="272"/>
      <c r="AD199" s="273" t="s">
        <v>232</v>
      </c>
      <c r="AE199" s="283"/>
    </row>
    <row r="200" spans="1:31" ht="19" x14ac:dyDescent="0.25">
      <c r="A200" s="270" t="s">
        <v>364</v>
      </c>
      <c r="B200" s="266">
        <f t="shared" si="47"/>
        <v>2601.0941338751468</v>
      </c>
      <c r="C200" s="266">
        <f t="shared" si="45"/>
        <v>520.21882677502936</v>
      </c>
      <c r="D200" s="266">
        <f t="shared" si="48"/>
        <v>494207.88543627795</v>
      </c>
      <c r="E200" s="266">
        <f t="shared" si="49"/>
        <v>6846078.5571002169</v>
      </c>
      <c r="F200" s="266">
        <f t="shared" si="50"/>
        <v>6503774.6292452067</v>
      </c>
      <c r="G200" s="266">
        <f t="shared" si="51"/>
        <v>85589659.077723429</v>
      </c>
      <c r="H200" s="266">
        <f t="shared" si="46"/>
        <v>90094377.976550967</v>
      </c>
      <c r="I200" s="266">
        <f t="shared" si="52"/>
        <v>6846078.5571002169</v>
      </c>
      <c r="J200" s="266">
        <f t="shared" si="53"/>
        <v>7206398.4811581224</v>
      </c>
      <c r="K200" s="266">
        <f t="shared" si="54"/>
        <v>7585682.611745392</v>
      </c>
      <c r="L200" s="266">
        <f t="shared" si="55"/>
        <v>8558965.9077723417</v>
      </c>
      <c r="M200" s="266">
        <f t="shared" si="56"/>
        <v>9009437.7976550963</v>
      </c>
      <c r="N200" s="266">
        <f t="shared" si="57"/>
        <v>8566604.2965722419</v>
      </c>
      <c r="O200" s="266">
        <f t="shared" si="58"/>
        <v>10165396.432343338</v>
      </c>
      <c r="P200" s="267">
        <f t="shared" si="59"/>
        <v>10690876.299999999</v>
      </c>
      <c r="Q200" s="267">
        <v>11253554</v>
      </c>
      <c r="R200" s="267">
        <v>11835284</v>
      </c>
      <c r="S200" s="267">
        <v>12686123</v>
      </c>
      <c r="T200" s="267">
        <v>13475503</v>
      </c>
      <c r="U200" s="267">
        <v>12494263</v>
      </c>
      <c r="W200" s="265" t="s">
        <v>362</v>
      </c>
      <c r="X200" s="266">
        <v>406.57976525556728</v>
      </c>
      <c r="Y200" s="266">
        <v>81.315953051113453</v>
      </c>
      <c r="Z200" s="266">
        <v>12163824.370992409</v>
      </c>
      <c r="AA200" s="266">
        <v>1360088</v>
      </c>
      <c r="AB200" s="266">
        <v>984047</v>
      </c>
      <c r="AC200" s="272"/>
      <c r="AD200" s="289">
        <v>2317.9704030934554</v>
      </c>
      <c r="AE200" s="282"/>
    </row>
    <row r="201" spans="1:31" ht="19" x14ac:dyDescent="0.25">
      <c r="A201" s="270" t="s">
        <v>365</v>
      </c>
      <c r="B201" s="266">
        <f t="shared" si="47"/>
        <v>1195.5756205063281</v>
      </c>
      <c r="C201" s="266">
        <f t="shared" si="45"/>
        <v>239.11512410126562</v>
      </c>
      <c r="D201" s="266">
        <f t="shared" si="48"/>
        <v>227159.36789620231</v>
      </c>
      <c r="E201" s="266">
        <f t="shared" si="49"/>
        <v>3180595.9355501663</v>
      </c>
      <c r="F201" s="266">
        <f t="shared" si="50"/>
        <v>3021566.1387726576</v>
      </c>
      <c r="G201" s="266">
        <f t="shared" si="51"/>
        <v>40191439.232870579</v>
      </c>
      <c r="H201" s="266">
        <f t="shared" si="46"/>
        <v>42306778.139863774</v>
      </c>
      <c r="I201" s="266">
        <f t="shared" si="52"/>
        <v>3180595.9355501663</v>
      </c>
      <c r="J201" s="266">
        <f t="shared" si="53"/>
        <v>3347995.7216317547</v>
      </c>
      <c r="K201" s="266">
        <f t="shared" si="54"/>
        <v>3524206.0227702688</v>
      </c>
      <c r="L201" s="266">
        <f t="shared" si="55"/>
        <v>4019143.9232870573</v>
      </c>
      <c r="M201" s="266">
        <f t="shared" si="56"/>
        <v>4230677.8139863769</v>
      </c>
      <c r="N201" s="266">
        <f t="shared" si="57"/>
        <v>3998629.4031139095</v>
      </c>
      <c r="O201" s="266">
        <f t="shared" si="58"/>
        <v>4824832.2934601409</v>
      </c>
      <c r="P201" s="267">
        <f t="shared" si="59"/>
        <v>5104826.8999999994</v>
      </c>
      <c r="Q201" s="267">
        <v>5373502</v>
      </c>
      <c r="R201" s="267">
        <v>5685337</v>
      </c>
      <c r="S201" s="267">
        <v>6159594</v>
      </c>
      <c r="T201" s="267">
        <v>6554941</v>
      </c>
      <c r="U201" s="267">
        <v>5606417</v>
      </c>
      <c r="W201" s="265" t="s">
        <v>363</v>
      </c>
      <c r="X201" s="266">
        <v>2.4318125742879455</v>
      </c>
      <c r="Y201" s="266">
        <v>0.48636251485758908</v>
      </c>
      <c r="Z201" s="266">
        <v>82710.567657749998</v>
      </c>
      <c r="AA201" s="266">
        <v>9916</v>
      </c>
      <c r="AB201" s="266">
        <v>11133</v>
      </c>
      <c r="AC201" s="272"/>
      <c r="AD201" s="278">
        <v>463.59408061869107</v>
      </c>
      <c r="AE201" s="283"/>
    </row>
    <row r="202" spans="1:31" ht="19" x14ac:dyDescent="0.25">
      <c r="A202" s="270" t="s">
        <v>366</v>
      </c>
      <c r="B202" s="266">
        <f t="shared" si="47"/>
        <v>18572.087597881029</v>
      </c>
      <c r="C202" s="266">
        <f t="shared" si="45"/>
        <v>3714.4175195762054</v>
      </c>
      <c r="D202" s="266">
        <f t="shared" si="48"/>
        <v>3528696.6435973956</v>
      </c>
      <c r="E202" s="266">
        <f t="shared" si="49"/>
        <v>48631016.809417754</v>
      </c>
      <c r="F202" s="266">
        <f t="shared" si="50"/>
        <v>46199465.968946874</v>
      </c>
      <c r="G202" s="266">
        <f t="shared" si="51"/>
        <v>604866575.79041302</v>
      </c>
      <c r="H202" s="266">
        <f t="shared" si="46"/>
        <v>636701658.72675049</v>
      </c>
      <c r="I202" s="266">
        <f t="shared" si="52"/>
        <v>48631016.809417762</v>
      </c>
      <c r="J202" s="266">
        <f t="shared" si="53"/>
        <v>51190544.00991343</v>
      </c>
      <c r="K202" s="266">
        <f t="shared" si="54"/>
        <v>53884783.168329924</v>
      </c>
      <c r="L202" s="266">
        <f t="shared" si="55"/>
        <v>60486657.579041295</v>
      </c>
      <c r="M202" s="266">
        <f t="shared" si="56"/>
        <v>63670165.872675046</v>
      </c>
      <c r="N202" s="266">
        <f t="shared" si="57"/>
        <v>60891360.130910389</v>
      </c>
      <c r="O202" s="266">
        <f t="shared" si="58"/>
        <v>71470929.169568345</v>
      </c>
      <c r="P202" s="267">
        <f t="shared" si="59"/>
        <v>74732538.5</v>
      </c>
      <c r="Q202" s="267">
        <v>78665830</v>
      </c>
      <c r="R202" s="267">
        <v>82255782</v>
      </c>
      <c r="S202" s="267">
        <v>87716943</v>
      </c>
      <c r="T202" s="267">
        <v>95819428</v>
      </c>
      <c r="U202" s="267">
        <v>87982813</v>
      </c>
      <c r="W202" s="265" t="s">
        <v>364</v>
      </c>
      <c r="X202" s="266">
        <v>2601.0941338751468</v>
      </c>
      <c r="Y202" s="266">
        <v>520.21882677502936</v>
      </c>
      <c r="Z202" s="266">
        <v>90094377.976550967</v>
      </c>
      <c r="AA202" s="266">
        <v>11253554</v>
      </c>
      <c r="AB202" s="266">
        <v>12494263</v>
      </c>
      <c r="AC202" s="272"/>
      <c r="AD202" s="296">
        <v>6194275.6766331019</v>
      </c>
      <c r="AE202" s="282"/>
    </row>
    <row r="203" spans="1:31" ht="19" x14ac:dyDescent="0.25">
      <c r="A203" s="270" t="s">
        <v>367</v>
      </c>
      <c r="B203" s="266">
        <f t="shared" si="47"/>
        <v>4038.0324644449224</v>
      </c>
      <c r="C203" s="266">
        <f t="shared" si="45"/>
        <v>807.60649288898446</v>
      </c>
      <c r="D203" s="266">
        <f t="shared" si="48"/>
        <v>767226.16824453534</v>
      </c>
      <c r="E203" s="266">
        <f t="shared" si="49"/>
        <v>13390628.473931687</v>
      </c>
      <c r="F203" s="266">
        <f t="shared" si="50"/>
        <v>12721097.050235102</v>
      </c>
      <c r="G203" s="266">
        <f t="shared" si="51"/>
        <v>210923866.85893369</v>
      </c>
      <c r="H203" s="266">
        <f t="shared" si="46"/>
        <v>222025123.00940388</v>
      </c>
      <c r="I203" s="266">
        <f t="shared" si="52"/>
        <v>13390628.473931685</v>
      </c>
      <c r="J203" s="266">
        <f t="shared" si="53"/>
        <v>14095398.393612301</v>
      </c>
      <c r="K203" s="266">
        <f t="shared" si="54"/>
        <v>14837261.466960318</v>
      </c>
      <c r="L203" s="266">
        <f t="shared" si="55"/>
        <v>21092386.685893364</v>
      </c>
      <c r="M203" s="266">
        <f t="shared" si="56"/>
        <v>22202512.300940383</v>
      </c>
      <c r="N203" s="266">
        <f t="shared" si="57"/>
        <v>18898508.983333033</v>
      </c>
      <c r="O203" s="266">
        <f t="shared" si="58"/>
        <v>31562696.114276882</v>
      </c>
      <c r="P203" s="267">
        <f t="shared" si="59"/>
        <v>37080763.850000001</v>
      </c>
      <c r="Q203" s="267">
        <v>39032383</v>
      </c>
      <c r="R203" s="267">
        <v>45856367</v>
      </c>
      <c r="S203" s="267">
        <v>61929165</v>
      </c>
      <c r="T203" s="267">
        <v>101872981</v>
      </c>
      <c r="U203" s="267">
        <v>202867655</v>
      </c>
      <c r="W203" s="265" t="s">
        <v>365</v>
      </c>
      <c r="X203" s="266">
        <v>1195.5756205063281</v>
      </c>
      <c r="Y203" s="266">
        <v>239.11512410126562</v>
      </c>
      <c r="Z203" s="266">
        <v>42306778.139863774</v>
      </c>
      <c r="AA203" s="266">
        <v>5373502</v>
      </c>
      <c r="AB203" s="266">
        <v>5606417</v>
      </c>
      <c r="AC203" s="272"/>
      <c r="AD203" s="280">
        <v>12026969</v>
      </c>
      <c r="AE203" s="283">
        <v>10528391</v>
      </c>
    </row>
    <row r="204" spans="1:31" ht="19" x14ac:dyDescent="0.25">
      <c r="A204" s="270" t="s">
        <v>368</v>
      </c>
      <c r="B204" s="266">
        <f t="shared" si="47"/>
        <v>6633.8604950225536</v>
      </c>
      <c r="C204" s="266">
        <f t="shared" si="45"/>
        <v>1326.7720990045107</v>
      </c>
      <c r="D204" s="266">
        <f t="shared" si="48"/>
        <v>1260433.4940542849</v>
      </c>
      <c r="E204" s="266">
        <f t="shared" si="49"/>
        <v>17637572.217401944</v>
      </c>
      <c r="F204" s="266">
        <f t="shared" si="50"/>
        <v>16755693.606531847</v>
      </c>
      <c r="G204" s="266">
        <f t="shared" si="51"/>
        <v>222743420.86301351</v>
      </c>
      <c r="H204" s="266">
        <f t="shared" si="46"/>
        <v>234466758.80317211</v>
      </c>
      <c r="I204" s="266">
        <f t="shared" si="52"/>
        <v>17637572.217401944</v>
      </c>
      <c r="J204" s="266">
        <f t="shared" si="53"/>
        <v>18565865.492002048</v>
      </c>
      <c r="K204" s="266">
        <f t="shared" si="54"/>
        <v>19543016.307370577</v>
      </c>
      <c r="L204" s="266">
        <f t="shared" si="55"/>
        <v>22274342.086301349</v>
      </c>
      <c r="M204" s="266">
        <f t="shared" si="56"/>
        <v>23446675.880317211</v>
      </c>
      <c r="N204" s="266">
        <f t="shared" si="57"/>
        <v>22063563.323583893</v>
      </c>
      <c r="O204" s="266">
        <f t="shared" si="58"/>
        <v>26723575.886688907</v>
      </c>
      <c r="P204" s="267">
        <f t="shared" si="59"/>
        <v>28398813.599999998</v>
      </c>
      <c r="Q204" s="267">
        <v>29893488</v>
      </c>
      <c r="R204" s="267">
        <v>31767440</v>
      </c>
      <c r="S204" s="267">
        <v>34396885</v>
      </c>
      <c r="T204" s="267">
        <v>37126180</v>
      </c>
      <c r="U204" s="267">
        <v>32076810</v>
      </c>
      <c r="W204" s="265" t="s">
        <v>366</v>
      </c>
      <c r="X204" s="266">
        <v>18572.087597881029</v>
      </c>
      <c r="Y204" s="266">
        <v>3714.4175195762054</v>
      </c>
      <c r="Z204" s="266">
        <v>636701658.72675049</v>
      </c>
      <c r="AA204" s="266">
        <v>78665830</v>
      </c>
      <c r="AB204" s="266">
        <v>87982813</v>
      </c>
      <c r="AC204" s="272"/>
      <c r="AD204" s="297" t="s">
        <v>497</v>
      </c>
      <c r="AE204" s="293">
        <v>10528391</v>
      </c>
    </row>
    <row r="205" spans="1:31" ht="19" x14ac:dyDescent="0.25">
      <c r="A205" s="270" t="s">
        <v>369</v>
      </c>
      <c r="B205" s="266">
        <f t="shared" si="47"/>
        <v>16782.092159361287</v>
      </c>
      <c r="C205" s="266">
        <f t="shared" si="45"/>
        <v>3356.4184318722573</v>
      </c>
      <c r="D205" s="266">
        <f t="shared" si="48"/>
        <v>3188597.5102786445</v>
      </c>
      <c r="E205" s="266">
        <f t="shared" si="49"/>
        <v>38578795.124585032</v>
      </c>
      <c r="F205" s="266">
        <f t="shared" si="50"/>
        <v>36649855.368355781</v>
      </c>
      <c r="G205" s="266">
        <f t="shared" si="51"/>
        <v>421254766.14450985</v>
      </c>
      <c r="H205" s="266">
        <f t="shared" si="46"/>
        <v>443426069.62579989</v>
      </c>
      <c r="I205" s="266">
        <f t="shared" si="52"/>
        <v>38578795.124585032</v>
      </c>
      <c r="J205" s="266">
        <f t="shared" si="53"/>
        <v>40609258.025878988</v>
      </c>
      <c r="K205" s="266">
        <f t="shared" si="54"/>
        <v>42746587.395662099</v>
      </c>
      <c r="L205" s="266">
        <f t="shared" si="55"/>
        <v>42125476.614450984</v>
      </c>
      <c r="M205" s="266">
        <f t="shared" si="56"/>
        <v>44342606.962579988</v>
      </c>
      <c r="N205" s="266">
        <f t="shared" si="57"/>
        <v>45504451.627614208</v>
      </c>
      <c r="O205" s="266">
        <f t="shared" si="58"/>
        <v>43698305.910041228</v>
      </c>
      <c r="P205" s="267">
        <f t="shared" si="59"/>
        <v>42582576.75</v>
      </c>
      <c r="Q205" s="267">
        <v>44823765</v>
      </c>
      <c r="R205" s="267">
        <v>43679300</v>
      </c>
      <c r="S205" s="267">
        <v>40892405</v>
      </c>
      <c r="T205" s="267">
        <v>35117122</v>
      </c>
      <c r="U205" s="267">
        <v>26400264</v>
      </c>
      <c r="W205" s="265" t="s">
        <v>367</v>
      </c>
      <c r="X205" s="266">
        <v>4038.0324644449224</v>
      </c>
      <c r="Y205" s="266">
        <v>807.60649288898446</v>
      </c>
      <c r="Z205" s="266">
        <v>222025123.00940388</v>
      </c>
      <c r="AA205" s="266">
        <v>39032383</v>
      </c>
      <c r="AB205" s="266">
        <v>202867655</v>
      </c>
      <c r="AC205" s="272"/>
      <c r="AD205" s="279"/>
      <c r="AE205" s="283"/>
    </row>
    <row r="206" spans="1:31" ht="19" x14ac:dyDescent="0.25">
      <c r="A206" s="270" t="s">
        <v>370</v>
      </c>
      <c r="B206" s="266">
        <f t="shared" si="47"/>
        <v>3.770075308592344</v>
      </c>
      <c r="C206" s="266">
        <f t="shared" si="45"/>
        <v>0.75401506171846877</v>
      </c>
      <c r="D206" s="266">
        <f t="shared" si="48"/>
        <v>716.31430863254548</v>
      </c>
      <c r="E206" s="266">
        <f t="shared" si="49"/>
        <v>9406.5473703577227</v>
      </c>
      <c r="F206" s="266">
        <f t="shared" si="50"/>
        <v>8936.220001839838</v>
      </c>
      <c r="G206" s="266">
        <f t="shared" si="51"/>
        <v>111481.82712380648</v>
      </c>
      <c r="H206" s="266">
        <f t="shared" si="46"/>
        <v>117349.29170926995</v>
      </c>
      <c r="I206" s="266">
        <f t="shared" si="52"/>
        <v>9406.5473703577227</v>
      </c>
      <c r="J206" s="266">
        <f t="shared" si="53"/>
        <v>9901.6288109028646</v>
      </c>
      <c r="K206" s="266">
        <f t="shared" si="54"/>
        <v>10422.767169371436</v>
      </c>
      <c r="L206" s="266">
        <f t="shared" si="55"/>
        <v>11148.182712380645</v>
      </c>
      <c r="M206" s="266">
        <f t="shared" si="56"/>
        <v>11734.929170926995</v>
      </c>
      <c r="N206" s="266">
        <f t="shared" si="57"/>
        <v>11789.61447875179</v>
      </c>
      <c r="O206" s="266">
        <f t="shared" si="58"/>
        <v>12551.670049656226</v>
      </c>
      <c r="P206" s="267">
        <f t="shared" si="59"/>
        <v>12493.449999999999</v>
      </c>
      <c r="Q206" s="267">
        <v>13151</v>
      </c>
      <c r="R206" s="267">
        <v>13090</v>
      </c>
      <c r="S206" s="267">
        <v>13301</v>
      </c>
      <c r="T206" s="267">
        <v>13311</v>
      </c>
      <c r="U206" s="267">
        <v>12026</v>
      </c>
      <c r="W206" s="265" t="s">
        <v>368</v>
      </c>
      <c r="X206" s="266">
        <v>6633.8604950225536</v>
      </c>
      <c r="Y206" s="266">
        <v>1326.7720990045107</v>
      </c>
      <c r="Z206" s="266">
        <v>234466758.80317211</v>
      </c>
      <c r="AA206" s="266">
        <v>29893488</v>
      </c>
      <c r="AB206" s="266">
        <v>32076810</v>
      </c>
      <c r="AC206" s="272"/>
      <c r="AD206" s="286" t="s">
        <v>470</v>
      </c>
      <c r="AE206" s="282">
        <v>10528391</v>
      </c>
    </row>
    <row r="207" spans="1:31" ht="19" x14ac:dyDescent="0.25">
      <c r="A207" s="270" t="s">
        <v>371</v>
      </c>
      <c r="B207" s="266">
        <f t="shared" si="47"/>
        <v>926.25740783478841</v>
      </c>
      <c r="C207" s="266">
        <f t="shared" si="45"/>
        <v>185.25148156695769</v>
      </c>
      <c r="D207" s="266">
        <f t="shared" si="48"/>
        <v>175988.90748860984</v>
      </c>
      <c r="E207" s="266">
        <f t="shared" si="49"/>
        <v>2339974.7864750419</v>
      </c>
      <c r="F207" s="266">
        <f t="shared" si="50"/>
        <v>2222976.0471512899</v>
      </c>
      <c r="G207" s="266">
        <f t="shared" si="51"/>
        <v>28079170.31093679</v>
      </c>
      <c r="H207" s="266">
        <f t="shared" si="46"/>
        <v>29557021.379933462</v>
      </c>
      <c r="I207" s="266">
        <f t="shared" si="52"/>
        <v>2339974.7864750419</v>
      </c>
      <c r="J207" s="266">
        <f t="shared" si="53"/>
        <v>2463131.3541842545</v>
      </c>
      <c r="K207" s="266">
        <f t="shared" si="54"/>
        <v>2592769.8465097416</v>
      </c>
      <c r="L207" s="266">
        <f t="shared" si="55"/>
        <v>2807917.0310936784</v>
      </c>
      <c r="M207" s="266">
        <f t="shared" si="56"/>
        <v>2955702.137993346</v>
      </c>
      <c r="N207" s="266">
        <f t="shared" si="57"/>
        <v>2902198.1831791401</v>
      </c>
      <c r="O207" s="266">
        <f t="shared" si="58"/>
        <v>3200965.324123817</v>
      </c>
      <c r="P207" s="267">
        <f t="shared" si="59"/>
        <v>3259977.25</v>
      </c>
      <c r="Q207" s="267">
        <v>3431555</v>
      </c>
      <c r="R207" s="267">
        <v>3494818</v>
      </c>
      <c r="S207" s="267">
        <v>3595576</v>
      </c>
      <c r="T207" s="267">
        <v>3666971</v>
      </c>
      <c r="U207" s="267">
        <v>3257529</v>
      </c>
      <c r="W207" s="265" t="s">
        <v>369</v>
      </c>
      <c r="X207" s="266">
        <v>16782.092159361287</v>
      </c>
      <c r="Y207" s="266">
        <v>3356.4184318722573</v>
      </c>
      <c r="Z207" s="266">
        <v>443426069.62579989</v>
      </c>
      <c r="AA207" s="266">
        <v>44823765</v>
      </c>
      <c r="AB207" s="266">
        <v>26400264</v>
      </c>
      <c r="AC207" s="272"/>
      <c r="AD207" s="278"/>
      <c r="AE207" s="283"/>
    </row>
    <row r="208" spans="1:31" ht="19" x14ac:dyDescent="0.25">
      <c r="A208" s="270" t="s">
        <v>372</v>
      </c>
      <c r="B208" s="266">
        <f t="shared" si="47"/>
        <v>13.091461457491707</v>
      </c>
      <c r="C208" s="266">
        <f t="shared" si="45"/>
        <v>2.6182922914983413</v>
      </c>
      <c r="D208" s="266">
        <f t="shared" si="48"/>
        <v>2487.3776769234246</v>
      </c>
      <c r="E208" s="266">
        <f t="shared" si="49"/>
        <v>33078.716213952379</v>
      </c>
      <c r="F208" s="266">
        <f t="shared" si="50"/>
        <v>31424.780403254761</v>
      </c>
      <c r="G208" s="266">
        <f t="shared" si="51"/>
        <v>397011.21086453559</v>
      </c>
      <c r="H208" s="266">
        <f t="shared" si="46"/>
        <v>417906.5377521427</v>
      </c>
      <c r="I208" s="266">
        <f t="shared" si="52"/>
        <v>33078.716213952379</v>
      </c>
      <c r="J208" s="266">
        <f t="shared" si="53"/>
        <v>34819.701277844608</v>
      </c>
      <c r="K208" s="266">
        <f t="shared" si="54"/>
        <v>36652.31713457327</v>
      </c>
      <c r="L208" s="266">
        <f t="shared" si="55"/>
        <v>39701.121086453553</v>
      </c>
      <c r="M208" s="266">
        <f t="shared" si="56"/>
        <v>41790.653775214269</v>
      </c>
      <c r="N208" s="266">
        <f t="shared" si="57"/>
        <v>41314.074891017379</v>
      </c>
      <c r="O208" s="266">
        <f t="shared" si="58"/>
        <v>45266.873570915799</v>
      </c>
      <c r="P208" s="267">
        <f t="shared" si="59"/>
        <v>45789.049999999996</v>
      </c>
      <c r="Q208" s="267">
        <v>48199</v>
      </c>
      <c r="R208" s="267">
        <v>48755</v>
      </c>
      <c r="S208" s="267">
        <v>50170</v>
      </c>
      <c r="T208" s="267">
        <v>52100</v>
      </c>
      <c r="U208" s="267">
        <v>52348</v>
      </c>
      <c r="W208" s="265" t="s">
        <v>370</v>
      </c>
      <c r="X208" s="266">
        <v>3.770075308592344</v>
      </c>
      <c r="Y208" s="266">
        <v>0.75401506171846877</v>
      </c>
      <c r="Z208" s="266">
        <v>117349.29170926995</v>
      </c>
      <c r="AA208" s="266">
        <v>13151</v>
      </c>
      <c r="AB208" s="266">
        <v>12026</v>
      </c>
      <c r="AC208" s="272"/>
      <c r="AD208" s="292" t="s">
        <v>445</v>
      </c>
      <c r="AE208" s="293">
        <v>10528391</v>
      </c>
    </row>
    <row r="209" spans="1:31" ht="19" x14ac:dyDescent="0.25">
      <c r="A209" s="270" t="s">
        <v>373</v>
      </c>
      <c r="B209" s="266">
        <f t="shared" si="47"/>
        <v>23.314559333444564</v>
      </c>
      <c r="C209" s="266">
        <f t="shared" si="45"/>
        <v>4.6629118666889129</v>
      </c>
      <c r="D209" s="266">
        <f t="shared" si="48"/>
        <v>4429.7662733544666</v>
      </c>
      <c r="E209" s="266">
        <f t="shared" si="49"/>
        <v>62477.389705741436</v>
      </c>
      <c r="F209" s="266">
        <f t="shared" si="50"/>
        <v>59353.52022045436</v>
      </c>
      <c r="G209" s="266">
        <f t="shared" si="51"/>
        <v>795265.51632084034</v>
      </c>
      <c r="H209" s="266">
        <f t="shared" si="46"/>
        <v>837121.59612720041</v>
      </c>
      <c r="I209" s="266">
        <f t="shared" si="52"/>
        <v>62477.389705741443</v>
      </c>
      <c r="J209" s="266">
        <f t="shared" si="53"/>
        <v>65765.673374464677</v>
      </c>
      <c r="K209" s="266">
        <f t="shared" si="54"/>
        <v>69227.024604699662</v>
      </c>
      <c r="L209" s="266">
        <f t="shared" si="55"/>
        <v>79526.55163208404</v>
      </c>
      <c r="M209" s="266">
        <f t="shared" si="56"/>
        <v>83712.159612720046</v>
      </c>
      <c r="N209" s="266">
        <f t="shared" si="57"/>
        <v>81122.243083118301</v>
      </c>
      <c r="O209" s="266">
        <f t="shared" si="58"/>
        <v>96166.770443898145</v>
      </c>
      <c r="P209" s="267">
        <f t="shared" si="59"/>
        <v>99237</v>
      </c>
      <c r="Q209" s="267">
        <v>104460</v>
      </c>
      <c r="R209" s="267">
        <v>107795</v>
      </c>
      <c r="S209" s="267">
        <v>117641</v>
      </c>
      <c r="T209" s="267">
        <v>129048</v>
      </c>
      <c r="U209" s="267">
        <v>116242</v>
      </c>
      <c r="W209" s="265" t="s">
        <v>371</v>
      </c>
      <c r="X209" s="266">
        <v>926.25740783478841</v>
      </c>
      <c r="Y209" s="266">
        <v>185.25148156695769</v>
      </c>
      <c r="Z209" s="266">
        <v>29557021.379933462</v>
      </c>
      <c r="AA209" s="266">
        <v>3431555</v>
      </c>
      <c r="AB209" s="266">
        <v>3257529</v>
      </c>
      <c r="AC209" s="272"/>
      <c r="AD209" s="277"/>
      <c r="AE209" s="283"/>
    </row>
    <row r="210" spans="1:31" ht="19" x14ac:dyDescent="0.25">
      <c r="A210" s="270" t="s">
        <v>374</v>
      </c>
      <c r="B210" s="266">
        <f t="shared" si="47"/>
        <v>240.38249233200099</v>
      </c>
      <c r="C210" s="266">
        <f t="shared" si="45"/>
        <v>48.076498466400196</v>
      </c>
      <c r="D210" s="266">
        <f t="shared" si="48"/>
        <v>45672.673543080185</v>
      </c>
      <c r="E210" s="266">
        <f t="shared" si="49"/>
        <v>606107.9618269552</v>
      </c>
      <c r="F210" s="266">
        <f t="shared" si="50"/>
        <v>575802.56373560743</v>
      </c>
      <c r="G210" s="266">
        <f t="shared" si="51"/>
        <v>7259233.2938812766</v>
      </c>
      <c r="H210" s="266">
        <f t="shared" si="46"/>
        <v>7641298.2040855549</v>
      </c>
      <c r="I210" s="266">
        <f t="shared" si="52"/>
        <v>606107.9618269552</v>
      </c>
      <c r="J210" s="266">
        <f t="shared" si="53"/>
        <v>638008.38087047916</v>
      </c>
      <c r="K210" s="266">
        <f t="shared" si="54"/>
        <v>671587.76933734654</v>
      </c>
      <c r="L210" s="266">
        <f t="shared" si="55"/>
        <v>725923.32938812766</v>
      </c>
      <c r="M210" s="266">
        <f t="shared" si="56"/>
        <v>764129.82040855545</v>
      </c>
      <c r="N210" s="266">
        <f t="shared" si="57"/>
        <v>744668.9081209345</v>
      </c>
      <c r="O210" s="266">
        <f t="shared" si="58"/>
        <v>825952.59866487887</v>
      </c>
      <c r="P210" s="267">
        <f t="shared" si="59"/>
        <v>847537.75</v>
      </c>
      <c r="Q210" s="267">
        <v>892145</v>
      </c>
      <c r="R210" s="267">
        <v>915460</v>
      </c>
      <c r="S210" s="267">
        <v>940050</v>
      </c>
      <c r="T210" s="267">
        <v>923771</v>
      </c>
      <c r="U210" s="267">
        <v>695572</v>
      </c>
      <c r="W210" s="265" t="s">
        <v>372</v>
      </c>
      <c r="X210" s="266">
        <v>13.091461457491707</v>
      </c>
      <c r="Y210" s="266">
        <v>2.6182922914983413</v>
      </c>
      <c r="Z210" s="266">
        <v>417906.5377521427</v>
      </c>
      <c r="AA210" s="266">
        <v>48199</v>
      </c>
      <c r="AB210" s="266">
        <v>52348</v>
      </c>
      <c r="AC210" s="272"/>
      <c r="AD210" s="284" t="s">
        <v>524</v>
      </c>
      <c r="AE210" s="285">
        <v>10528391</v>
      </c>
    </row>
    <row r="211" spans="1:31" ht="19" x14ac:dyDescent="0.25">
      <c r="A211" s="270" t="s">
        <v>375</v>
      </c>
      <c r="B211" s="266">
        <f t="shared" si="47"/>
        <v>18915.076373984029</v>
      </c>
      <c r="C211" s="266">
        <f t="shared" si="45"/>
        <v>3783.0152747968059</v>
      </c>
      <c r="D211" s="266">
        <f t="shared" si="48"/>
        <v>3593864.5110569661</v>
      </c>
      <c r="E211" s="266">
        <f t="shared" si="49"/>
        <v>52930177.939258017</v>
      </c>
      <c r="F211" s="266">
        <f t="shared" si="50"/>
        <v>50283669.042295121</v>
      </c>
      <c r="G211" s="266">
        <f t="shared" si="51"/>
        <v>703545546.74389899</v>
      </c>
      <c r="H211" s="266">
        <f t="shared" si="46"/>
        <v>740574259.73041999</v>
      </c>
      <c r="I211" s="266">
        <f t="shared" si="52"/>
        <v>52930177.939258024</v>
      </c>
      <c r="J211" s="266">
        <f t="shared" si="53"/>
        <v>55715976.778166339</v>
      </c>
      <c r="K211" s="266">
        <f t="shared" si="54"/>
        <v>58648396.608596139</v>
      </c>
      <c r="L211" s="266">
        <f t="shared" si="55"/>
        <v>70354554.674389914</v>
      </c>
      <c r="M211" s="266">
        <f t="shared" si="56"/>
        <v>74057425.973042011</v>
      </c>
      <c r="N211" s="266">
        <f t="shared" si="57"/>
        <v>68773770.434006676</v>
      </c>
      <c r="O211" s="266">
        <f t="shared" si="58"/>
        <v>88839210.037351534</v>
      </c>
      <c r="P211" s="267">
        <f t="shared" si="59"/>
        <v>95664425.25</v>
      </c>
      <c r="Q211" s="267">
        <v>100699395</v>
      </c>
      <c r="R211" s="267">
        <v>108435788</v>
      </c>
      <c r="S211" s="267">
        <v>123575484</v>
      </c>
      <c r="T211" s="267">
        <v>148260478</v>
      </c>
      <c r="U211" s="267">
        <v>168618220</v>
      </c>
      <c r="W211" s="265" t="s">
        <v>373</v>
      </c>
      <c r="X211" s="266">
        <v>23.314559333444564</v>
      </c>
      <c r="Y211" s="266">
        <v>4.6629118666889129</v>
      </c>
      <c r="Z211" s="266">
        <v>837121.59612720041</v>
      </c>
      <c r="AA211" s="266">
        <v>104460</v>
      </c>
      <c r="AB211" s="266">
        <v>116242</v>
      </c>
      <c r="AC211" s="272"/>
      <c r="AD211" s="273"/>
      <c r="AE211" s="283"/>
    </row>
    <row r="212" spans="1:31" ht="19" x14ac:dyDescent="0.25">
      <c r="A212" s="270" t="s">
        <v>376</v>
      </c>
      <c r="B212" s="266">
        <f t="shared" si="47"/>
        <v>1522.5903117360099</v>
      </c>
      <c r="C212" s="266">
        <f t="shared" si="45"/>
        <v>304.51806234720198</v>
      </c>
      <c r="D212" s="266">
        <f t="shared" si="48"/>
        <v>289292.15922984184</v>
      </c>
      <c r="E212" s="266">
        <f t="shared" si="49"/>
        <v>3819500.7717158236</v>
      </c>
      <c r="F212" s="266">
        <f t="shared" si="50"/>
        <v>3628525.7331300317</v>
      </c>
      <c r="G212" s="266">
        <f t="shared" si="51"/>
        <v>45511772.704238161</v>
      </c>
      <c r="H212" s="266">
        <f t="shared" si="46"/>
        <v>47907129.162355967</v>
      </c>
      <c r="I212" s="266">
        <f t="shared" si="52"/>
        <v>3819500.7717158236</v>
      </c>
      <c r="J212" s="266">
        <f t="shared" si="53"/>
        <v>4020527.1281219204</v>
      </c>
      <c r="K212" s="266">
        <f t="shared" si="54"/>
        <v>4232133.8190757064</v>
      </c>
      <c r="L212" s="266">
        <f t="shared" si="55"/>
        <v>4551177.2704238156</v>
      </c>
      <c r="M212" s="266">
        <f t="shared" si="56"/>
        <v>4790712.9162355959</v>
      </c>
      <c r="N212" s="266">
        <f t="shared" si="57"/>
        <v>4720689.8748556115</v>
      </c>
      <c r="O212" s="266">
        <f t="shared" si="58"/>
        <v>5151865.386491742</v>
      </c>
      <c r="P212" s="267">
        <f t="shared" si="59"/>
        <v>5228284.1499999994</v>
      </c>
      <c r="Q212" s="267">
        <v>5503457</v>
      </c>
      <c r="R212" s="267">
        <v>5585091</v>
      </c>
      <c r="S212" s="267">
        <v>5705822</v>
      </c>
      <c r="T212" s="267">
        <v>5751779</v>
      </c>
      <c r="U212" s="267">
        <v>5856914</v>
      </c>
      <c r="W212" s="265" t="s">
        <v>374</v>
      </c>
      <c r="X212" s="266">
        <v>240.38249233200099</v>
      </c>
      <c r="Y212" s="266">
        <v>48.076498466400196</v>
      </c>
      <c r="Z212" s="266">
        <v>7641298.2040855549</v>
      </c>
      <c r="AA212" s="266">
        <v>892145</v>
      </c>
      <c r="AB212" s="266">
        <v>695572</v>
      </c>
      <c r="AC212" s="272"/>
      <c r="AD212" s="281" t="s">
        <v>234</v>
      </c>
      <c r="AE212" s="282"/>
    </row>
    <row r="213" spans="1:31" ht="19" x14ac:dyDescent="0.25">
      <c r="A213" s="270" t="s">
        <v>377</v>
      </c>
      <c r="B213" s="266">
        <f t="shared" si="47"/>
        <v>0.85783496529040326</v>
      </c>
      <c r="C213" s="266">
        <f t="shared" si="45"/>
        <v>0.17156699305808065</v>
      </c>
      <c r="D213" s="266">
        <f t="shared" si="48"/>
        <v>162.98864340517659</v>
      </c>
      <c r="E213" s="266">
        <f t="shared" si="49"/>
        <v>2108.5478361232217</v>
      </c>
      <c r="F213" s="266">
        <f t="shared" si="50"/>
        <v>2003.1204443170607</v>
      </c>
      <c r="G213" s="266">
        <f t="shared" si="51"/>
        <v>24618.227568568989</v>
      </c>
      <c r="H213" s="266">
        <f t="shared" si="46"/>
        <v>25913.923756388413</v>
      </c>
      <c r="I213" s="266">
        <f t="shared" si="52"/>
        <v>2108.5478361232222</v>
      </c>
      <c r="J213" s="266">
        <f t="shared" si="53"/>
        <v>2219.5240380244445</v>
      </c>
      <c r="K213" s="266">
        <f t="shared" si="54"/>
        <v>2336.3410926573101</v>
      </c>
      <c r="L213" s="266">
        <f t="shared" si="55"/>
        <v>2461.8227568568991</v>
      </c>
      <c r="M213" s="266">
        <f t="shared" si="56"/>
        <v>2591.3923756388413</v>
      </c>
      <c r="N213" s="266">
        <f t="shared" si="57"/>
        <v>2565.7612777897534</v>
      </c>
      <c r="O213" s="266">
        <f t="shared" si="58"/>
        <v>2730.5724931787177</v>
      </c>
      <c r="P213" s="267">
        <f t="shared" si="59"/>
        <v>2757.85</v>
      </c>
      <c r="Q213" s="267">
        <v>2903</v>
      </c>
      <c r="R213" s="267">
        <v>2932</v>
      </c>
      <c r="S213" s="267">
        <v>2935</v>
      </c>
      <c r="T213" s="267">
        <v>2866</v>
      </c>
      <c r="U213" s="267">
        <v>2653</v>
      </c>
      <c r="W213" s="265" t="s">
        <v>375</v>
      </c>
      <c r="X213" s="266">
        <v>18915.076373984029</v>
      </c>
      <c r="Y213" s="266">
        <v>3783.0152747968059</v>
      </c>
      <c r="Z213" s="266">
        <v>740574259.73041999</v>
      </c>
      <c r="AA213" s="266">
        <v>100699395</v>
      </c>
      <c r="AB213" s="266">
        <v>168618220</v>
      </c>
      <c r="AC213" s="272"/>
      <c r="AD213" s="277">
        <v>15773.183367569833</v>
      </c>
      <c r="AE213" s="283"/>
    </row>
    <row r="214" spans="1:31" ht="19" x14ac:dyDescent="0.25">
      <c r="A214" s="270" t="s">
        <v>378</v>
      </c>
      <c r="B214" s="266">
        <f t="shared" si="47"/>
        <v>17046.69897106912</v>
      </c>
      <c r="C214" s="266">
        <f t="shared" si="45"/>
        <v>3409.339794213824</v>
      </c>
      <c r="D214" s="266">
        <f t="shared" si="48"/>
        <v>3238872.8045031331</v>
      </c>
      <c r="E214" s="266">
        <f t="shared" si="49"/>
        <v>43314654.383714676</v>
      </c>
      <c r="F214" s="266">
        <f t="shared" si="50"/>
        <v>41148921.664528944</v>
      </c>
      <c r="G214" s="266">
        <f t="shared" si="51"/>
        <v>522784887.3223331</v>
      </c>
      <c r="H214" s="266">
        <f t="shared" si="46"/>
        <v>550299881.39192963</v>
      </c>
      <c r="I214" s="266">
        <f t="shared" si="52"/>
        <v>43314654.383714683</v>
      </c>
      <c r="J214" s="266">
        <f t="shared" si="53"/>
        <v>45594373.035489142</v>
      </c>
      <c r="K214" s="266">
        <f t="shared" si="54"/>
        <v>47994076.879462257</v>
      </c>
      <c r="L214" s="266">
        <f t="shared" si="55"/>
        <v>52278488.732233308</v>
      </c>
      <c r="M214" s="266">
        <f t="shared" si="56"/>
        <v>55029988.139192961</v>
      </c>
      <c r="N214" s="266">
        <f t="shared" si="57"/>
        <v>53920776.840321563</v>
      </c>
      <c r="O214" s="266">
        <f t="shared" si="58"/>
        <v>59942492.947516516</v>
      </c>
      <c r="P214" s="267">
        <f t="shared" si="59"/>
        <v>61175577.75</v>
      </c>
      <c r="Q214" s="267">
        <v>64395345</v>
      </c>
      <c r="R214" s="267">
        <v>65720030</v>
      </c>
      <c r="S214" s="267">
        <v>68007489</v>
      </c>
      <c r="T214" s="267">
        <v>71136547</v>
      </c>
      <c r="U214" s="267">
        <v>75998378</v>
      </c>
      <c r="W214" s="265" t="s">
        <v>376</v>
      </c>
      <c r="X214" s="266">
        <v>1522.5903117360099</v>
      </c>
      <c r="Y214" s="266">
        <v>304.51806234720198</v>
      </c>
      <c r="Z214" s="266">
        <v>47907129.162355967</v>
      </c>
      <c r="AA214" s="266">
        <v>5503457</v>
      </c>
      <c r="AB214" s="266">
        <v>5856914</v>
      </c>
      <c r="AC214" s="272"/>
      <c r="AD214" s="286">
        <v>3154.6366735139663</v>
      </c>
      <c r="AE214" s="282"/>
    </row>
    <row r="215" spans="1:31" ht="19" x14ac:dyDescent="0.25">
      <c r="A215" s="270" t="s">
        <v>379</v>
      </c>
      <c r="B215" s="266">
        <f t="shared" si="47"/>
        <v>68.735808302875355</v>
      </c>
      <c r="C215" s="266">
        <f t="shared" si="45"/>
        <v>13.74716166057507</v>
      </c>
      <c r="D215" s="266">
        <f t="shared" si="48"/>
        <v>13059.803577546312</v>
      </c>
      <c r="E215" s="266">
        <f t="shared" si="49"/>
        <v>178120.78787525103</v>
      </c>
      <c r="F215" s="266">
        <f t="shared" si="50"/>
        <v>169214.74848148844</v>
      </c>
      <c r="G215" s="266">
        <f t="shared" si="51"/>
        <v>2192500.9004640104</v>
      </c>
      <c r="H215" s="266">
        <f t="shared" si="46"/>
        <v>2307895.6846989589</v>
      </c>
      <c r="I215" s="266">
        <f t="shared" si="52"/>
        <v>178120.78787525103</v>
      </c>
      <c r="J215" s="266">
        <f t="shared" si="53"/>
        <v>187495.5661844748</v>
      </c>
      <c r="K215" s="266">
        <f t="shared" si="54"/>
        <v>197363.75387839455</v>
      </c>
      <c r="L215" s="266">
        <f t="shared" si="55"/>
        <v>219250.09004640105</v>
      </c>
      <c r="M215" s="266">
        <f t="shared" si="56"/>
        <v>230789.56846989586</v>
      </c>
      <c r="N215" s="266">
        <f t="shared" si="57"/>
        <v>220270.84197302311</v>
      </c>
      <c r="O215" s="266">
        <f t="shared" si="58"/>
        <v>256382.60660552813</v>
      </c>
      <c r="P215" s="267">
        <f t="shared" si="59"/>
        <v>268625.8</v>
      </c>
      <c r="Q215" s="267">
        <v>282764</v>
      </c>
      <c r="R215" s="267">
        <v>296267</v>
      </c>
      <c r="S215" s="267">
        <v>312665</v>
      </c>
      <c r="T215" s="267">
        <v>330374</v>
      </c>
      <c r="U215" s="267">
        <v>296811</v>
      </c>
      <c r="W215" s="265" t="s">
        <v>377</v>
      </c>
      <c r="X215" s="266">
        <v>0.85783496529040326</v>
      </c>
      <c r="Y215" s="266">
        <v>0.17156699305808065</v>
      </c>
      <c r="Z215" s="266">
        <v>25913.923756388413</v>
      </c>
      <c r="AA215" s="266">
        <v>2903</v>
      </c>
      <c r="AB215" s="266">
        <v>2653</v>
      </c>
      <c r="AC215" s="272"/>
      <c r="AD215" s="279">
        <v>45120697.623634219</v>
      </c>
      <c r="AE215" s="283"/>
    </row>
    <row r="216" spans="1:31" ht="19" x14ac:dyDescent="0.25">
      <c r="A216" s="270" t="s">
        <v>380</v>
      </c>
      <c r="B216" s="266">
        <f t="shared" si="47"/>
        <v>1483.1914696377646</v>
      </c>
      <c r="C216" s="266">
        <f t="shared" si="45"/>
        <v>296.63829392755292</v>
      </c>
      <c r="D216" s="266">
        <f t="shared" si="48"/>
        <v>281806.37923117529</v>
      </c>
      <c r="E216" s="266">
        <f t="shared" si="49"/>
        <v>3479230.8236507564</v>
      </c>
      <c r="F216" s="266">
        <f t="shared" si="50"/>
        <v>3305269.2824682188</v>
      </c>
      <c r="G216" s="266">
        <f t="shared" si="51"/>
        <v>38767060.772126764</v>
      </c>
      <c r="H216" s="266">
        <f t="shared" si="46"/>
        <v>40807432.391712382</v>
      </c>
      <c r="I216" s="266">
        <f t="shared" si="52"/>
        <v>3479230.8236507564</v>
      </c>
      <c r="J216" s="266">
        <f t="shared" si="53"/>
        <v>3662348.2354218489</v>
      </c>
      <c r="K216" s="266">
        <f t="shared" si="54"/>
        <v>3855103.4057072094</v>
      </c>
      <c r="L216" s="266">
        <f t="shared" si="55"/>
        <v>3876706.0772126764</v>
      </c>
      <c r="M216" s="266">
        <f t="shared" si="56"/>
        <v>4080743.2391712386</v>
      </c>
      <c r="N216" s="266">
        <f t="shared" si="57"/>
        <v>4157032.8136277911</v>
      </c>
      <c r="O216" s="266">
        <f t="shared" si="58"/>
        <v>4103610.3185765445</v>
      </c>
      <c r="P216" s="267">
        <f t="shared" si="59"/>
        <v>4028301.15</v>
      </c>
      <c r="Q216" s="267">
        <v>4240317</v>
      </c>
      <c r="R216" s="267">
        <v>4162499</v>
      </c>
      <c r="S216" s="267">
        <v>3976533</v>
      </c>
      <c r="T216" s="267">
        <v>3554424</v>
      </c>
      <c r="U216" s="267">
        <v>2615079</v>
      </c>
      <c r="W216" s="265" t="s">
        <v>378</v>
      </c>
      <c r="X216" s="266">
        <v>17046.69897106912</v>
      </c>
      <c r="Y216" s="266">
        <v>3409.339794213824</v>
      </c>
      <c r="Z216" s="266">
        <v>550299881.39192963</v>
      </c>
      <c r="AA216" s="266">
        <v>64395345</v>
      </c>
      <c r="AB216" s="266">
        <v>75998378</v>
      </c>
      <c r="AC216" s="272"/>
      <c r="AD216" s="294">
        <v>200802291</v>
      </c>
      <c r="AE216" s="282">
        <v>91508084</v>
      </c>
    </row>
    <row r="217" spans="1:31" ht="19" x14ac:dyDescent="0.25">
      <c r="A217" s="270" t="s">
        <v>381</v>
      </c>
      <c r="B217" s="266">
        <f t="shared" si="47"/>
        <v>769.29221074408497</v>
      </c>
      <c r="C217" s="266">
        <f t="shared" si="45"/>
        <v>153.85844214881701</v>
      </c>
      <c r="D217" s="266">
        <f t="shared" si="48"/>
        <v>146165.52004137615</v>
      </c>
      <c r="E217" s="266">
        <f t="shared" si="49"/>
        <v>2266624.3137713694</v>
      </c>
      <c r="F217" s="266">
        <f t="shared" si="50"/>
        <v>2153293.0980828009</v>
      </c>
      <c r="G217" s="266">
        <f t="shared" si="51"/>
        <v>31722058.423481066</v>
      </c>
      <c r="H217" s="266">
        <f t="shared" si="46"/>
        <v>33391640.445769545</v>
      </c>
      <c r="I217" s="266">
        <f t="shared" si="52"/>
        <v>2266624.3137713694</v>
      </c>
      <c r="J217" s="266">
        <f t="shared" si="53"/>
        <v>2385920.3302856521</v>
      </c>
      <c r="K217" s="266">
        <f t="shared" si="54"/>
        <v>2511495.084511213</v>
      </c>
      <c r="L217" s="266">
        <f t="shared" si="55"/>
        <v>3172205.8423481062</v>
      </c>
      <c r="M217" s="266">
        <f t="shared" si="56"/>
        <v>3339164.0445769541</v>
      </c>
      <c r="N217" s="266">
        <f t="shared" si="57"/>
        <v>3025245.1208531223</v>
      </c>
      <c r="O217" s="266">
        <f t="shared" si="58"/>
        <v>4217613.5466445722</v>
      </c>
      <c r="P217" s="267">
        <f t="shared" si="59"/>
        <v>4655260.3</v>
      </c>
      <c r="Q217" s="267">
        <v>4900274</v>
      </c>
      <c r="R217" s="267">
        <v>5408758</v>
      </c>
      <c r="S217" s="267">
        <v>6490082</v>
      </c>
      <c r="T217" s="267">
        <v>8781748</v>
      </c>
      <c r="U217" s="267">
        <v>12515130</v>
      </c>
      <c r="W217" s="265" t="s">
        <v>379</v>
      </c>
      <c r="X217" s="266">
        <v>68.735808302875355</v>
      </c>
      <c r="Y217" s="266">
        <v>13.74716166057507</v>
      </c>
      <c r="Z217" s="266">
        <v>2307895.6846989589</v>
      </c>
      <c r="AA217" s="266">
        <v>282764</v>
      </c>
      <c r="AB217" s="266">
        <v>296811</v>
      </c>
      <c r="AC217" s="272"/>
      <c r="AD217" s="295" t="s">
        <v>498</v>
      </c>
      <c r="AE217" s="288">
        <v>91508084</v>
      </c>
    </row>
    <row r="218" spans="1:31" ht="19" x14ac:dyDescent="0.25">
      <c r="A218" s="270" t="s">
        <v>382</v>
      </c>
      <c r="B218" s="266">
        <f t="shared" si="47"/>
        <v>1506.7569872275819</v>
      </c>
      <c r="C218" s="266">
        <f t="shared" si="45"/>
        <v>301.3513974455164</v>
      </c>
      <c r="D218" s="266">
        <f t="shared" si="48"/>
        <v>286283.82757324056</v>
      </c>
      <c r="E218" s="266">
        <f t="shared" si="49"/>
        <v>4941605.6101049343</v>
      </c>
      <c r="F218" s="266">
        <f t="shared" si="50"/>
        <v>4694525.3295996878</v>
      </c>
      <c r="G218" s="266">
        <f t="shared" si="51"/>
        <v>76981533.525902316</v>
      </c>
      <c r="H218" s="266">
        <f t="shared" si="46"/>
        <v>81033193.185160339</v>
      </c>
      <c r="I218" s="266">
        <f t="shared" si="52"/>
        <v>4941605.6101049352</v>
      </c>
      <c r="J218" s="266">
        <f t="shared" si="53"/>
        <v>5201690.1158999326</v>
      </c>
      <c r="K218" s="266">
        <f t="shared" si="54"/>
        <v>5475463.2798946667</v>
      </c>
      <c r="L218" s="266">
        <f t="shared" si="55"/>
        <v>7698153.3525902303</v>
      </c>
      <c r="M218" s="266">
        <f t="shared" si="56"/>
        <v>8103319.3185160328</v>
      </c>
      <c r="N218" s="266">
        <f t="shared" si="57"/>
        <v>6922756.9646044457</v>
      </c>
      <c r="O218" s="266">
        <f t="shared" si="58"/>
        <v>11392751.917084068</v>
      </c>
      <c r="P218" s="267">
        <f t="shared" si="59"/>
        <v>13335598.399999999</v>
      </c>
      <c r="Q218" s="267">
        <v>14037472</v>
      </c>
      <c r="R218" s="267">
        <v>16431332</v>
      </c>
      <c r="S218" s="267">
        <v>21946338</v>
      </c>
      <c r="T218" s="267">
        <v>35130891</v>
      </c>
      <c r="U218" s="267">
        <v>68926529</v>
      </c>
      <c r="W218" s="265" t="s">
        <v>380</v>
      </c>
      <c r="X218" s="266">
        <v>1483.1914696377646</v>
      </c>
      <c r="Y218" s="266">
        <v>296.63829392755292</v>
      </c>
      <c r="Z218" s="266">
        <v>40807432.391712382</v>
      </c>
      <c r="AA218" s="266">
        <v>4240317</v>
      </c>
      <c r="AB218" s="266">
        <v>2615079</v>
      </c>
      <c r="AC218" s="272"/>
      <c r="AD218" s="296"/>
      <c r="AE218" s="282"/>
    </row>
    <row r="219" spans="1:31" ht="19" x14ac:dyDescent="0.25">
      <c r="A219" s="270" t="s">
        <v>383</v>
      </c>
      <c r="B219" s="266">
        <f t="shared" si="47"/>
        <v>194.76224133668558</v>
      </c>
      <c r="C219" s="266">
        <f t="shared" si="45"/>
        <v>38.952448267337118</v>
      </c>
      <c r="D219" s="266">
        <f t="shared" si="48"/>
        <v>37004.825853970258</v>
      </c>
      <c r="E219" s="266">
        <f t="shared" si="49"/>
        <v>472064.89811073634</v>
      </c>
      <c r="F219" s="266">
        <f t="shared" si="50"/>
        <v>448461.65320519952</v>
      </c>
      <c r="G219" s="266">
        <f t="shared" si="51"/>
        <v>5434908.8194388198</v>
      </c>
      <c r="H219" s="266">
        <f t="shared" si="46"/>
        <v>5720956.6520408634</v>
      </c>
      <c r="I219" s="266">
        <f t="shared" si="52"/>
        <v>472064.89811073639</v>
      </c>
      <c r="J219" s="266">
        <f t="shared" si="53"/>
        <v>496910.41906393308</v>
      </c>
      <c r="K219" s="266">
        <f t="shared" si="54"/>
        <v>523063.5990146664</v>
      </c>
      <c r="L219" s="266">
        <f t="shared" si="55"/>
        <v>543490.88194388198</v>
      </c>
      <c r="M219" s="266">
        <f t="shared" si="56"/>
        <v>572095.66520408634</v>
      </c>
      <c r="N219" s="266">
        <f t="shared" si="57"/>
        <v>572043.55994215491</v>
      </c>
      <c r="O219" s="266">
        <f t="shared" si="58"/>
        <v>594437.80493186729</v>
      </c>
      <c r="P219" s="267">
        <f t="shared" si="59"/>
        <v>594491.94999999995</v>
      </c>
      <c r="Q219" s="267">
        <v>625781</v>
      </c>
      <c r="R219" s="267">
        <v>625838</v>
      </c>
      <c r="S219" s="267">
        <v>617765</v>
      </c>
      <c r="T219" s="267">
        <v>574462</v>
      </c>
      <c r="U219" s="267">
        <v>436851</v>
      </c>
      <c r="W219" s="265" t="s">
        <v>381</v>
      </c>
      <c r="X219" s="266">
        <v>769.29221074408497</v>
      </c>
      <c r="Y219" s="266">
        <v>153.85844214881701</v>
      </c>
      <c r="Z219" s="266">
        <v>33391640.445769545</v>
      </c>
      <c r="AA219" s="266">
        <v>4900274</v>
      </c>
      <c r="AB219" s="266">
        <v>12515130</v>
      </c>
      <c r="AC219" s="272"/>
      <c r="AD219" s="278" t="s">
        <v>471</v>
      </c>
      <c r="AE219" s="283">
        <v>91508084</v>
      </c>
    </row>
    <row r="220" spans="1:31" ht="19" x14ac:dyDescent="0.25">
      <c r="A220" s="270" t="s">
        <v>384</v>
      </c>
      <c r="B220" s="266">
        <f t="shared" si="47"/>
        <v>3249.5643965464251</v>
      </c>
      <c r="C220" s="266">
        <f t="shared" si="45"/>
        <v>649.91287930928502</v>
      </c>
      <c r="D220" s="266">
        <f t="shared" si="48"/>
        <v>617417.23534382065</v>
      </c>
      <c r="E220" s="266">
        <f t="shared" si="49"/>
        <v>7894637.0455542216</v>
      </c>
      <c r="F220" s="266">
        <f t="shared" si="50"/>
        <v>7499905.1932765096</v>
      </c>
      <c r="G220" s="266">
        <f t="shared" si="51"/>
        <v>91103025.131478339</v>
      </c>
      <c r="H220" s="266">
        <f t="shared" si="46"/>
        <v>95897921.191029832</v>
      </c>
      <c r="I220" s="266">
        <f t="shared" si="52"/>
        <v>7894637.0455542207</v>
      </c>
      <c r="J220" s="266">
        <f t="shared" si="53"/>
        <v>8310144.2584781274</v>
      </c>
      <c r="K220" s="266">
        <f t="shared" si="54"/>
        <v>8747520.2720822394</v>
      </c>
      <c r="L220" s="266">
        <f t="shared" si="55"/>
        <v>9110302.5131478347</v>
      </c>
      <c r="M220" s="266">
        <f t="shared" si="56"/>
        <v>9589792.1191029847</v>
      </c>
      <c r="N220" s="266">
        <f t="shared" si="57"/>
        <v>9562484.6914345641</v>
      </c>
      <c r="O220" s="266">
        <f t="shared" si="58"/>
        <v>9987505.5473787244</v>
      </c>
      <c r="P220" s="267">
        <f t="shared" si="59"/>
        <v>10016026.699999999</v>
      </c>
      <c r="Q220" s="267">
        <v>10543186</v>
      </c>
      <c r="R220" s="267">
        <v>10573294</v>
      </c>
      <c r="S220" s="267">
        <v>10461206</v>
      </c>
      <c r="T220" s="267">
        <v>9964886</v>
      </c>
      <c r="U220" s="267">
        <v>8774446</v>
      </c>
      <c r="W220" s="265" t="s">
        <v>382</v>
      </c>
      <c r="X220" s="266">
        <v>1506.7569872275819</v>
      </c>
      <c r="Y220" s="266">
        <v>301.3513974455164</v>
      </c>
      <c r="Z220" s="266">
        <v>81033193.185160339</v>
      </c>
      <c r="AA220" s="266">
        <v>14037472</v>
      </c>
      <c r="AB220" s="266">
        <v>68926529</v>
      </c>
      <c r="AC220" s="272"/>
      <c r="AD220" s="286"/>
      <c r="AE220" s="282"/>
    </row>
    <row r="221" spans="1:31" ht="19" x14ac:dyDescent="0.25">
      <c r="A221" s="270" t="s">
        <v>385</v>
      </c>
      <c r="B221" s="266">
        <f t="shared" si="47"/>
        <v>4123.3832568945518</v>
      </c>
      <c r="C221" s="266">
        <f t="shared" si="45"/>
        <v>824.67665137891038</v>
      </c>
      <c r="D221" s="266">
        <f t="shared" si="48"/>
        <v>783442.81880996481</v>
      </c>
      <c r="E221" s="266">
        <f t="shared" si="49"/>
        <v>10881133.803314349</v>
      </c>
      <c r="F221" s="266">
        <f t="shared" si="50"/>
        <v>10337077.11314863</v>
      </c>
      <c r="G221" s="266">
        <f t="shared" si="51"/>
        <v>136391783.39204416</v>
      </c>
      <c r="H221" s="266">
        <f t="shared" si="46"/>
        <v>143570298.30741492</v>
      </c>
      <c r="I221" s="266">
        <f t="shared" si="52"/>
        <v>10881133.803314349</v>
      </c>
      <c r="J221" s="266">
        <f t="shared" si="53"/>
        <v>11453825.056120368</v>
      </c>
      <c r="K221" s="266">
        <f t="shared" si="54"/>
        <v>12056657.953810913</v>
      </c>
      <c r="L221" s="266">
        <f t="shared" si="55"/>
        <v>13639178.339204416</v>
      </c>
      <c r="M221" s="266">
        <f t="shared" si="56"/>
        <v>14357029.830741491</v>
      </c>
      <c r="N221" s="266">
        <f t="shared" si="57"/>
        <v>13675631.672755113</v>
      </c>
      <c r="O221" s="266">
        <f t="shared" si="58"/>
        <v>16241490.05743885</v>
      </c>
      <c r="P221" s="267">
        <f t="shared" si="59"/>
        <v>17050733.949999999</v>
      </c>
      <c r="Q221" s="267">
        <v>17948141</v>
      </c>
      <c r="R221" s="267">
        <v>18842420</v>
      </c>
      <c r="S221" s="267">
        <v>20249838</v>
      </c>
      <c r="T221" s="267">
        <v>21600685</v>
      </c>
      <c r="U221" s="267">
        <v>19744336</v>
      </c>
      <c r="W221" s="265" t="s">
        <v>383</v>
      </c>
      <c r="X221" s="266">
        <v>194.76224133668558</v>
      </c>
      <c r="Y221" s="266">
        <v>38.952448267337118</v>
      </c>
      <c r="Z221" s="266">
        <v>5720956.6520408634</v>
      </c>
      <c r="AA221" s="266">
        <v>625781</v>
      </c>
      <c r="AB221" s="266">
        <v>436851</v>
      </c>
      <c r="AC221" s="272"/>
      <c r="AD221" s="287" t="s">
        <v>446</v>
      </c>
      <c r="AE221" s="288">
        <v>91508084</v>
      </c>
    </row>
    <row r="222" spans="1:31" ht="19" x14ac:dyDescent="0.25">
      <c r="A222" s="270" t="s">
        <v>386</v>
      </c>
      <c r="B222" s="266">
        <f t="shared" si="47"/>
        <v>1968.2281020906046</v>
      </c>
      <c r="C222" s="266">
        <f t="shared" si="45"/>
        <v>393.64562041812093</v>
      </c>
      <c r="D222" s="266">
        <f t="shared" si="48"/>
        <v>373963.33939721482</v>
      </c>
      <c r="E222" s="266">
        <f t="shared" si="49"/>
        <v>5150504.8611010853</v>
      </c>
      <c r="F222" s="266">
        <f t="shared" si="50"/>
        <v>4892979.6180460304</v>
      </c>
      <c r="G222" s="266">
        <f t="shared" si="51"/>
        <v>64020311.673343085</v>
      </c>
      <c r="H222" s="266">
        <f t="shared" si="46"/>
        <v>67389801.761413783</v>
      </c>
      <c r="I222" s="266">
        <f t="shared" si="52"/>
        <v>5150504.8611010853</v>
      </c>
      <c r="J222" s="266">
        <f t="shared" si="53"/>
        <v>5421584.064316933</v>
      </c>
      <c r="K222" s="266">
        <f t="shared" si="54"/>
        <v>5706930.5940178251</v>
      </c>
      <c r="L222" s="266">
        <f t="shared" si="55"/>
        <v>6402031.1673343088</v>
      </c>
      <c r="M222" s="266">
        <f t="shared" si="56"/>
        <v>6738980.1761413785</v>
      </c>
      <c r="N222" s="266">
        <f t="shared" si="57"/>
        <v>6462072.362360497</v>
      </c>
      <c r="O222" s="266">
        <f t="shared" si="58"/>
        <v>7559783.742407714</v>
      </c>
      <c r="P222" s="267">
        <f t="shared" si="59"/>
        <v>7883729.8499999996</v>
      </c>
      <c r="Q222" s="267">
        <v>8298663</v>
      </c>
      <c r="R222" s="267">
        <v>8654271</v>
      </c>
      <c r="S222" s="267">
        <v>9222938</v>
      </c>
      <c r="T222" s="267">
        <v>10019102</v>
      </c>
      <c r="U222" s="267">
        <v>11244704</v>
      </c>
      <c r="W222" s="265" t="s">
        <v>384</v>
      </c>
      <c r="X222" s="266">
        <v>3249.5643965464251</v>
      </c>
      <c r="Y222" s="266">
        <v>649.91287930928502</v>
      </c>
      <c r="Z222" s="266">
        <v>95897921.191029832</v>
      </c>
      <c r="AA222" s="266">
        <v>10543186</v>
      </c>
      <c r="AB222" s="266">
        <v>8774446</v>
      </c>
      <c r="AC222" s="272"/>
      <c r="AD222" s="289"/>
      <c r="AE222" s="282"/>
    </row>
    <row r="223" spans="1:31" ht="19" x14ac:dyDescent="0.25">
      <c r="A223" s="270" t="s">
        <v>387</v>
      </c>
      <c r="B223" s="266">
        <f t="shared" si="47"/>
        <v>2349.7404702204121</v>
      </c>
      <c r="C223" s="266">
        <f t="shared" si="45"/>
        <v>469.94809404408238</v>
      </c>
      <c r="D223" s="266">
        <f t="shared" si="48"/>
        <v>446450.68934187823</v>
      </c>
      <c r="E223" s="266">
        <f t="shared" si="49"/>
        <v>6138005.3967690701</v>
      </c>
      <c r="F223" s="266">
        <f t="shared" si="50"/>
        <v>5831105.1269306159</v>
      </c>
      <c r="G223" s="266">
        <f t="shared" si="51"/>
        <v>76160229.590952635</v>
      </c>
      <c r="H223" s="266">
        <f t="shared" si="46"/>
        <v>80168662.72731857</v>
      </c>
      <c r="I223" s="266">
        <f t="shared" si="52"/>
        <v>6138005.3967690701</v>
      </c>
      <c r="J223" s="266">
        <f t="shared" si="53"/>
        <v>6461058.3123884955</v>
      </c>
      <c r="K223" s="266">
        <f t="shared" si="54"/>
        <v>6801114.0130405221</v>
      </c>
      <c r="L223" s="266">
        <f t="shared" si="55"/>
        <v>7616022.9590952639</v>
      </c>
      <c r="M223" s="266">
        <f t="shared" si="56"/>
        <v>8016866.2727318574</v>
      </c>
      <c r="N223" s="266">
        <f t="shared" si="57"/>
        <v>7746767.0697942059</v>
      </c>
      <c r="O223" s="266">
        <f t="shared" si="58"/>
        <v>8977446.5589095708</v>
      </c>
      <c r="P223" s="267">
        <f t="shared" si="59"/>
        <v>9290454.6999999993</v>
      </c>
      <c r="Q223" s="267">
        <v>9779426</v>
      </c>
      <c r="R223" s="267">
        <v>10120396</v>
      </c>
      <c r="S223" s="267">
        <v>10766370</v>
      </c>
      <c r="T223" s="267">
        <v>11880542</v>
      </c>
      <c r="U223" s="267">
        <v>14470478</v>
      </c>
      <c r="W223" s="265" t="s">
        <v>385</v>
      </c>
      <c r="X223" s="266">
        <v>4123.3832568945518</v>
      </c>
      <c r="Y223" s="266">
        <v>824.67665137891038</v>
      </c>
      <c r="Z223" s="266">
        <v>143570298.30741492</v>
      </c>
      <c r="AA223" s="266">
        <v>17948141</v>
      </c>
      <c r="AB223" s="266">
        <v>19744336</v>
      </c>
      <c r="AC223" s="272"/>
      <c r="AD223" s="290" t="s">
        <v>525</v>
      </c>
      <c r="AE223" s="291">
        <v>91508084</v>
      </c>
    </row>
    <row r="224" spans="1:31" ht="19" x14ac:dyDescent="0.25">
      <c r="A224" s="270" t="s">
        <v>388</v>
      </c>
      <c r="B224" s="266">
        <f t="shared" si="47"/>
        <v>5757.439000356012</v>
      </c>
      <c r="C224" s="266">
        <f t="shared" si="45"/>
        <v>1151.4878000712024</v>
      </c>
      <c r="D224" s="266">
        <f t="shared" si="48"/>
        <v>1093913.4100676423</v>
      </c>
      <c r="E224" s="266">
        <f t="shared" si="49"/>
        <v>14389963.522829361</v>
      </c>
      <c r="F224" s="266">
        <f t="shared" si="50"/>
        <v>13670465.346687892</v>
      </c>
      <c r="G224" s="266">
        <f t="shared" si="51"/>
        <v>170837674.23916912</v>
      </c>
      <c r="H224" s="266">
        <f t="shared" si="46"/>
        <v>179829130.77807277</v>
      </c>
      <c r="I224" s="266">
        <f t="shared" si="52"/>
        <v>14389963.522829361</v>
      </c>
      <c r="J224" s="266">
        <f t="shared" si="53"/>
        <v>15147330.024030907</v>
      </c>
      <c r="K224" s="266">
        <f t="shared" si="54"/>
        <v>15944557.920032535</v>
      </c>
      <c r="L224" s="266">
        <f t="shared" si="55"/>
        <v>17083767.423916914</v>
      </c>
      <c r="M224" s="266">
        <f t="shared" si="56"/>
        <v>17982913.077807277</v>
      </c>
      <c r="N224" s="266">
        <f t="shared" si="57"/>
        <v>17606884.102257866</v>
      </c>
      <c r="O224" s="266">
        <f t="shared" si="58"/>
        <v>19267759.329958677</v>
      </c>
      <c r="P224" s="267">
        <f t="shared" si="59"/>
        <v>19679259.5</v>
      </c>
      <c r="Q224" s="267">
        <v>20715010</v>
      </c>
      <c r="R224" s="267">
        <v>21157419</v>
      </c>
      <c r="S224" s="267">
        <v>21535624</v>
      </c>
      <c r="T224" s="267">
        <v>20835659</v>
      </c>
      <c r="U224" s="267">
        <v>14856659</v>
      </c>
      <c r="W224" s="265" t="s">
        <v>386</v>
      </c>
      <c r="X224" s="266">
        <v>1968.2281020906046</v>
      </c>
      <c r="Y224" s="266">
        <v>393.64562041812093</v>
      </c>
      <c r="Z224" s="266">
        <v>67389801.761413783</v>
      </c>
      <c r="AA224" s="266">
        <v>8298663</v>
      </c>
      <c r="AB224" s="266">
        <v>11244704</v>
      </c>
      <c r="AC224" s="272"/>
      <c r="AD224" s="281"/>
      <c r="AE224" s="282"/>
    </row>
    <row r="225" spans="1:31" ht="19" x14ac:dyDescent="0.25">
      <c r="A225" s="270" t="s">
        <v>389</v>
      </c>
      <c r="B225" s="266">
        <f t="shared" si="47"/>
        <v>3132.9397755147211</v>
      </c>
      <c r="C225" s="266">
        <f t="shared" si="45"/>
        <v>626.58795510294419</v>
      </c>
      <c r="D225" s="266">
        <f t="shared" si="48"/>
        <v>595258.55734779697</v>
      </c>
      <c r="E225" s="266">
        <f t="shared" si="49"/>
        <v>8679937.5987432208</v>
      </c>
      <c r="F225" s="266">
        <f t="shared" si="50"/>
        <v>8245940.71880606</v>
      </c>
      <c r="G225" s="266">
        <f t="shared" si="51"/>
        <v>114228577.6470332</v>
      </c>
      <c r="H225" s="266">
        <f t="shared" si="46"/>
        <v>120240608.04950865</v>
      </c>
      <c r="I225" s="266">
        <f t="shared" si="52"/>
        <v>8679937.5987432227</v>
      </c>
      <c r="J225" s="266">
        <f t="shared" si="53"/>
        <v>9136776.4197297096</v>
      </c>
      <c r="K225" s="266">
        <f t="shared" si="54"/>
        <v>9617659.3891891688</v>
      </c>
      <c r="L225" s="266">
        <f t="shared" si="55"/>
        <v>11422857.764703322</v>
      </c>
      <c r="M225" s="266">
        <f t="shared" si="56"/>
        <v>12024060.804950867</v>
      </c>
      <c r="N225" s="266">
        <f t="shared" si="57"/>
        <v>11196007.610231454</v>
      </c>
      <c r="O225" s="266">
        <f t="shared" si="58"/>
        <v>14280931.645748096</v>
      </c>
      <c r="P225" s="267">
        <f t="shared" si="59"/>
        <v>15337144.85</v>
      </c>
      <c r="Q225" s="267">
        <v>16144363</v>
      </c>
      <c r="R225" s="267">
        <v>17338395</v>
      </c>
      <c r="S225" s="267">
        <v>19563109</v>
      </c>
      <c r="T225" s="267">
        <v>23012536</v>
      </c>
      <c r="U225" s="267">
        <v>24499128</v>
      </c>
      <c r="W225" s="265" t="s">
        <v>387</v>
      </c>
      <c r="X225" s="266">
        <v>2349.7404702204121</v>
      </c>
      <c r="Y225" s="266">
        <v>469.94809404408238</v>
      </c>
      <c r="Z225" s="266">
        <v>80168662.72731857</v>
      </c>
      <c r="AA225" s="266">
        <v>9779426</v>
      </c>
      <c r="AB225" s="266">
        <v>14470478</v>
      </c>
      <c r="AC225" s="272"/>
      <c r="AD225" s="273" t="s">
        <v>237</v>
      </c>
      <c r="AE225" s="283"/>
    </row>
    <row r="226" spans="1:31" ht="19" x14ac:dyDescent="0.25">
      <c r="A226" s="270" t="s">
        <v>390</v>
      </c>
      <c r="B226" s="266">
        <f t="shared" si="47"/>
        <v>106.1874718974238</v>
      </c>
      <c r="C226" s="266">
        <f t="shared" si="45"/>
        <v>21.237494379484762</v>
      </c>
      <c r="D226" s="266">
        <f t="shared" si="48"/>
        <v>20175.619660510521</v>
      </c>
      <c r="E226" s="266">
        <f t="shared" si="49"/>
        <v>332504.38737187814</v>
      </c>
      <c r="F226" s="266">
        <f t="shared" si="50"/>
        <v>315879.1680032842</v>
      </c>
      <c r="G226" s="266">
        <f t="shared" si="51"/>
        <v>4945555.599154382</v>
      </c>
      <c r="H226" s="266">
        <f t="shared" si="46"/>
        <v>5205847.9991098763</v>
      </c>
      <c r="I226" s="266">
        <f t="shared" si="52"/>
        <v>332504.38737187814</v>
      </c>
      <c r="J226" s="266">
        <f t="shared" si="53"/>
        <v>350004.61828618753</v>
      </c>
      <c r="K226" s="266">
        <f t="shared" si="54"/>
        <v>368425.91398546059</v>
      </c>
      <c r="L226" s="266">
        <f t="shared" si="55"/>
        <v>494555.55991543818</v>
      </c>
      <c r="M226" s="266">
        <f t="shared" si="56"/>
        <v>520584.79991098755</v>
      </c>
      <c r="N226" s="266">
        <f t="shared" si="57"/>
        <v>453144.52303886903</v>
      </c>
      <c r="O226" s="266">
        <f t="shared" si="58"/>
        <v>698805.64159665769</v>
      </c>
      <c r="P226" s="267">
        <f t="shared" si="59"/>
        <v>802807</v>
      </c>
      <c r="Q226" s="267">
        <v>845060</v>
      </c>
      <c r="R226" s="267">
        <v>970828</v>
      </c>
      <c r="S226" s="267">
        <v>1238029</v>
      </c>
      <c r="T226" s="267">
        <v>1816394</v>
      </c>
      <c r="U226" s="267">
        <v>2984458</v>
      </c>
      <c r="W226" s="265" t="s">
        <v>388</v>
      </c>
      <c r="X226" s="266">
        <v>5757.439000356012</v>
      </c>
      <c r="Y226" s="266">
        <v>1151.4878000712024</v>
      </c>
      <c r="Z226" s="266">
        <v>179829130.77807277</v>
      </c>
      <c r="AA226" s="266">
        <v>20715010</v>
      </c>
      <c r="AB226" s="266">
        <v>14856659</v>
      </c>
      <c r="AC226" s="272"/>
      <c r="AD226" s="289">
        <v>1480.4482896039581</v>
      </c>
      <c r="AE226" s="282"/>
    </row>
    <row r="227" spans="1:31" ht="19" x14ac:dyDescent="0.25">
      <c r="A227" s="270" t="s">
        <v>392</v>
      </c>
      <c r="B227" s="266">
        <f t="shared" si="47"/>
        <v>726.81483404500977</v>
      </c>
      <c r="C227" s="266">
        <f t="shared" si="45"/>
        <v>145.36296680900196</v>
      </c>
      <c r="D227" s="266">
        <f t="shared" si="48"/>
        <v>138094.81846855185</v>
      </c>
      <c r="E227" s="266">
        <f t="shared" si="49"/>
        <v>2214574.5215652464</v>
      </c>
      <c r="F227" s="266">
        <f t="shared" si="50"/>
        <v>2103845.7954869838</v>
      </c>
      <c r="G227" s="266">
        <f t="shared" si="51"/>
        <v>32051652.482502274</v>
      </c>
      <c r="H227" s="266">
        <f t="shared" si="46"/>
        <v>33738581.56052871</v>
      </c>
      <c r="I227" s="266">
        <f t="shared" si="52"/>
        <v>2214574.5215652464</v>
      </c>
      <c r="J227" s="266">
        <f t="shared" si="53"/>
        <v>2331131.0753318383</v>
      </c>
      <c r="K227" s="266">
        <f t="shared" si="54"/>
        <v>2453822.1845598295</v>
      </c>
      <c r="L227" s="266">
        <f t="shared" si="55"/>
        <v>3205165.2482502274</v>
      </c>
      <c r="M227" s="266">
        <f t="shared" si="56"/>
        <v>3373858.1560528707</v>
      </c>
      <c r="N227" s="266">
        <f t="shared" si="57"/>
        <v>2993774.9814970372</v>
      </c>
      <c r="O227" s="266">
        <f t="shared" si="58"/>
        <v>4406909.7517944416</v>
      </c>
      <c r="P227" s="267">
        <f t="shared" si="59"/>
        <v>4966401.45</v>
      </c>
      <c r="Q227" s="267">
        <v>5227791</v>
      </c>
      <c r="R227" s="267">
        <v>5891500</v>
      </c>
      <c r="S227" s="267">
        <v>7310664</v>
      </c>
      <c r="T227" s="267">
        <v>10421416</v>
      </c>
      <c r="U227" s="267">
        <v>15615700</v>
      </c>
      <c r="W227" s="265" t="s">
        <v>389</v>
      </c>
      <c r="X227" s="266">
        <v>3132.9397755147211</v>
      </c>
      <c r="Y227" s="266">
        <v>626.58795510294419</v>
      </c>
      <c r="Z227" s="266">
        <v>120240608.04950865</v>
      </c>
      <c r="AA227" s="266">
        <v>16144363</v>
      </c>
      <c r="AB227" s="266">
        <v>24499128</v>
      </c>
      <c r="AC227" s="272"/>
      <c r="AD227" s="278">
        <v>296.08965792079164</v>
      </c>
      <c r="AE227" s="283"/>
    </row>
    <row r="228" spans="1:31" ht="19" x14ac:dyDescent="0.25">
      <c r="A228" s="270" t="s">
        <v>391</v>
      </c>
      <c r="B228" s="266">
        <f t="shared" si="47"/>
        <v>450.12066652736308</v>
      </c>
      <c r="C228" s="266">
        <f t="shared" si="45"/>
        <v>90.024133305472617</v>
      </c>
      <c r="D228" s="266">
        <f t="shared" si="48"/>
        <v>85522.926640198959</v>
      </c>
      <c r="E228" s="266">
        <f t="shared" si="49"/>
        <v>1061031.3157993853</v>
      </c>
      <c r="F228" s="266">
        <f t="shared" si="50"/>
        <v>1007979.7500094158</v>
      </c>
      <c r="G228" s="266">
        <f t="shared" si="51"/>
        <v>11880126.374808548</v>
      </c>
      <c r="H228" s="266">
        <f t="shared" si="46"/>
        <v>12505396.184009001</v>
      </c>
      <c r="I228" s="266">
        <f t="shared" si="52"/>
        <v>1061031.3157993853</v>
      </c>
      <c r="J228" s="266">
        <f t="shared" si="53"/>
        <v>1116875.0692625111</v>
      </c>
      <c r="K228" s="266">
        <f t="shared" si="54"/>
        <v>1175657.9676447487</v>
      </c>
      <c r="L228" s="266">
        <f t="shared" si="55"/>
        <v>1188012.637480855</v>
      </c>
      <c r="M228" s="266">
        <f t="shared" si="56"/>
        <v>1250539.6184009002</v>
      </c>
      <c r="N228" s="266">
        <f t="shared" si="57"/>
        <v>1267339.2073475525</v>
      </c>
      <c r="O228" s="266">
        <f t="shared" si="58"/>
        <v>1263681.1991391017</v>
      </c>
      <c r="P228" s="267">
        <f t="shared" si="59"/>
        <v>1246930.0999999999</v>
      </c>
      <c r="Q228" s="267">
        <v>1312558</v>
      </c>
      <c r="R228" s="267">
        <v>1295159</v>
      </c>
      <c r="S228" s="267">
        <v>1243331</v>
      </c>
      <c r="T228" s="267">
        <v>1129047</v>
      </c>
      <c r="U228" s="267">
        <v>903682</v>
      </c>
      <c r="W228" s="265" t="s">
        <v>390</v>
      </c>
      <c r="X228" s="266">
        <v>106.1874718974238</v>
      </c>
      <c r="Y228" s="266">
        <v>21.237494379484762</v>
      </c>
      <c r="Z228" s="266">
        <v>5205847.9991098763</v>
      </c>
      <c r="AA228" s="266">
        <v>845060</v>
      </c>
      <c r="AB228" s="266">
        <v>2984458</v>
      </c>
      <c r="AC228" s="272"/>
      <c r="AD228" s="296">
        <v>4168935.6048934557</v>
      </c>
      <c r="AE228" s="282"/>
    </row>
    <row r="229" spans="1:31" ht="19" x14ac:dyDescent="0.25">
      <c r="A229" s="270" t="s">
        <v>393</v>
      </c>
      <c r="B229" s="266">
        <f t="shared" si="47"/>
        <v>14017.554733404522</v>
      </c>
      <c r="C229" s="266">
        <f t="shared" si="45"/>
        <v>2803.5109466809045</v>
      </c>
      <c r="D229" s="266">
        <f t="shared" si="48"/>
        <v>2663335.3993468587</v>
      </c>
      <c r="E229" s="266">
        <f t="shared" si="49"/>
        <v>42512289.471549548</v>
      </c>
      <c r="F229" s="266">
        <f t="shared" si="50"/>
        <v>40386674.997972064</v>
      </c>
      <c r="G229" s="266">
        <f t="shared" si="51"/>
        <v>612421371.259444</v>
      </c>
      <c r="H229" s="266">
        <f t="shared" si="46"/>
        <v>644654075.0099411</v>
      </c>
      <c r="I229" s="266">
        <f t="shared" si="52"/>
        <v>42512289.471549548</v>
      </c>
      <c r="J229" s="266">
        <f t="shared" si="53"/>
        <v>44749778.391104788</v>
      </c>
      <c r="K229" s="266">
        <f t="shared" si="54"/>
        <v>47105029.885373466</v>
      </c>
      <c r="L229" s="266">
        <f t="shared" si="55"/>
        <v>61242137.125944391</v>
      </c>
      <c r="M229" s="266">
        <f t="shared" si="56"/>
        <v>64465407.500994101</v>
      </c>
      <c r="N229" s="266">
        <f t="shared" si="57"/>
        <v>57222515.49268239</v>
      </c>
      <c r="O229" s="266">
        <f t="shared" si="58"/>
        <v>83812691.248958409</v>
      </c>
      <c r="P229" s="267">
        <f t="shared" si="59"/>
        <v>94421212.5</v>
      </c>
      <c r="Q229" s="267">
        <v>99390750</v>
      </c>
      <c r="R229" s="267">
        <v>111971051</v>
      </c>
      <c r="S229" s="267">
        <v>138296890</v>
      </c>
      <c r="T229" s="267">
        <v>188455132</v>
      </c>
      <c r="U229" s="267">
        <v>242644125</v>
      </c>
      <c r="W229" s="265" t="s">
        <v>392</v>
      </c>
      <c r="X229" s="266">
        <v>726.81483404500977</v>
      </c>
      <c r="Y229" s="266">
        <v>145.36296680900196</v>
      </c>
      <c r="Z229" s="266">
        <v>33738581.56052871</v>
      </c>
      <c r="AA229" s="266">
        <v>5227791</v>
      </c>
      <c r="AB229" s="266">
        <v>15615700</v>
      </c>
      <c r="AC229" s="272"/>
      <c r="AD229" s="280">
        <v>17284729</v>
      </c>
      <c r="AE229" s="283">
        <v>8064036</v>
      </c>
    </row>
    <row r="230" spans="1:31" ht="19" x14ac:dyDescent="0.25">
      <c r="A230" s="270" t="s">
        <v>394</v>
      </c>
      <c r="B230" s="266">
        <f t="shared" si="47"/>
        <v>13192.6127390041</v>
      </c>
      <c r="C230" s="266">
        <f t="shared" si="45"/>
        <v>2638.5225478008201</v>
      </c>
      <c r="D230" s="266">
        <f t="shared" si="48"/>
        <v>2506596.4204107793</v>
      </c>
      <c r="E230" s="266">
        <f t="shared" si="49"/>
        <v>34318160.361714512</v>
      </c>
      <c r="F230" s="266">
        <f t="shared" si="50"/>
        <v>32602252.343628787</v>
      </c>
      <c r="G230" s="266">
        <f t="shared" si="51"/>
        <v>424043874.48357576</v>
      </c>
      <c r="H230" s="266">
        <f t="shared" si="46"/>
        <v>446361973.14060605</v>
      </c>
      <c r="I230" s="266">
        <f t="shared" si="52"/>
        <v>34318160.361714512</v>
      </c>
      <c r="J230" s="266">
        <f t="shared" si="53"/>
        <v>36124379.328120537</v>
      </c>
      <c r="K230" s="266">
        <f t="shared" si="54"/>
        <v>38025662.450653195</v>
      </c>
      <c r="L230" s="266">
        <f t="shared" si="55"/>
        <v>42404387.448357575</v>
      </c>
      <c r="M230" s="266">
        <f t="shared" si="56"/>
        <v>44636197.314060606</v>
      </c>
      <c r="N230" s="266">
        <f t="shared" si="57"/>
        <v>42920496.149512775</v>
      </c>
      <c r="O230" s="266">
        <f t="shared" si="58"/>
        <v>49776137.564547546</v>
      </c>
      <c r="P230" s="267">
        <f t="shared" si="59"/>
        <v>51765885.699999996</v>
      </c>
      <c r="Q230" s="267">
        <v>54490406</v>
      </c>
      <c r="R230" s="267">
        <v>56668602</v>
      </c>
      <c r="S230" s="267">
        <v>60034391</v>
      </c>
      <c r="T230" s="267">
        <v>65539534</v>
      </c>
      <c r="U230" s="267">
        <v>65695707</v>
      </c>
      <c r="W230" s="265" t="s">
        <v>391</v>
      </c>
      <c r="X230" s="266">
        <v>450.12066652736308</v>
      </c>
      <c r="Y230" s="266">
        <v>90.024133305472617</v>
      </c>
      <c r="Z230" s="266">
        <v>12505396.184009001</v>
      </c>
      <c r="AA230" s="266">
        <v>1312558</v>
      </c>
      <c r="AB230" s="266">
        <v>903682</v>
      </c>
      <c r="AC230" s="272"/>
      <c r="AD230" s="297" t="s">
        <v>499</v>
      </c>
      <c r="AE230" s="293">
        <v>8064036</v>
      </c>
    </row>
    <row r="231" spans="1:31" ht="19" x14ac:dyDescent="0.25">
      <c r="A231" s="270" t="s">
        <v>395</v>
      </c>
      <c r="B231" s="266">
        <f t="shared" si="47"/>
        <v>1609.358296207736</v>
      </c>
      <c r="C231" s="266">
        <f t="shared" si="45"/>
        <v>321.87165924154721</v>
      </c>
      <c r="D231" s="266">
        <f t="shared" si="48"/>
        <v>305778.07627946988</v>
      </c>
      <c r="E231" s="266">
        <f t="shared" si="49"/>
        <v>4983610.6627082136</v>
      </c>
      <c r="F231" s="266">
        <f t="shared" si="50"/>
        <v>4734430.1295728032</v>
      </c>
      <c r="G231" s="266">
        <f t="shared" si="51"/>
        <v>73304237.257743835</v>
      </c>
      <c r="H231" s="266">
        <f t="shared" si="46"/>
        <v>77162355.008151397</v>
      </c>
      <c r="I231" s="266">
        <f t="shared" si="52"/>
        <v>4983610.6627082136</v>
      </c>
      <c r="J231" s="266">
        <f t="shared" si="53"/>
        <v>5245905.9607454874</v>
      </c>
      <c r="K231" s="266">
        <f t="shared" si="54"/>
        <v>5522006.2744689332</v>
      </c>
      <c r="L231" s="266">
        <f t="shared" si="55"/>
        <v>7330423.7257743841</v>
      </c>
      <c r="M231" s="266">
        <f t="shared" si="56"/>
        <v>7716235.500815141</v>
      </c>
      <c r="N231" s="266">
        <f t="shared" si="57"/>
        <v>6742345.1796597363</v>
      </c>
      <c r="O231" s="266">
        <f t="shared" si="58"/>
        <v>10243247.286834665</v>
      </c>
      <c r="P231" s="267">
        <f t="shared" si="59"/>
        <v>11722821.4</v>
      </c>
      <c r="Q231" s="267">
        <v>12339812</v>
      </c>
      <c r="R231" s="267">
        <v>14122222</v>
      </c>
      <c r="S231" s="267">
        <v>17809791</v>
      </c>
      <c r="T231" s="267">
        <v>25855170</v>
      </c>
      <c r="U231" s="267">
        <v>41751543</v>
      </c>
      <c r="W231" s="265" t="s">
        <v>393</v>
      </c>
      <c r="X231" s="266">
        <v>14017.554733404522</v>
      </c>
      <c r="Y231" s="266">
        <v>2803.5109466809045</v>
      </c>
      <c r="Z231" s="266">
        <v>644654075.0099411</v>
      </c>
      <c r="AA231" s="266">
        <v>99390750</v>
      </c>
      <c r="AB231" s="266">
        <v>242644125</v>
      </c>
      <c r="AC231" s="272"/>
      <c r="AD231" s="279"/>
      <c r="AE231" s="283"/>
    </row>
    <row r="232" spans="1:31" ht="19" x14ac:dyDescent="0.25">
      <c r="A232" s="270" t="s">
        <v>396</v>
      </c>
      <c r="B232" s="266">
        <f t="shared" si="47"/>
        <v>799.90666599867484</v>
      </c>
      <c r="C232" s="266">
        <f t="shared" si="45"/>
        <v>159.98133319973496</v>
      </c>
      <c r="D232" s="266">
        <f t="shared" si="48"/>
        <v>151982.26653974823</v>
      </c>
      <c r="E232" s="266">
        <f t="shared" si="49"/>
        <v>1982443.2591651913</v>
      </c>
      <c r="F232" s="266">
        <f t="shared" si="50"/>
        <v>1883321.0962069319</v>
      </c>
      <c r="G232" s="266">
        <f t="shared" si="51"/>
        <v>23337580.312308684</v>
      </c>
      <c r="H232" s="266">
        <f t="shared" si="46"/>
        <v>24565874.012956508</v>
      </c>
      <c r="I232" s="266">
        <f t="shared" si="52"/>
        <v>1982443.2591651911</v>
      </c>
      <c r="J232" s="266">
        <f t="shared" si="53"/>
        <v>2086782.378068622</v>
      </c>
      <c r="K232" s="266">
        <f t="shared" si="54"/>
        <v>2196613.0295459176</v>
      </c>
      <c r="L232" s="266">
        <f t="shared" si="55"/>
        <v>2333758.0312308688</v>
      </c>
      <c r="M232" s="266">
        <f t="shared" si="56"/>
        <v>2456587.4012956512</v>
      </c>
      <c r="N232" s="266">
        <f t="shared" si="57"/>
        <v>2416128.8008556673</v>
      </c>
      <c r="O232" s="266">
        <f t="shared" si="58"/>
        <v>2609963.8398209051</v>
      </c>
      <c r="P232" s="267">
        <f t="shared" si="59"/>
        <v>2653668.25</v>
      </c>
      <c r="Q232" s="267">
        <v>2793335</v>
      </c>
      <c r="R232" s="267">
        <v>2840110</v>
      </c>
      <c r="S232" s="267">
        <v>2866560</v>
      </c>
      <c r="T232" s="267">
        <v>2709574</v>
      </c>
      <c r="U232" s="267">
        <v>1704393</v>
      </c>
      <c r="W232" s="265" t="s">
        <v>394</v>
      </c>
      <c r="X232" s="266">
        <v>13192.6127390041</v>
      </c>
      <c r="Y232" s="266">
        <v>2638.5225478008201</v>
      </c>
      <c r="Z232" s="266">
        <v>446361973.14060605</v>
      </c>
      <c r="AA232" s="266">
        <v>54490406</v>
      </c>
      <c r="AB232" s="266">
        <v>65695707</v>
      </c>
      <c r="AC232" s="272"/>
      <c r="AD232" s="286" t="s">
        <v>472</v>
      </c>
      <c r="AE232" s="282">
        <v>8064036</v>
      </c>
    </row>
    <row r="233" spans="1:31" ht="19" x14ac:dyDescent="0.25">
      <c r="A233" s="270" t="s">
        <v>397</v>
      </c>
      <c r="B233" s="266">
        <f t="shared" si="47"/>
        <v>43257.149595043011</v>
      </c>
      <c r="C233" s="266">
        <f t="shared" si="45"/>
        <v>8651.4299190086022</v>
      </c>
      <c r="D233" s="266">
        <f t="shared" si="48"/>
        <v>8218858.4230581708</v>
      </c>
      <c r="E233" s="266">
        <f t="shared" si="49"/>
        <v>102044472.17192197</v>
      </c>
      <c r="F233" s="266">
        <f t="shared" si="50"/>
        <v>96942248.563325867</v>
      </c>
      <c r="G233" s="266">
        <f t="shared" si="51"/>
        <v>1143443416.6852105</v>
      </c>
      <c r="H233" s="266">
        <f t="shared" si="46"/>
        <v>1203624649.1423268</v>
      </c>
      <c r="I233" s="266">
        <f t="shared" si="52"/>
        <v>102044472.17192197</v>
      </c>
      <c r="J233" s="266">
        <f t="shared" si="53"/>
        <v>107415233.86518103</v>
      </c>
      <c r="K233" s="266">
        <f t="shared" si="54"/>
        <v>113068667.22650635</v>
      </c>
      <c r="L233" s="266">
        <f t="shared" si="55"/>
        <v>114344341.66852102</v>
      </c>
      <c r="M233" s="266">
        <f t="shared" si="56"/>
        <v>120362464.91423266</v>
      </c>
      <c r="N233" s="266">
        <f t="shared" si="57"/>
        <v>121839532.00030412</v>
      </c>
      <c r="O233" s="266">
        <f t="shared" si="58"/>
        <v>121720430.15814401</v>
      </c>
      <c r="P233" s="267">
        <f t="shared" si="59"/>
        <v>120244806.94999999</v>
      </c>
      <c r="Q233" s="267">
        <v>126573481</v>
      </c>
      <c r="R233" s="267">
        <v>125039024</v>
      </c>
      <c r="S233" s="267">
        <v>120127264</v>
      </c>
      <c r="T233" s="267">
        <v>107411392</v>
      </c>
      <c r="U233" s="267">
        <v>83174944</v>
      </c>
      <c r="W233" s="265" t="s">
        <v>395</v>
      </c>
      <c r="X233" s="266">
        <v>1609.358296207736</v>
      </c>
      <c r="Y233" s="266">
        <v>321.87165924154721</v>
      </c>
      <c r="Z233" s="266">
        <v>77162355.008151397</v>
      </c>
      <c r="AA233" s="266">
        <v>12339812</v>
      </c>
      <c r="AB233" s="266">
        <v>41751543</v>
      </c>
      <c r="AC233" s="272"/>
      <c r="AD233" s="278"/>
      <c r="AE233" s="283"/>
    </row>
    <row r="234" spans="1:31" x14ac:dyDescent="0.2">
      <c r="W234" s="265" t="s">
        <v>396</v>
      </c>
      <c r="X234" s="266">
        <v>799.90666599867484</v>
      </c>
      <c r="Y234" s="266">
        <v>159.98133319973496</v>
      </c>
      <c r="Z234" s="266">
        <v>24565874.012956508</v>
      </c>
      <c r="AA234" s="266">
        <v>2793335</v>
      </c>
      <c r="AB234" s="266">
        <v>1704393</v>
      </c>
      <c r="AC234" s="272"/>
      <c r="AD234" s="292" t="s">
        <v>447</v>
      </c>
      <c r="AE234" s="293">
        <v>8064036</v>
      </c>
    </row>
    <row r="235" spans="1:31" x14ac:dyDescent="0.2">
      <c r="W235" s="265" t="s">
        <v>397</v>
      </c>
      <c r="X235" s="266">
        <v>43257.149595043011</v>
      </c>
      <c r="Y235" s="266">
        <v>8651.4299190086022</v>
      </c>
      <c r="Z235" s="266">
        <v>1203624649.1423268</v>
      </c>
      <c r="AA235" s="266">
        <v>126573481</v>
      </c>
      <c r="AB235" s="266">
        <v>83174944</v>
      </c>
      <c r="AC235" s="272"/>
      <c r="AD235" s="277"/>
      <c r="AE235" s="283"/>
    </row>
    <row r="236" spans="1:31" x14ac:dyDescent="0.2">
      <c r="W236" s="265" t="s">
        <v>419</v>
      </c>
      <c r="X236" s="272">
        <v>2531864.2741434337</v>
      </c>
      <c r="Y236" s="272">
        <v>506372.85482868727</v>
      </c>
      <c r="Z236" s="272">
        <v>314295616348.2077</v>
      </c>
      <c r="AA236" s="272">
        <v>7612539061</v>
      </c>
      <c r="AB236" s="272">
        <v>11251143257</v>
      </c>
      <c r="AD236" s="284" t="s">
        <v>526</v>
      </c>
      <c r="AE236" s="285">
        <v>8064036</v>
      </c>
    </row>
    <row r="237" spans="1:31" x14ac:dyDescent="0.2">
      <c r="AD237" s="273"/>
      <c r="AE237" s="283"/>
    </row>
    <row r="238" spans="1:31" x14ac:dyDescent="0.2">
      <c r="AD238" s="281" t="s">
        <v>238</v>
      </c>
      <c r="AE238" s="282"/>
    </row>
    <row r="239" spans="1:31" x14ac:dyDescent="0.2">
      <c r="AD239" s="277">
        <v>278408.68125882157</v>
      </c>
      <c r="AE239" s="283"/>
    </row>
    <row r="240" spans="1:31" x14ac:dyDescent="0.2">
      <c r="AD240" s="286">
        <v>55681.736251764312</v>
      </c>
      <c r="AE240" s="282"/>
    </row>
    <row r="241" spans="30:31" x14ac:dyDescent="0.2">
      <c r="AD241" s="279">
        <v>751945477.22815824</v>
      </c>
      <c r="AE241" s="283"/>
    </row>
    <row r="242" spans="30:31" x14ac:dyDescent="0.2">
      <c r="AD242" s="294">
        <v>1659785948</v>
      </c>
      <c r="AE242" s="282">
        <v>1311050527</v>
      </c>
    </row>
    <row r="243" spans="30:31" x14ac:dyDescent="0.2">
      <c r="AD243" s="295" t="s">
        <v>500</v>
      </c>
      <c r="AE243" s="288">
        <v>1311050527</v>
      </c>
    </row>
    <row r="244" spans="30:31" x14ac:dyDescent="0.2">
      <c r="AD244" s="296"/>
      <c r="AE244" s="282"/>
    </row>
    <row r="245" spans="30:31" x14ac:dyDescent="0.2">
      <c r="AD245" s="278" t="s">
        <v>473</v>
      </c>
      <c r="AE245" s="283">
        <v>1311050527</v>
      </c>
    </row>
    <row r="246" spans="30:31" x14ac:dyDescent="0.2">
      <c r="AD246" s="286"/>
      <c r="AE246" s="282"/>
    </row>
    <row r="247" spans="30:31" x14ac:dyDescent="0.2">
      <c r="AD247" s="287" t="s">
        <v>448</v>
      </c>
      <c r="AE247" s="288">
        <v>1311050527</v>
      </c>
    </row>
    <row r="248" spans="30:31" x14ac:dyDescent="0.2">
      <c r="AD248" s="289"/>
      <c r="AE248" s="282"/>
    </row>
    <row r="249" spans="30:31" x14ac:dyDescent="0.2">
      <c r="AD249" s="290" t="s">
        <v>527</v>
      </c>
      <c r="AE249" s="291">
        <v>1311050527</v>
      </c>
    </row>
    <row r="250" spans="30:31" x14ac:dyDescent="0.2">
      <c r="AD250" s="281"/>
      <c r="AE250" s="282"/>
    </row>
    <row r="251" spans="30:31" x14ac:dyDescent="0.2">
      <c r="AD251" s="273" t="s">
        <v>239</v>
      </c>
      <c r="AE251" s="283"/>
    </row>
    <row r="252" spans="30:31" x14ac:dyDescent="0.2">
      <c r="AD252" s="289">
        <v>56893.931157367551</v>
      </c>
      <c r="AE252" s="282"/>
    </row>
    <row r="253" spans="30:31" x14ac:dyDescent="0.2">
      <c r="AD253" s="278">
        <v>11378.78623147351</v>
      </c>
      <c r="AE253" s="283"/>
    </row>
    <row r="254" spans="30:31" x14ac:dyDescent="0.2">
      <c r="AD254" s="296">
        <v>151841700.19818598</v>
      </c>
      <c r="AE254" s="282"/>
    </row>
    <row r="255" spans="30:31" x14ac:dyDescent="0.2">
      <c r="AD255" s="280">
        <v>313648122</v>
      </c>
      <c r="AE255" s="283">
        <v>257563815</v>
      </c>
    </row>
    <row r="256" spans="30:31" x14ac:dyDescent="0.2">
      <c r="AD256" s="297" t="s">
        <v>501</v>
      </c>
      <c r="AE256" s="293">
        <v>257563815</v>
      </c>
    </row>
    <row r="257" spans="30:31" x14ac:dyDescent="0.2">
      <c r="AD257" s="279"/>
      <c r="AE257" s="283"/>
    </row>
    <row r="258" spans="30:31" x14ac:dyDescent="0.2">
      <c r="AD258" s="286" t="s">
        <v>474</v>
      </c>
      <c r="AE258" s="282">
        <v>257563815</v>
      </c>
    </row>
    <row r="259" spans="30:31" x14ac:dyDescent="0.2">
      <c r="AD259" s="278"/>
      <c r="AE259" s="283"/>
    </row>
    <row r="260" spans="30:31" x14ac:dyDescent="0.2">
      <c r="AD260" s="292" t="s">
        <v>449</v>
      </c>
      <c r="AE260" s="293">
        <v>257563815</v>
      </c>
    </row>
    <row r="261" spans="30:31" x14ac:dyDescent="0.2">
      <c r="AD261" s="277"/>
      <c r="AE261" s="283"/>
    </row>
    <row r="262" spans="30:31" x14ac:dyDescent="0.2">
      <c r="AD262" s="284" t="s">
        <v>528</v>
      </c>
      <c r="AE262" s="285">
        <v>257563815</v>
      </c>
    </row>
    <row r="263" spans="30:31" x14ac:dyDescent="0.2">
      <c r="AD263" s="273"/>
      <c r="AE263" s="283"/>
    </row>
    <row r="264" spans="30:31" x14ac:dyDescent="0.2">
      <c r="AD264" s="281" t="s">
        <v>240</v>
      </c>
      <c r="AE264" s="282"/>
    </row>
    <row r="265" spans="30:31" x14ac:dyDescent="0.2">
      <c r="AD265" s="277">
        <v>1523.7208445324204</v>
      </c>
      <c r="AE265" s="283"/>
    </row>
    <row r="266" spans="30:31" x14ac:dyDescent="0.2">
      <c r="AD266" s="286">
        <v>304.74416890648411</v>
      </c>
      <c r="AE266" s="282"/>
    </row>
    <row r="267" spans="30:31" x14ac:dyDescent="0.2">
      <c r="AD267" s="279">
        <v>4173098.322754798</v>
      </c>
      <c r="AE267" s="283"/>
    </row>
    <row r="268" spans="30:31" x14ac:dyDescent="0.2">
      <c r="AD268" s="294">
        <v>14147030</v>
      </c>
      <c r="AE268" s="282">
        <v>7594547</v>
      </c>
    </row>
    <row r="269" spans="30:31" x14ac:dyDescent="0.2">
      <c r="AD269" s="295" t="s">
        <v>502</v>
      </c>
      <c r="AE269" s="288">
        <v>7594547</v>
      </c>
    </row>
    <row r="270" spans="30:31" x14ac:dyDescent="0.2">
      <c r="AD270" s="296"/>
      <c r="AE270" s="282"/>
    </row>
    <row r="271" spans="30:31" x14ac:dyDescent="0.2">
      <c r="AD271" s="278" t="s">
        <v>475</v>
      </c>
      <c r="AE271" s="283">
        <v>7594547</v>
      </c>
    </row>
    <row r="272" spans="30:31" x14ac:dyDescent="0.2">
      <c r="AD272" s="286"/>
      <c r="AE272" s="282"/>
    </row>
    <row r="273" spans="30:31" x14ac:dyDescent="0.2">
      <c r="AD273" s="287" t="s">
        <v>450</v>
      </c>
      <c r="AE273" s="288">
        <v>7594547</v>
      </c>
    </row>
    <row r="274" spans="30:31" x14ac:dyDescent="0.2">
      <c r="AD274" s="289"/>
      <c r="AE274" s="282"/>
    </row>
    <row r="275" spans="30:31" x14ac:dyDescent="0.2">
      <c r="AD275" s="290" t="s">
        <v>529</v>
      </c>
      <c r="AE275" s="291">
        <v>7594547</v>
      </c>
    </row>
    <row r="276" spans="30:31" x14ac:dyDescent="0.2">
      <c r="AD276" s="281"/>
      <c r="AE276" s="282"/>
    </row>
    <row r="277" spans="30:31" x14ac:dyDescent="0.2">
      <c r="AD277" s="273" t="s">
        <v>241</v>
      </c>
      <c r="AE277" s="283"/>
    </row>
    <row r="278" spans="30:31" x14ac:dyDescent="0.2">
      <c r="AD278" s="289">
        <v>4425.948033856901</v>
      </c>
      <c r="AE278" s="282"/>
    </row>
    <row r="279" spans="30:31" x14ac:dyDescent="0.2">
      <c r="AD279" s="278">
        <v>885.18960677138011</v>
      </c>
      <c r="AE279" s="283"/>
    </row>
    <row r="280" spans="30:31" x14ac:dyDescent="0.2">
      <c r="AD280" s="296">
        <v>14000413.306524355</v>
      </c>
      <c r="AE280" s="282"/>
    </row>
    <row r="281" spans="30:31" x14ac:dyDescent="0.2">
      <c r="AD281" s="280">
        <v>163904640</v>
      </c>
      <c r="AE281" s="283">
        <v>36423395</v>
      </c>
    </row>
    <row r="282" spans="30:31" x14ac:dyDescent="0.2">
      <c r="AD282" s="297" t="s">
        <v>503</v>
      </c>
      <c r="AE282" s="293">
        <v>36423395</v>
      </c>
    </row>
    <row r="283" spans="30:31" x14ac:dyDescent="0.2">
      <c r="AD283" s="279"/>
      <c r="AE283" s="283"/>
    </row>
    <row r="284" spans="30:31" x14ac:dyDescent="0.2">
      <c r="AD284" s="286" t="s">
        <v>476</v>
      </c>
      <c r="AE284" s="282">
        <v>36423395</v>
      </c>
    </row>
    <row r="285" spans="30:31" x14ac:dyDescent="0.2">
      <c r="AD285" s="278"/>
      <c r="AE285" s="283"/>
    </row>
    <row r="286" spans="30:31" x14ac:dyDescent="0.2">
      <c r="AD286" s="292" t="s">
        <v>451</v>
      </c>
      <c r="AE286" s="293">
        <v>36423395</v>
      </c>
    </row>
    <row r="287" spans="30:31" x14ac:dyDescent="0.2">
      <c r="AD287" s="277"/>
      <c r="AE287" s="283"/>
    </row>
    <row r="288" spans="30:31" x14ac:dyDescent="0.2">
      <c r="AD288" s="284" t="s">
        <v>530</v>
      </c>
      <c r="AE288" s="285">
        <v>36423395</v>
      </c>
    </row>
    <row r="289" spans="30:31" x14ac:dyDescent="0.2">
      <c r="AD289" s="273"/>
      <c r="AE289" s="283"/>
    </row>
    <row r="290" spans="30:31" x14ac:dyDescent="0.2">
      <c r="AD290" s="281" t="s">
        <v>242</v>
      </c>
      <c r="AE290" s="282"/>
    </row>
    <row r="291" spans="30:31" x14ac:dyDescent="0.2">
      <c r="AD291" s="277">
        <v>18783.314427957459</v>
      </c>
      <c r="AE291" s="283"/>
    </row>
    <row r="292" spans="30:31" x14ac:dyDescent="0.2">
      <c r="AD292" s="286">
        <v>3756.6628855914919</v>
      </c>
      <c r="AE292" s="282"/>
    </row>
    <row r="293" spans="30:31" x14ac:dyDescent="0.2">
      <c r="AD293" s="279">
        <v>48956417.271305747</v>
      </c>
      <c r="AE293" s="283"/>
    </row>
    <row r="294" spans="30:31" x14ac:dyDescent="0.2">
      <c r="AD294" s="294">
        <v>69636604</v>
      </c>
      <c r="AE294" s="282">
        <v>79109272</v>
      </c>
    </row>
    <row r="295" spans="30:31" x14ac:dyDescent="0.2">
      <c r="AD295" s="295" t="s">
        <v>504</v>
      </c>
      <c r="AE295" s="288">
        <v>79109272</v>
      </c>
    </row>
    <row r="296" spans="30:31" x14ac:dyDescent="0.2">
      <c r="AD296" s="296"/>
      <c r="AE296" s="282"/>
    </row>
    <row r="297" spans="30:31" x14ac:dyDescent="0.2">
      <c r="AD297" s="278" t="s">
        <v>477</v>
      </c>
      <c r="AE297" s="283">
        <v>79109272</v>
      </c>
    </row>
    <row r="298" spans="30:31" x14ac:dyDescent="0.2">
      <c r="AD298" s="286"/>
      <c r="AE298" s="282"/>
    </row>
    <row r="299" spans="30:31" x14ac:dyDescent="0.2">
      <c r="AD299" s="287" t="s">
        <v>452</v>
      </c>
      <c r="AE299" s="288">
        <v>79109272</v>
      </c>
    </row>
    <row r="300" spans="30:31" x14ac:dyDescent="0.2">
      <c r="AD300" s="289"/>
      <c r="AE300" s="282"/>
    </row>
    <row r="301" spans="30:31" x14ac:dyDescent="0.2">
      <c r="AD301" s="290" t="s">
        <v>531</v>
      </c>
      <c r="AE301" s="291">
        <v>79109272</v>
      </c>
    </row>
    <row r="302" spans="30:31" x14ac:dyDescent="0.2">
      <c r="AD302" s="281"/>
      <c r="AE302" s="282"/>
    </row>
    <row r="303" spans="30:31" x14ac:dyDescent="0.2">
      <c r="AD303" s="273" t="s">
        <v>243</v>
      </c>
      <c r="AE303" s="283"/>
    </row>
    <row r="304" spans="30:31" x14ac:dyDescent="0.2">
      <c r="AD304" s="289">
        <v>1109.3360152796658</v>
      </c>
      <c r="AE304" s="282"/>
    </row>
    <row r="305" spans="30:31" x14ac:dyDescent="0.2">
      <c r="AD305" s="278">
        <v>221.86720305593317</v>
      </c>
      <c r="AE305" s="283"/>
    </row>
    <row r="306" spans="30:31" x14ac:dyDescent="0.2">
      <c r="AD306" s="296">
        <v>2908235.7369920192</v>
      </c>
      <c r="AE306" s="282"/>
    </row>
    <row r="307" spans="30:31" x14ac:dyDescent="0.2">
      <c r="AD307" s="280">
        <v>6371663</v>
      </c>
      <c r="AE307" s="283">
        <v>4688465</v>
      </c>
    </row>
    <row r="308" spans="30:31" x14ac:dyDescent="0.2">
      <c r="AD308" s="297" t="s">
        <v>505</v>
      </c>
      <c r="AE308" s="293">
        <v>4688465</v>
      </c>
    </row>
    <row r="309" spans="30:31" x14ac:dyDescent="0.2">
      <c r="AD309" s="279"/>
      <c r="AE309" s="283"/>
    </row>
    <row r="310" spans="30:31" x14ac:dyDescent="0.2">
      <c r="AD310" s="286" t="s">
        <v>478</v>
      </c>
      <c r="AE310" s="282">
        <v>4688465</v>
      </c>
    </row>
    <row r="311" spans="30:31" x14ac:dyDescent="0.2">
      <c r="AD311" s="278"/>
      <c r="AE311" s="283"/>
    </row>
    <row r="312" spans="30:31" x14ac:dyDescent="0.2">
      <c r="AD312" s="292" t="s">
        <v>453</v>
      </c>
      <c r="AE312" s="293">
        <v>4688465</v>
      </c>
    </row>
    <row r="313" spans="30:31" x14ac:dyDescent="0.2">
      <c r="AD313" s="277"/>
      <c r="AE313" s="283"/>
    </row>
    <row r="314" spans="30:31" x14ac:dyDescent="0.2">
      <c r="AD314" s="284" t="s">
        <v>532</v>
      </c>
      <c r="AE314" s="285">
        <v>4688465</v>
      </c>
    </row>
    <row r="315" spans="30:31" x14ac:dyDescent="0.2">
      <c r="AD315" s="273"/>
      <c r="AE315" s="283"/>
    </row>
    <row r="316" spans="30:31" x14ac:dyDescent="0.2">
      <c r="AD316" s="281" t="s">
        <v>245</v>
      </c>
      <c r="AE316" s="282"/>
    </row>
    <row r="317" spans="30:31" x14ac:dyDescent="0.2">
      <c r="AD317" s="277">
        <v>14034.043229336965</v>
      </c>
      <c r="AE317" s="283"/>
    </row>
    <row r="318" spans="30:31" x14ac:dyDescent="0.2">
      <c r="AD318" s="286">
        <v>2806.8086458673929</v>
      </c>
      <c r="AE318" s="282"/>
    </row>
    <row r="319" spans="30:31" x14ac:dyDescent="0.2">
      <c r="AD319" s="279">
        <v>34255941.411492847</v>
      </c>
      <c r="AE319" s="283"/>
    </row>
    <row r="320" spans="30:31" x14ac:dyDescent="0.2">
      <c r="AD320" s="294">
        <v>38336697</v>
      </c>
      <c r="AE320" s="282">
        <v>46121699</v>
      </c>
    </row>
    <row r="321" spans="30:31" x14ac:dyDescent="0.2">
      <c r="AD321" s="295" t="s">
        <v>506</v>
      </c>
      <c r="AE321" s="288">
        <v>46121699</v>
      </c>
    </row>
    <row r="322" spans="30:31" x14ac:dyDescent="0.2">
      <c r="AD322" s="296"/>
      <c r="AE322" s="282"/>
    </row>
    <row r="323" spans="30:31" x14ac:dyDescent="0.2">
      <c r="AD323" s="278" t="s">
        <v>479</v>
      </c>
      <c r="AE323" s="283">
        <v>46121699</v>
      </c>
    </row>
    <row r="324" spans="30:31" x14ac:dyDescent="0.2">
      <c r="AD324" s="286"/>
      <c r="AE324" s="282"/>
    </row>
    <row r="325" spans="30:31" x14ac:dyDescent="0.2">
      <c r="AD325" s="287" t="s">
        <v>454</v>
      </c>
      <c r="AE325" s="288">
        <v>46121699</v>
      </c>
    </row>
    <row r="326" spans="30:31" x14ac:dyDescent="0.2">
      <c r="AD326" s="289"/>
      <c r="AE326" s="282"/>
    </row>
    <row r="327" spans="30:31" x14ac:dyDescent="0.2">
      <c r="AD327" s="290" t="s">
        <v>533</v>
      </c>
      <c r="AE327" s="291">
        <v>46121699</v>
      </c>
    </row>
    <row r="328" spans="30:31" x14ac:dyDescent="0.2">
      <c r="AD328" s="281"/>
      <c r="AE328" s="282"/>
    </row>
    <row r="329" spans="30:31" x14ac:dyDescent="0.2">
      <c r="AD329" s="273" t="s">
        <v>246</v>
      </c>
      <c r="AE329" s="283"/>
    </row>
    <row r="330" spans="30:31" x14ac:dyDescent="0.2">
      <c r="AD330" s="289">
        <v>18507.904890337115</v>
      </c>
      <c r="AE330" s="282"/>
    </row>
    <row r="331" spans="30:31" x14ac:dyDescent="0.2">
      <c r="AD331" s="278">
        <v>3701.5809780674226</v>
      </c>
      <c r="AE331" s="283"/>
    </row>
    <row r="332" spans="30:31" x14ac:dyDescent="0.2">
      <c r="AD332" s="296">
        <v>44958007.832395904</v>
      </c>
      <c r="AE332" s="282"/>
    </row>
    <row r="333" spans="30:31" x14ac:dyDescent="0.2">
      <c r="AD333" s="280">
        <v>49647236</v>
      </c>
      <c r="AE333" s="283">
        <v>59797685</v>
      </c>
    </row>
    <row r="334" spans="30:31" x14ac:dyDescent="0.2">
      <c r="AD334" s="297" t="s">
        <v>507</v>
      </c>
      <c r="AE334" s="293">
        <v>59797685</v>
      </c>
    </row>
    <row r="335" spans="30:31" x14ac:dyDescent="0.2">
      <c r="AD335" s="279"/>
      <c r="AE335" s="283"/>
    </row>
    <row r="336" spans="30:31" x14ac:dyDescent="0.2">
      <c r="AD336" s="286" t="s">
        <v>480</v>
      </c>
      <c r="AE336" s="282">
        <v>59797685</v>
      </c>
    </row>
    <row r="337" spans="30:31" x14ac:dyDescent="0.2">
      <c r="AD337" s="278"/>
      <c r="AE337" s="283"/>
    </row>
    <row r="338" spans="30:31" x14ac:dyDescent="0.2">
      <c r="AD338" s="292" t="s">
        <v>455</v>
      </c>
      <c r="AE338" s="293">
        <v>59797685</v>
      </c>
    </row>
    <row r="339" spans="30:31" x14ac:dyDescent="0.2">
      <c r="AD339" s="277"/>
      <c r="AE339" s="283"/>
    </row>
    <row r="340" spans="30:31" x14ac:dyDescent="0.2">
      <c r="AD340" s="284" t="s">
        <v>534</v>
      </c>
      <c r="AE340" s="285">
        <v>59797685</v>
      </c>
    </row>
    <row r="341" spans="30:31" x14ac:dyDescent="0.2">
      <c r="AD341" s="273"/>
      <c r="AE341" s="283"/>
    </row>
    <row r="342" spans="30:31" x14ac:dyDescent="0.2">
      <c r="AD342" s="281" t="s">
        <v>252</v>
      </c>
      <c r="AE342" s="282"/>
    </row>
    <row r="343" spans="30:31" x14ac:dyDescent="0.2">
      <c r="AD343" s="277">
        <v>8296.4202278619068</v>
      </c>
      <c r="AE343" s="283"/>
    </row>
    <row r="344" spans="30:31" x14ac:dyDescent="0.2">
      <c r="AD344" s="286">
        <v>1659.2840455723815</v>
      </c>
      <c r="AE344" s="282"/>
    </row>
    <row r="345" spans="30:31" x14ac:dyDescent="0.2">
      <c r="AD345" s="279">
        <v>21883759.145616584</v>
      </c>
      <c r="AE345" s="283"/>
    </row>
    <row r="346" spans="30:31" x14ac:dyDescent="0.2">
      <c r="AD346" s="294">
        <v>49668203</v>
      </c>
      <c r="AE346" s="282">
        <v>35939927</v>
      </c>
    </row>
    <row r="347" spans="30:31" x14ac:dyDescent="0.2">
      <c r="AD347" s="295" t="s">
        <v>508</v>
      </c>
      <c r="AE347" s="288">
        <v>35939927</v>
      </c>
    </row>
    <row r="348" spans="30:31" x14ac:dyDescent="0.2">
      <c r="AD348" s="296"/>
      <c r="AE348" s="282"/>
    </row>
    <row r="349" spans="30:31" x14ac:dyDescent="0.2">
      <c r="AD349" s="278" t="s">
        <v>481</v>
      </c>
      <c r="AE349" s="283">
        <v>35939927</v>
      </c>
    </row>
    <row r="350" spans="30:31" x14ac:dyDescent="0.2">
      <c r="AD350" s="286"/>
      <c r="AE350" s="282"/>
    </row>
    <row r="351" spans="30:31" x14ac:dyDescent="0.2">
      <c r="AD351" s="287" t="s">
        <v>456</v>
      </c>
      <c r="AE351" s="288">
        <v>35939927</v>
      </c>
    </row>
    <row r="352" spans="30:31" x14ac:dyDescent="0.2">
      <c r="AD352" s="289"/>
      <c r="AE352" s="282"/>
    </row>
    <row r="353" spans="30:31" x14ac:dyDescent="0.2">
      <c r="AD353" s="290" t="s">
        <v>535</v>
      </c>
      <c r="AE353" s="291">
        <v>35939927</v>
      </c>
    </row>
  </sheetData>
  <conditionalFormatting sqref="X1:X2 X237:X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 Y237:Y1048576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1:Z2 Z237:Z104857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1:AA2 AA237:A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AB1:AB2 AB237:AB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X4:AB2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3:O24"/>
  <sheetViews>
    <sheetView workbookViewId="0">
      <selection activeCell="E5" sqref="E5"/>
    </sheetView>
  </sheetViews>
  <sheetFormatPr baseColWidth="10" defaultRowHeight="16" x14ac:dyDescent="0.2"/>
  <cols>
    <col min="2" max="3" width="19.83203125" customWidth="1"/>
    <col min="4" max="4" width="25.1640625" customWidth="1"/>
    <col min="5" max="6" width="35.6640625" customWidth="1"/>
    <col min="13" max="13" width="17.6640625" customWidth="1"/>
  </cols>
  <sheetData>
    <row r="3" spans="2:15" ht="19" x14ac:dyDescent="0.25">
      <c r="B3" s="17"/>
      <c r="C3" s="17"/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9</v>
      </c>
      <c r="K3" s="5" t="s">
        <v>8</v>
      </c>
      <c r="M3" s="17" t="s">
        <v>34</v>
      </c>
    </row>
    <row r="4" spans="2:15" ht="19" x14ac:dyDescent="0.25">
      <c r="B4" s="16" t="s">
        <v>1</v>
      </c>
      <c r="C4" s="15" t="s">
        <v>33</v>
      </c>
      <c r="D4" s="7">
        <v>1</v>
      </c>
      <c r="E4" s="7">
        <f>D$4+1</f>
        <v>2</v>
      </c>
      <c r="F4" s="7">
        <f t="shared" ref="F4:K4" si="0">E$4+1</f>
        <v>3</v>
      </c>
      <c r="G4" s="7">
        <f t="shared" si="0"/>
        <v>4</v>
      </c>
      <c r="H4" s="7">
        <f t="shared" si="0"/>
        <v>5</v>
      </c>
      <c r="I4" s="7">
        <f t="shared" si="0"/>
        <v>6</v>
      </c>
      <c r="J4" s="7">
        <f t="shared" si="0"/>
        <v>7</v>
      </c>
      <c r="K4" s="7">
        <f t="shared" si="0"/>
        <v>8</v>
      </c>
    </row>
    <row r="5" spans="2:15" ht="19" x14ac:dyDescent="0.25">
      <c r="B5" s="9" t="s">
        <v>10</v>
      </c>
      <c r="C5" s="15">
        <f>1</f>
        <v>1</v>
      </c>
      <c r="D5" s="10">
        <v>86</v>
      </c>
      <c r="E5" s="10">
        <v>98</v>
      </c>
      <c r="F5" s="10">
        <v>93</v>
      </c>
      <c r="G5" s="10">
        <v>98</v>
      </c>
      <c r="H5" s="10">
        <v>99</v>
      </c>
      <c r="I5" s="10">
        <v>87</v>
      </c>
      <c r="J5" s="10">
        <v>96</v>
      </c>
      <c r="K5" s="11">
        <v>99</v>
      </c>
      <c r="M5">
        <f>VLOOKUP(M7,$B$4:$C$24,2,0)</f>
        <v>7</v>
      </c>
      <c r="N5">
        <f>HLOOKUP(N7,$D$3:$K$4,2,0)</f>
        <v>6</v>
      </c>
    </row>
    <row r="6" spans="2:15" ht="19" x14ac:dyDescent="0.25">
      <c r="B6" s="9" t="s">
        <v>11</v>
      </c>
      <c r="C6" s="15">
        <f t="shared" ref="C6:C24" si="1">$C5+1</f>
        <v>2</v>
      </c>
      <c r="D6" s="10">
        <v>87</v>
      </c>
      <c r="E6" s="10">
        <v>86</v>
      </c>
      <c r="F6" s="10">
        <v>85</v>
      </c>
      <c r="G6" s="10">
        <v>86</v>
      </c>
      <c r="H6" s="10">
        <v>97</v>
      </c>
      <c r="I6" s="10">
        <v>87</v>
      </c>
      <c r="J6" s="10">
        <v>90</v>
      </c>
      <c r="K6" s="11">
        <v>88</v>
      </c>
      <c r="M6" s="18" t="s">
        <v>35</v>
      </c>
      <c r="N6" s="18" t="s">
        <v>36</v>
      </c>
      <c r="O6" s="18" t="s">
        <v>37</v>
      </c>
    </row>
    <row r="7" spans="2:15" ht="19" x14ac:dyDescent="0.25">
      <c r="B7" s="9" t="s">
        <v>12</v>
      </c>
      <c r="C7" s="15">
        <f t="shared" si="1"/>
        <v>3</v>
      </c>
      <c r="D7" s="10">
        <v>92</v>
      </c>
      <c r="E7" s="10">
        <v>85</v>
      </c>
      <c r="F7" s="10">
        <v>87</v>
      </c>
      <c r="G7" s="10">
        <v>96</v>
      </c>
      <c r="H7" s="10">
        <v>85</v>
      </c>
      <c r="I7" s="10">
        <v>97</v>
      </c>
      <c r="J7" s="10">
        <v>94</v>
      </c>
      <c r="K7" s="11">
        <v>87</v>
      </c>
      <c r="M7" s="20" t="s">
        <v>16</v>
      </c>
      <c r="N7" s="19" t="s">
        <v>7</v>
      </c>
      <c r="O7" s="21">
        <f>INDEX($D$5:$K$24,M5,N5)</f>
        <v>89</v>
      </c>
    </row>
    <row r="8" spans="2:15" ht="19" x14ac:dyDescent="0.25">
      <c r="B8" s="9" t="s">
        <v>13</v>
      </c>
      <c r="C8" s="15">
        <f t="shared" si="1"/>
        <v>4</v>
      </c>
      <c r="D8" s="10">
        <v>96</v>
      </c>
      <c r="E8" s="10">
        <v>86</v>
      </c>
      <c r="F8" s="10">
        <v>100</v>
      </c>
      <c r="G8" s="10">
        <v>96</v>
      </c>
      <c r="H8" s="10">
        <v>84</v>
      </c>
      <c r="I8" s="10">
        <v>100</v>
      </c>
      <c r="J8" s="10">
        <v>100</v>
      </c>
      <c r="K8" s="11">
        <v>88</v>
      </c>
    </row>
    <row r="9" spans="2:15" ht="19" x14ac:dyDescent="0.25">
      <c r="B9" s="9" t="s">
        <v>14</v>
      </c>
      <c r="C9" s="15">
        <f t="shared" si="1"/>
        <v>5</v>
      </c>
      <c r="D9" s="10">
        <v>87</v>
      </c>
      <c r="E9" s="10">
        <v>99</v>
      </c>
      <c r="F9" s="10">
        <v>89</v>
      </c>
      <c r="G9" s="10">
        <v>92</v>
      </c>
      <c r="H9" s="10">
        <v>87</v>
      </c>
      <c r="I9" s="10">
        <v>89</v>
      </c>
      <c r="J9" s="10">
        <v>95</v>
      </c>
      <c r="K9" s="11">
        <v>99</v>
      </c>
    </row>
    <row r="10" spans="2:15" ht="19" x14ac:dyDescent="0.25">
      <c r="B10" s="9" t="s">
        <v>15</v>
      </c>
      <c r="C10" s="15">
        <f t="shared" si="1"/>
        <v>6</v>
      </c>
      <c r="D10" s="10">
        <v>96</v>
      </c>
      <c r="E10" s="10">
        <v>90</v>
      </c>
      <c r="F10" s="10">
        <v>86</v>
      </c>
      <c r="G10" s="10">
        <v>85</v>
      </c>
      <c r="H10" s="10">
        <v>86</v>
      </c>
      <c r="I10" s="10">
        <v>100</v>
      </c>
      <c r="J10" s="10">
        <v>85</v>
      </c>
      <c r="K10" s="11">
        <v>100</v>
      </c>
    </row>
    <row r="11" spans="2:15" ht="19" x14ac:dyDescent="0.25">
      <c r="B11" s="9" t="s">
        <v>16</v>
      </c>
      <c r="C11" s="15">
        <f t="shared" si="1"/>
        <v>7</v>
      </c>
      <c r="D11" s="10">
        <v>87</v>
      </c>
      <c r="E11" s="10">
        <v>93</v>
      </c>
      <c r="F11" s="10">
        <v>92</v>
      </c>
      <c r="G11" s="10">
        <v>94</v>
      </c>
      <c r="H11" s="10">
        <v>94</v>
      </c>
      <c r="I11" s="10">
        <v>89</v>
      </c>
      <c r="J11" s="10">
        <v>92</v>
      </c>
      <c r="K11" s="11">
        <v>91</v>
      </c>
    </row>
    <row r="12" spans="2:15" ht="19" x14ac:dyDescent="0.25">
      <c r="B12" s="9" t="s">
        <v>17</v>
      </c>
      <c r="C12" s="15">
        <f t="shared" si="1"/>
        <v>8</v>
      </c>
      <c r="D12" s="10">
        <v>90</v>
      </c>
      <c r="E12" s="10">
        <v>99</v>
      </c>
      <c r="F12" s="10">
        <v>96</v>
      </c>
      <c r="G12" s="10">
        <v>100</v>
      </c>
      <c r="H12" s="10">
        <v>99</v>
      </c>
      <c r="I12" s="10">
        <v>89</v>
      </c>
      <c r="J12" s="10">
        <v>94</v>
      </c>
      <c r="K12" s="11">
        <v>87</v>
      </c>
    </row>
    <row r="13" spans="2:15" ht="19" x14ac:dyDescent="0.25">
      <c r="B13" s="9" t="s">
        <v>18</v>
      </c>
      <c r="C13" s="15">
        <f t="shared" si="1"/>
        <v>9</v>
      </c>
      <c r="D13" s="10">
        <v>90</v>
      </c>
      <c r="E13" s="10">
        <v>88</v>
      </c>
      <c r="F13" s="10">
        <v>88</v>
      </c>
      <c r="G13" s="10">
        <v>100</v>
      </c>
      <c r="H13" s="10">
        <v>86</v>
      </c>
      <c r="I13" s="10">
        <v>87</v>
      </c>
      <c r="J13" s="10">
        <v>94</v>
      </c>
      <c r="K13" s="11">
        <v>93</v>
      </c>
    </row>
    <row r="14" spans="2:15" ht="19" x14ac:dyDescent="0.25">
      <c r="B14" s="9" t="s">
        <v>19</v>
      </c>
      <c r="C14" s="15">
        <f t="shared" si="1"/>
        <v>10</v>
      </c>
      <c r="D14" s="10">
        <v>91</v>
      </c>
      <c r="E14" s="10">
        <v>88</v>
      </c>
      <c r="F14" s="10">
        <v>90</v>
      </c>
      <c r="G14" s="10">
        <v>85</v>
      </c>
      <c r="H14" s="10">
        <v>86</v>
      </c>
      <c r="I14" s="10">
        <v>94</v>
      </c>
      <c r="J14" s="10">
        <v>86</v>
      </c>
      <c r="K14" s="11">
        <v>94</v>
      </c>
    </row>
    <row r="15" spans="2:15" ht="19" x14ac:dyDescent="0.25">
      <c r="B15" s="9" t="s">
        <v>20</v>
      </c>
      <c r="C15" s="15">
        <f t="shared" si="1"/>
        <v>11</v>
      </c>
      <c r="D15" s="10">
        <v>99</v>
      </c>
      <c r="E15" s="10">
        <v>86</v>
      </c>
      <c r="F15" s="10">
        <v>88</v>
      </c>
      <c r="G15" s="10">
        <v>96</v>
      </c>
      <c r="H15" s="10">
        <v>93</v>
      </c>
      <c r="I15" s="10">
        <v>93</v>
      </c>
      <c r="J15" s="10">
        <v>95</v>
      </c>
      <c r="K15" s="11">
        <v>88</v>
      </c>
    </row>
    <row r="16" spans="2:15" ht="19" x14ac:dyDescent="0.25">
      <c r="B16" s="9" t="s">
        <v>21</v>
      </c>
      <c r="C16" s="15">
        <f t="shared" si="1"/>
        <v>12</v>
      </c>
      <c r="D16" s="10">
        <v>96</v>
      </c>
      <c r="E16" s="10">
        <v>86</v>
      </c>
      <c r="F16" s="10">
        <v>85</v>
      </c>
      <c r="G16" s="10">
        <v>90</v>
      </c>
      <c r="H16" s="10">
        <v>93</v>
      </c>
      <c r="I16" s="10">
        <v>98</v>
      </c>
      <c r="J16" s="10">
        <v>88</v>
      </c>
      <c r="K16" s="11">
        <v>92</v>
      </c>
    </row>
    <row r="17" spans="2:11" ht="19" x14ac:dyDescent="0.25">
      <c r="B17" s="9" t="s">
        <v>22</v>
      </c>
      <c r="C17" s="15">
        <f t="shared" si="1"/>
        <v>13</v>
      </c>
      <c r="D17" s="10">
        <v>92</v>
      </c>
      <c r="E17" s="10">
        <v>97</v>
      </c>
      <c r="F17" s="10">
        <v>90</v>
      </c>
      <c r="G17" s="10">
        <v>88</v>
      </c>
      <c r="H17" s="10">
        <v>92</v>
      </c>
      <c r="I17" s="10">
        <v>85</v>
      </c>
      <c r="J17" s="10">
        <v>92</v>
      </c>
      <c r="K17" s="11">
        <v>97</v>
      </c>
    </row>
    <row r="18" spans="2:11" ht="19" x14ac:dyDescent="0.25">
      <c r="B18" s="9" t="s">
        <v>23</v>
      </c>
      <c r="C18" s="15">
        <f t="shared" si="1"/>
        <v>14</v>
      </c>
      <c r="D18" s="10">
        <v>92</v>
      </c>
      <c r="E18" s="10">
        <v>85</v>
      </c>
      <c r="F18" s="10">
        <v>92</v>
      </c>
      <c r="G18" s="10">
        <v>88</v>
      </c>
      <c r="H18" s="10">
        <v>89</v>
      </c>
      <c r="I18" s="10">
        <v>89</v>
      </c>
      <c r="J18" s="10">
        <v>99</v>
      </c>
      <c r="K18" s="11">
        <v>96</v>
      </c>
    </row>
    <row r="19" spans="2:11" ht="19" x14ac:dyDescent="0.25">
      <c r="B19" s="9" t="s">
        <v>24</v>
      </c>
      <c r="C19" s="15">
        <f t="shared" si="1"/>
        <v>15</v>
      </c>
      <c r="D19" s="10">
        <v>85</v>
      </c>
      <c r="E19" s="10">
        <v>87</v>
      </c>
      <c r="F19" s="10">
        <v>87</v>
      </c>
      <c r="G19" s="10">
        <v>91</v>
      </c>
      <c r="H19" s="10">
        <v>85</v>
      </c>
      <c r="I19" s="10">
        <v>96</v>
      </c>
      <c r="J19" s="10">
        <v>91</v>
      </c>
      <c r="K19" s="11">
        <v>97</v>
      </c>
    </row>
    <row r="20" spans="2:11" ht="19" x14ac:dyDescent="0.25">
      <c r="B20" s="9" t="s">
        <v>25</v>
      </c>
      <c r="C20" s="15">
        <f t="shared" si="1"/>
        <v>16</v>
      </c>
      <c r="D20" s="10">
        <v>95</v>
      </c>
      <c r="E20" s="10">
        <v>95</v>
      </c>
      <c r="F20" s="10">
        <v>96</v>
      </c>
      <c r="G20" s="10">
        <v>86</v>
      </c>
      <c r="H20" s="10">
        <v>92</v>
      </c>
      <c r="I20" s="10">
        <v>90</v>
      </c>
      <c r="J20" s="10">
        <v>93</v>
      </c>
      <c r="K20" s="11">
        <v>85</v>
      </c>
    </row>
    <row r="21" spans="2:11" ht="19" x14ac:dyDescent="0.25">
      <c r="B21" s="9" t="s">
        <v>26</v>
      </c>
      <c r="C21" s="15">
        <f t="shared" si="1"/>
        <v>17</v>
      </c>
      <c r="D21" s="10">
        <v>92</v>
      </c>
      <c r="E21" s="10">
        <v>98</v>
      </c>
      <c r="F21" s="10">
        <v>87</v>
      </c>
      <c r="G21" s="10">
        <v>99</v>
      </c>
      <c r="H21" s="10">
        <v>99</v>
      </c>
      <c r="I21" s="10">
        <v>95</v>
      </c>
      <c r="J21" s="10">
        <v>94</v>
      </c>
      <c r="K21" s="11">
        <v>90</v>
      </c>
    </row>
    <row r="22" spans="2:11" ht="19" x14ac:dyDescent="0.25">
      <c r="B22" s="9" t="s">
        <v>27</v>
      </c>
      <c r="C22" s="15">
        <f t="shared" si="1"/>
        <v>18</v>
      </c>
      <c r="D22" s="10">
        <v>96</v>
      </c>
      <c r="E22" s="10">
        <v>87</v>
      </c>
      <c r="F22" s="10">
        <v>87</v>
      </c>
      <c r="G22" s="10">
        <v>100</v>
      </c>
      <c r="H22" s="10">
        <v>93</v>
      </c>
      <c r="I22" s="10">
        <v>92</v>
      </c>
      <c r="J22" s="10">
        <v>98</v>
      </c>
      <c r="K22" s="11">
        <v>96</v>
      </c>
    </row>
    <row r="23" spans="2:11" ht="19" x14ac:dyDescent="0.25">
      <c r="B23" s="9" t="s">
        <v>28</v>
      </c>
      <c r="C23" s="15">
        <f t="shared" si="1"/>
        <v>19</v>
      </c>
      <c r="D23" s="10">
        <v>98</v>
      </c>
      <c r="E23" s="10">
        <v>97</v>
      </c>
      <c r="F23" s="10">
        <v>94</v>
      </c>
      <c r="G23" s="10">
        <v>94</v>
      </c>
      <c r="H23" s="10">
        <v>99</v>
      </c>
      <c r="I23" s="10">
        <v>100</v>
      </c>
      <c r="J23" s="10">
        <v>92</v>
      </c>
      <c r="K23" s="11">
        <v>100</v>
      </c>
    </row>
    <row r="24" spans="2:11" ht="19" x14ac:dyDescent="0.25">
      <c r="B24" s="12" t="s">
        <v>29</v>
      </c>
      <c r="C24" s="15">
        <f t="shared" si="1"/>
        <v>20</v>
      </c>
      <c r="D24" s="13">
        <v>90</v>
      </c>
      <c r="E24" s="13">
        <v>87</v>
      </c>
      <c r="F24" s="13">
        <v>86</v>
      </c>
      <c r="G24" s="13">
        <v>90</v>
      </c>
      <c r="H24" s="13">
        <v>91</v>
      </c>
      <c r="I24" s="13">
        <v>99</v>
      </c>
      <c r="J24" s="13">
        <v>98</v>
      </c>
      <c r="K24" s="14">
        <v>88</v>
      </c>
    </row>
  </sheetData>
  <dataValidations count="2">
    <dataValidation type="list" allowBlank="1" showInputMessage="1" showErrorMessage="1" sqref="M7">
      <formula1>$B$5:$B$24</formula1>
    </dataValidation>
    <dataValidation type="list" allowBlank="1" showInputMessage="1" showErrorMessage="1" sqref="N7">
      <formula1>$D$3:$K$3</formula1>
    </dataValidation>
  </dataValidations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2" tint="-0.499984740745262"/>
  </sheetPr>
  <dimension ref="B1:Q33"/>
  <sheetViews>
    <sheetView zoomScale="70" zoomScaleNormal="70" zoomScalePageLayoutView="70" workbookViewId="0">
      <selection activeCell="D3" sqref="D3"/>
    </sheetView>
  </sheetViews>
  <sheetFormatPr baseColWidth="10" defaultColWidth="8.83203125" defaultRowHeight="21" outlineLevelCol="2" x14ac:dyDescent="0.25"/>
  <cols>
    <col min="1" max="1" width="8.83203125" style="38"/>
    <col min="2" max="2" width="28.5" style="38" customWidth="1"/>
    <col min="3" max="3" width="18.83203125" style="38" customWidth="1"/>
    <col min="4" max="11" width="8.83203125" style="38" outlineLevel="2"/>
    <col min="12" max="12" width="14.5" style="38" customWidth="1" outlineLevel="1"/>
    <col min="13" max="13" width="16.6640625" style="38" customWidth="1"/>
    <col min="14" max="14" width="8.83203125" style="38"/>
    <col min="15" max="15" width="21" style="38" customWidth="1"/>
    <col min="16" max="16" width="15.5" style="38" customWidth="1"/>
    <col min="17" max="17" width="15.1640625" style="38" customWidth="1"/>
    <col min="18" max="16384" width="8.83203125" style="38"/>
  </cols>
  <sheetData>
    <row r="1" spans="2:17" ht="22" thickBot="1" x14ac:dyDescent="0.3"/>
    <row r="2" spans="2:17" ht="22" thickBot="1" x14ac:dyDescent="0.3">
      <c r="B2" s="39" t="s">
        <v>38</v>
      </c>
      <c r="C2" s="40" t="s">
        <v>1</v>
      </c>
      <c r="D2" s="41" t="s">
        <v>2</v>
      </c>
      <c r="E2" s="41" t="s">
        <v>3</v>
      </c>
      <c r="F2" s="41" t="s">
        <v>4</v>
      </c>
      <c r="G2" s="41" t="s">
        <v>5</v>
      </c>
      <c r="H2" s="41" t="s">
        <v>6</v>
      </c>
      <c r="I2" s="41" t="s">
        <v>7</v>
      </c>
      <c r="J2" s="41" t="s">
        <v>9</v>
      </c>
      <c r="K2" s="41" t="s">
        <v>8</v>
      </c>
      <c r="L2" s="42" t="s">
        <v>41</v>
      </c>
      <c r="M2" s="43" t="s">
        <v>42</v>
      </c>
      <c r="O2" s="225" t="s">
        <v>53</v>
      </c>
      <c r="P2" s="226"/>
      <c r="Q2" s="227"/>
    </row>
    <row r="3" spans="2:17" x14ac:dyDescent="0.25">
      <c r="B3" s="44" t="s">
        <v>39</v>
      </c>
      <c r="C3" s="45" t="s">
        <v>10</v>
      </c>
      <c r="D3" s="46">
        <v>86</v>
      </c>
      <c r="E3" s="46">
        <v>98</v>
      </c>
      <c r="F3" s="46">
        <v>93</v>
      </c>
      <c r="G3" s="46">
        <v>98</v>
      </c>
      <c r="H3" s="46">
        <v>99</v>
      </c>
      <c r="I3" s="46">
        <v>87</v>
      </c>
      <c r="J3" s="46">
        <v>96</v>
      </c>
      <c r="K3" s="46">
        <v>99</v>
      </c>
      <c r="L3" s="47">
        <f>SUM($D3:$K3)</f>
        <v>756</v>
      </c>
      <c r="M3" s="48">
        <f t="shared" ref="M3:M22" si="0">AVERAGE(D3:K3)</f>
        <v>94.5</v>
      </c>
      <c r="O3" s="49" t="s">
        <v>38</v>
      </c>
      <c r="P3" s="50" t="s">
        <v>41</v>
      </c>
      <c r="Q3" s="51" t="s">
        <v>42</v>
      </c>
    </row>
    <row r="4" spans="2:17" ht="22" thickBot="1" x14ac:dyDescent="0.3">
      <c r="B4" s="52" t="s">
        <v>40</v>
      </c>
      <c r="C4" s="45" t="s">
        <v>11</v>
      </c>
      <c r="D4" s="46">
        <v>87</v>
      </c>
      <c r="E4" s="46">
        <v>86</v>
      </c>
      <c r="F4" s="46">
        <v>85</v>
      </c>
      <c r="G4" s="46">
        <v>86</v>
      </c>
      <c r="H4" s="46">
        <v>97</v>
      </c>
      <c r="I4" s="46">
        <v>87</v>
      </c>
      <c r="J4" s="46">
        <v>90</v>
      </c>
      <c r="K4" s="46">
        <v>88</v>
      </c>
      <c r="L4" s="47">
        <f t="shared" ref="L4:L22" si="1">SUM($D4:$K4)</f>
        <v>706</v>
      </c>
      <c r="M4" s="53">
        <f t="shared" si="0"/>
        <v>88.25</v>
      </c>
      <c r="O4" s="54" t="s">
        <v>39</v>
      </c>
      <c r="P4" s="55">
        <f>SUMIF($B$3:$B$22,$O$4,$L$3:$L$22)</f>
        <v>7392</v>
      </c>
      <c r="Q4" s="56">
        <f>AVERAGEIF($B$3:$B$22,$O$4,$M$3:$M$22)</f>
        <v>92.4</v>
      </c>
    </row>
    <row r="5" spans="2:17" x14ac:dyDescent="0.25">
      <c r="B5" s="52" t="s">
        <v>39</v>
      </c>
      <c r="C5" s="45" t="s">
        <v>12</v>
      </c>
      <c r="D5" s="46">
        <v>92</v>
      </c>
      <c r="E5" s="46">
        <v>85</v>
      </c>
      <c r="F5" s="46">
        <v>87</v>
      </c>
      <c r="G5" s="46">
        <v>96</v>
      </c>
      <c r="H5" s="46">
        <v>85</v>
      </c>
      <c r="I5" s="46">
        <v>97</v>
      </c>
      <c r="J5" s="46">
        <v>94</v>
      </c>
      <c r="K5" s="46">
        <v>87</v>
      </c>
      <c r="L5" s="47">
        <f t="shared" si="1"/>
        <v>723</v>
      </c>
      <c r="M5" s="53">
        <f t="shared" si="0"/>
        <v>90.375</v>
      </c>
      <c r="O5" s="57"/>
      <c r="P5" s="57"/>
      <c r="Q5" s="57"/>
    </row>
    <row r="6" spans="2:17" x14ac:dyDescent="0.25">
      <c r="B6" s="52" t="s">
        <v>40</v>
      </c>
      <c r="C6" s="45" t="s">
        <v>13</v>
      </c>
      <c r="D6" s="46">
        <v>96</v>
      </c>
      <c r="E6" s="46">
        <v>86</v>
      </c>
      <c r="F6" s="46">
        <v>100</v>
      </c>
      <c r="G6" s="46">
        <v>96</v>
      </c>
      <c r="H6" s="46">
        <v>84</v>
      </c>
      <c r="I6" s="46">
        <v>100</v>
      </c>
      <c r="J6" s="46">
        <v>100</v>
      </c>
      <c r="K6" s="46">
        <v>88</v>
      </c>
      <c r="L6" s="47">
        <f t="shared" si="1"/>
        <v>750</v>
      </c>
      <c r="M6" s="53">
        <f t="shared" si="0"/>
        <v>93.75</v>
      </c>
      <c r="O6" s="57"/>
      <c r="P6" s="58"/>
      <c r="Q6" s="57"/>
    </row>
    <row r="7" spans="2:17" x14ac:dyDescent="0.25">
      <c r="B7" s="52" t="s">
        <v>39</v>
      </c>
      <c r="C7" s="45" t="s">
        <v>14</v>
      </c>
      <c r="D7" s="46">
        <v>87</v>
      </c>
      <c r="E7" s="46">
        <v>99</v>
      </c>
      <c r="F7" s="46">
        <v>89</v>
      </c>
      <c r="G7" s="46">
        <v>92</v>
      </c>
      <c r="H7" s="46">
        <v>87</v>
      </c>
      <c r="I7" s="46">
        <v>89</v>
      </c>
      <c r="J7" s="46">
        <v>95</v>
      </c>
      <c r="K7" s="46">
        <v>99</v>
      </c>
      <c r="L7" s="47">
        <f t="shared" si="1"/>
        <v>737</v>
      </c>
      <c r="M7" s="53">
        <f t="shared" si="0"/>
        <v>92.125</v>
      </c>
      <c r="O7" s="57"/>
      <c r="P7" s="58"/>
      <c r="Q7" s="57"/>
    </row>
    <row r="8" spans="2:17" x14ac:dyDescent="0.25">
      <c r="B8" s="52" t="s">
        <v>40</v>
      </c>
      <c r="C8" s="45" t="s">
        <v>15</v>
      </c>
      <c r="D8" s="46">
        <v>96</v>
      </c>
      <c r="E8" s="46">
        <v>90</v>
      </c>
      <c r="F8" s="46">
        <v>86</v>
      </c>
      <c r="G8" s="46">
        <v>85</v>
      </c>
      <c r="H8" s="46">
        <v>86</v>
      </c>
      <c r="I8" s="46">
        <v>100</v>
      </c>
      <c r="J8" s="46">
        <v>85</v>
      </c>
      <c r="K8" s="46">
        <v>100</v>
      </c>
      <c r="L8" s="47">
        <f t="shared" si="1"/>
        <v>728</v>
      </c>
      <c r="M8" s="53">
        <f t="shared" si="0"/>
        <v>91</v>
      </c>
      <c r="O8" s="57"/>
      <c r="P8" s="58"/>
      <c r="Q8" s="57"/>
    </row>
    <row r="9" spans="2:17" x14ac:dyDescent="0.25">
      <c r="B9" s="52" t="s">
        <v>39</v>
      </c>
      <c r="C9" s="45" t="s">
        <v>16</v>
      </c>
      <c r="D9" s="46">
        <v>87</v>
      </c>
      <c r="E9" s="46">
        <v>93</v>
      </c>
      <c r="F9" s="46">
        <v>92</v>
      </c>
      <c r="G9" s="46">
        <v>94</v>
      </c>
      <c r="H9" s="46">
        <v>94</v>
      </c>
      <c r="I9" s="46">
        <v>89</v>
      </c>
      <c r="J9" s="46">
        <v>92</v>
      </c>
      <c r="K9" s="46">
        <v>91</v>
      </c>
      <c r="L9" s="47">
        <f t="shared" si="1"/>
        <v>732</v>
      </c>
      <c r="M9" s="53">
        <f t="shared" si="0"/>
        <v>91.5</v>
      </c>
      <c r="O9" s="57"/>
      <c r="P9" s="57"/>
      <c r="Q9" s="57"/>
    </row>
    <row r="10" spans="2:17" ht="22" thickBot="1" x14ac:dyDescent="0.3">
      <c r="B10" s="52" t="s">
        <v>40</v>
      </c>
      <c r="C10" s="45" t="s">
        <v>17</v>
      </c>
      <c r="D10" s="46">
        <v>90</v>
      </c>
      <c r="E10" s="46">
        <v>99</v>
      </c>
      <c r="F10" s="46">
        <v>96</v>
      </c>
      <c r="G10" s="46">
        <v>100</v>
      </c>
      <c r="H10" s="46">
        <v>99</v>
      </c>
      <c r="I10" s="46">
        <v>89</v>
      </c>
      <c r="J10" s="46">
        <v>94</v>
      </c>
      <c r="K10" s="46">
        <v>87</v>
      </c>
      <c r="L10" s="47">
        <f t="shared" si="1"/>
        <v>754</v>
      </c>
      <c r="M10" s="53">
        <f t="shared" si="0"/>
        <v>94.25</v>
      </c>
      <c r="O10" s="57"/>
      <c r="P10" s="57"/>
      <c r="Q10" s="57"/>
    </row>
    <row r="11" spans="2:17" x14ac:dyDescent="0.25">
      <c r="B11" s="52" t="s">
        <v>39</v>
      </c>
      <c r="C11" s="45" t="s">
        <v>18</v>
      </c>
      <c r="D11" s="46">
        <v>90</v>
      </c>
      <c r="E11" s="46">
        <v>88</v>
      </c>
      <c r="F11" s="46">
        <v>88</v>
      </c>
      <c r="G11" s="46">
        <v>100</v>
      </c>
      <c r="H11" s="46">
        <v>86</v>
      </c>
      <c r="I11" s="46">
        <v>87</v>
      </c>
      <c r="J11" s="46">
        <v>94</v>
      </c>
      <c r="K11" s="46">
        <v>93</v>
      </c>
      <c r="L11" s="47">
        <f t="shared" si="1"/>
        <v>726</v>
      </c>
      <c r="M11" s="53">
        <f t="shared" si="0"/>
        <v>90.75</v>
      </c>
      <c r="O11" s="228" t="s">
        <v>54</v>
      </c>
      <c r="P11" s="229"/>
      <c r="Q11" s="230"/>
    </row>
    <row r="12" spans="2:17" x14ac:dyDescent="0.25">
      <c r="B12" s="52" t="s">
        <v>40</v>
      </c>
      <c r="C12" s="45" t="s">
        <v>19</v>
      </c>
      <c r="D12" s="46">
        <v>91</v>
      </c>
      <c r="E12" s="46">
        <v>88</v>
      </c>
      <c r="F12" s="46">
        <v>90</v>
      </c>
      <c r="G12" s="46">
        <v>85</v>
      </c>
      <c r="H12" s="46">
        <v>86</v>
      </c>
      <c r="I12" s="46">
        <v>94</v>
      </c>
      <c r="J12" s="46">
        <v>86</v>
      </c>
      <c r="K12" s="46">
        <v>94</v>
      </c>
      <c r="L12" s="47">
        <f t="shared" si="1"/>
        <v>714</v>
      </c>
      <c r="M12" s="53">
        <f t="shared" si="0"/>
        <v>89.25</v>
      </c>
      <c r="O12" s="49" t="s">
        <v>30</v>
      </c>
      <c r="P12" s="50" t="s">
        <v>41</v>
      </c>
      <c r="Q12" s="51" t="s">
        <v>42</v>
      </c>
    </row>
    <row r="13" spans="2:17" ht="22" thickBot="1" x14ac:dyDescent="0.3">
      <c r="B13" s="52" t="s">
        <v>39</v>
      </c>
      <c r="C13" s="45" t="s">
        <v>20</v>
      </c>
      <c r="D13" s="46">
        <v>99</v>
      </c>
      <c r="E13" s="46">
        <v>86</v>
      </c>
      <c r="F13" s="46">
        <v>88</v>
      </c>
      <c r="G13" s="46">
        <v>96</v>
      </c>
      <c r="H13" s="46">
        <v>93</v>
      </c>
      <c r="I13" s="46">
        <v>93</v>
      </c>
      <c r="J13" s="46">
        <v>95</v>
      </c>
      <c r="K13" s="46">
        <v>88</v>
      </c>
      <c r="L13" s="47">
        <f t="shared" si="1"/>
        <v>738</v>
      </c>
      <c r="M13" s="53">
        <f t="shared" si="0"/>
        <v>92.25</v>
      </c>
      <c r="O13" s="54" t="s">
        <v>11</v>
      </c>
      <c r="P13" s="55">
        <f>SUMIF($C$3:$C$22,$O$13,$L$3:$L$22)</f>
        <v>706</v>
      </c>
      <c r="Q13" s="56">
        <f>AVERAGEIF($C$3:$C$22,$O$13,$M$3:$M$22)</f>
        <v>88.25</v>
      </c>
    </row>
    <row r="14" spans="2:17" x14ac:dyDescent="0.25">
      <c r="B14" s="52" t="s">
        <v>40</v>
      </c>
      <c r="C14" s="45" t="s">
        <v>21</v>
      </c>
      <c r="D14" s="46">
        <v>96</v>
      </c>
      <c r="E14" s="46">
        <v>86</v>
      </c>
      <c r="F14" s="46">
        <v>85</v>
      </c>
      <c r="G14" s="46">
        <v>90</v>
      </c>
      <c r="H14" s="46">
        <v>93</v>
      </c>
      <c r="I14" s="46">
        <v>98</v>
      </c>
      <c r="J14" s="46">
        <v>88</v>
      </c>
      <c r="K14" s="46">
        <v>92</v>
      </c>
      <c r="L14" s="47">
        <f t="shared" si="1"/>
        <v>728</v>
      </c>
      <c r="M14" s="53">
        <f t="shared" si="0"/>
        <v>91</v>
      </c>
      <c r="O14" s="57"/>
      <c r="P14" s="57"/>
      <c r="Q14" s="57"/>
    </row>
    <row r="15" spans="2:17" x14ac:dyDescent="0.25">
      <c r="B15" s="52" t="s">
        <v>39</v>
      </c>
      <c r="C15" s="45" t="s">
        <v>22</v>
      </c>
      <c r="D15" s="46">
        <v>92</v>
      </c>
      <c r="E15" s="46">
        <v>97</v>
      </c>
      <c r="F15" s="46">
        <v>90</v>
      </c>
      <c r="G15" s="46">
        <v>88</v>
      </c>
      <c r="H15" s="46">
        <v>92</v>
      </c>
      <c r="I15" s="46">
        <v>85</v>
      </c>
      <c r="J15" s="46">
        <v>92</v>
      </c>
      <c r="K15" s="46">
        <v>97</v>
      </c>
      <c r="L15" s="47">
        <f t="shared" si="1"/>
        <v>733</v>
      </c>
      <c r="M15" s="53">
        <f t="shared" si="0"/>
        <v>91.625</v>
      </c>
      <c r="O15" s="57"/>
      <c r="P15" s="57"/>
      <c r="Q15" s="57"/>
    </row>
    <row r="16" spans="2:17" x14ac:dyDescent="0.25">
      <c r="B16" s="52" t="s">
        <v>40</v>
      </c>
      <c r="C16" s="45" t="s">
        <v>23</v>
      </c>
      <c r="D16" s="46">
        <v>92</v>
      </c>
      <c r="E16" s="46">
        <v>85</v>
      </c>
      <c r="F16" s="46">
        <v>92</v>
      </c>
      <c r="G16" s="46">
        <v>88</v>
      </c>
      <c r="H16" s="46">
        <v>89</v>
      </c>
      <c r="I16" s="46">
        <v>89</v>
      </c>
      <c r="J16" s="46">
        <v>99</v>
      </c>
      <c r="K16" s="46">
        <v>96</v>
      </c>
      <c r="L16" s="47">
        <f t="shared" si="1"/>
        <v>730</v>
      </c>
      <c r="M16" s="53">
        <f t="shared" si="0"/>
        <v>91.25</v>
      </c>
      <c r="O16" s="57"/>
      <c r="P16" s="57"/>
      <c r="Q16" s="57"/>
    </row>
    <row r="17" spans="2:17" ht="22" thickBot="1" x14ac:dyDescent="0.3">
      <c r="B17" s="52" t="s">
        <v>39</v>
      </c>
      <c r="C17" s="45" t="s">
        <v>24</v>
      </c>
      <c r="D17" s="46">
        <v>85</v>
      </c>
      <c r="E17" s="46">
        <v>87</v>
      </c>
      <c r="F17" s="46">
        <v>87</v>
      </c>
      <c r="G17" s="46">
        <v>91</v>
      </c>
      <c r="H17" s="46">
        <v>85</v>
      </c>
      <c r="I17" s="46">
        <v>96</v>
      </c>
      <c r="J17" s="46">
        <v>91</v>
      </c>
      <c r="K17" s="46">
        <v>97</v>
      </c>
      <c r="L17" s="47">
        <f t="shared" si="1"/>
        <v>719</v>
      </c>
      <c r="M17" s="53">
        <f t="shared" si="0"/>
        <v>89.875</v>
      </c>
      <c r="O17" s="57"/>
      <c r="P17" s="57"/>
      <c r="Q17" s="57"/>
    </row>
    <row r="18" spans="2:17" x14ac:dyDescent="0.25">
      <c r="B18" s="52" t="s">
        <v>40</v>
      </c>
      <c r="C18" s="45" t="s">
        <v>25</v>
      </c>
      <c r="D18" s="46">
        <v>95</v>
      </c>
      <c r="E18" s="46">
        <v>95</v>
      </c>
      <c r="F18" s="46">
        <v>96</v>
      </c>
      <c r="G18" s="46">
        <v>86</v>
      </c>
      <c r="H18" s="46">
        <v>92</v>
      </c>
      <c r="I18" s="46">
        <v>90</v>
      </c>
      <c r="J18" s="46">
        <v>93</v>
      </c>
      <c r="K18" s="46">
        <v>85</v>
      </c>
      <c r="L18" s="47">
        <f t="shared" si="1"/>
        <v>732</v>
      </c>
      <c r="M18" s="53">
        <f t="shared" si="0"/>
        <v>91.5</v>
      </c>
      <c r="O18" s="231" t="s">
        <v>55</v>
      </c>
      <c r="P18" s="232"/>
      <c r="Q18" s="233"/>
    </row>
    <row r="19" spans="2:17" x14ac:dyDescent="0.25">
      <c r="B19" s="52" t="s">
        <v>39</v>
      </c>
      <c r="C19" s="45" t="s">
        <v>26</v>
      </c>
      <c r="D19" s="46">
        <v>92</v>
      </c>
      <c r="E19" s="46">
        <v>98</v>
      </c>
      <c r="F19" s="46">
        <v>87</v>
      </c>
      <c r="G19" s="46">
        <v>99</v>
      </c>
      <c r="H19" s="46">
        <v>99</v>
      </c>
      <c r="I19" s="46">
        <v>95</v>
      </c>
      <c r="J19" s="46">
        <v>94</v>
      </c>
      <c r="K19" s="46">
        <v>90</v>
      </c>
      <c r="L19" s="47">
        <f t="shared" si="1"/>
        <v>754</v>
      </c>
      <c r="M19" s="53">
        <f t="shared" si="0"/>
        <v>94.25</v>
      </c>
      <c r="O19" s="49" t="s">
        <v>56</v>
      </c>
      <c r="P19" s="50" t="s">
        <v>41</v>
      </c>
      <c r="Q19" s="51" t="s">
        <v>42</v>
      </c>
    </row>
    <row r="20" spans="2:17" ht="22" thickBot="1" x14ac:dyDescent="0.3">
      <c r="B20" s="52" t="s">
        <v>40</v>
      </c>
      <c r="C20" s="45" t="s">
        <v>27</v>
      </c>
      <c r="D20" s="46">
        <v>96</v>
      </c>
      <c r="E20" s="46">
        <v>87</v>
      </c>
      <c r="F20" s="46">
        <v>87</v>
      </c>
      <c r="G20" s="46">
        <v>100</v>
      </c>
      <c r="H20" s="46">
        <v>93</v>
      </c>
      <c r="I20" s="46">
        <v>92</v>
      </c>
      <c r="J20" s="46">
        <v>98</v>
      </c>
      <c r="K20" s="46">
        <v>96</v>
      </c>
      <c r="L20" s="47">
        <f t="shared" si="1"/>
        <v>749</v>
      </c>
      <c r="M20" s="53">
        <f t="shared" si="0"/>
        <v>93.625</v>
      </c>
      <c r="O20" s="54" t="s">
        <v>3</v>
      </c>
      <c r="P20" s="55">
        <f>SUMIF($D$2:$K$2,$O$20,$D$24:$K$24)</f>
        <v>1817</v>
      </c>
      <c r="Q20" s="56">
        <f>AVERAGEIF($D$2:$K$2,$O$20,$D$25:$K$25)</f>
        <v>90.85</v>
      </c>
    </row>
    <row r="21" spans="2:17" x14ac:dyDescent="0.25">
      <c r="B21" s="52" t="s">
        <v>39</v>
      </c>
      <c r="C21" s="45" t="s">
        <v>28</v>
      </c>
      <c r="D21" s="46">
        <v>98</v>
      </c>
      <c r="E21" s="46">
        <v>97</v>
      </c>
      <c r="F21" s="46">
        <v>94</v>
      </c>
      <c r="G21" s="46">
        <v>94</v>
      </c>
      <c r="H21" s="46">
        <v>99</v>
      </c>
      <c r="I21" s="46">
        <v>100</v>
      </c>
      <c r="J21" s="46">
        <v>92</v>
      </c>
      <c r="K21" s="46">
        <v>100</v>
      </c>
      <c r="L21" s="47">
        <f t="shared" si="1"/>
        <v>774</v>
      </c>
      <c r="M21" s="53">
        <f t="shared" si="0"/>
        <v>96.75</v>
      </c>
    </row>
    <row r="22" spans="2:17" ht="22" thickBot="1" x14ac:dyDescent="0.3">
      <c r="B22" s="59" t="s">
        <v>40</v>
      </c>
      <c r="C22" s="60" t="s">
        <v>29</v>
      </c>
      <c r="D22" s="61">
        <v>90</v>
      </c>
      <c r="E22" s="61">
        <v>87</v>
      </c>
      <c r="F22" s="61">
        <v>86</v>
      </c>
      <c r="G22" s="61">
        <v>90</v>
      </c>
      <c r="H22" s="61">
        <v>91</v>
      </c>
      <c r="I22" s="61">
        <v>99</v>
      </c>
      <c r="J22" s="61">
        <v>98</v>
      </c>
      <c r="K22" s="61">
        <v>88</v>
      </c>
      <c r="L22" s="47">
        <f t="shared" si="1"/>
        <v>729</v>
      </c>
      <c r="M22" s="62">
        <f t="shared" si="0"/>
        <v>91.125</v>
      </c>
    </row>
    <row r="23" spans="2:17" ht="22" thickBot="1" x14ac:dyDescent="0.3"/>
    <row r="24" spans="2:17" x14ac:dyDescent="0.25">
      <c r="C24" s="63" t="s">
        <v>41</v>
      </c>
      <c r="D24" s="64">
        <f>SUM($D3:$D22)</f>
        <v>1837</v>
      </c>
      <c r="E24" s="64">
        <f t="shared" ref="E24:K24" si="2">SUM(E$3:E$22)</f>
        <v>1817</v>
      </c>
      <c r="F24" s="64">
        <f t="shared" si="2"/>
        <v>1798</v>
      </c>
      <c r="G24" s="64">
        <f t="shared" si="2"/>
        <v>1854</v>
      </c>
      <c r="H24" s="64">
        <f t="shared" si="2"/>
        <v>1829</v>
      </c>
      <c r="I24" s="64">
        <f t="shared" si="2"/>
        <v>1856</v>
      </c>
      <c r="J24" s="64">
        <f t="shared" si="2"/>
        <v>1866</v>
      </c>
      <c r="K24" s="64">
        <f t="shared" si="2"/>
        <v>1855</v>
      </c>
      <c r="M24" s="38" t="s">
        <v>57</v>
      </c>
    </row>
    <row r="25" spans="2:17" ht="22" thickBot="1" x14ac:dyDescent="0.3">
      <c r="C25" s="65" t="s">
        <v>42</v>
      </c>
      <c r="D25" s="66">
        <f>AVERAGE(D3:D22)</f>
        <v>91.85</v>
      </c>
      <c r="E25" s="67">
        <f t="shared" ref="E25:K25" si="3">AVERAGE(E3:E22)</f>
        <v>90.85</v>
      </c>
      <c r="F25" s="67">
        <f t="shared" si="3"/>
        <v>89.9</v>
      </c>
      <c r="G25" s="67">
        <f t="shared" si="3"/>
        <v>92.7</v>
      </c>
      <c r="H25" s="67">
        <f t="shared" si="3"/>
        <v>91.45</v>
      </c>
      <c r="I25" s="67">
        <f t="shared" si="3"/>
        <v>92.8</v>
      </c>
      <c r="J25" s="67">
        <f t="shared" si="3"/>
        <v>93.3</v>
      </c>
      <c r="K25" s="68">
        <f t="shared" si="3"/>
        <v>92.75</v>
      </c>
      <c r="M25" s="38" t="s">
        <v>58</v>
      </c>
    </row>
    <row r="26" spans="2:17" ht="22" thickBot="1" x14ac:dyDescent="0.3">
      <c r="M26" s="38" t="s">
        <v>59</v>
      </c>
    </row>
    <row r="27" spans="2:17" ht="22" thickBot="1" x14ac:dyDescent="0.3">
      <c r="B27" s="57"/>
      <c r="C27" s="234" t="s">
        <v>60</v>
      </c>
      <c r="D27" s="235"/>
      <c r="E27" s="235"/>
      <c r="F27" s="235"/>
      <c r="G27" s="235"/>
      <c r="H27" s="235"/>
      <c r="I27" s="235"/>
      <c r="J27" s="235"/>
      <c r="K27" s="236"/>
      <c r="M27" s="38" t="s">
        <v>61</v>
      </c>
    </row>
    <row r="28" spans="2:17" ht="22" thickBot="1" x14ac:dyDescent="0.3">
      <c r="B28" s="69" t="s">
        <v>38</v>
      </c>
      <c r="C28" s="70" t="s">
        <v>40</v>
      </c>
      <c r="D28" s="71" t="s">
        <v>2</v>
      </c>
      <c r="E28" s="72" t="s">
        <v>3</v>
      </c>
      <c r="F28" s="72" t="s">
        <v>4</v>
      </c>
      <c r="G28" s="72" t="s">
        <v>5</v>
      </c>
      <c r="H28" s="72" t="s">
        <v>6</v>
      </c>
      <c r="I28" s="72" t="s">
        <v>7</v>
      </c>
      <c r="J28" s="72" t="s">
        <v>9</v>
      </c>
      <c r="K28" s="73" t="s">
        <v>8</v>
      </c>
    </row>
    <row r="29" spans="2:17" x14ac:dyDescent="0.25">
      <c r="B29" s="57"/>
      <c r="C29" s="74" t="s">
        <v>41</v>
      </c>
      <c r="D29" s="75">
        <f>SUMIF($B$3:$B$22,$C$28,D$3:D$22)</f>
        <v>929</v>
      </c>
      <c r="E29" s="76">
        <f t="shared" ref="E29:K29" si="4">SUMIF($B$3:$B$22,$C$28,E$3:E$22)</f>
        <v>889</v>
      </c>
      <c r="F29" s="75">
        <f t="shared" si="4"/>
        <v>903</v>
      </c>
      <c r="G29" s="76">
        <f t="shared" si="4"/>
        <v>906</v>
      </c>
      <c r="H29" s="75">
        <f t="shared" si="4"/>
        <v>910</v>
      </c>
      <c r="I29" s="76">
        <f t="shared" si="4"/>
        <v>938</v>
      </c>
      <c r="J29" s="75">
        <f t="shared" si="4"/>
        <v>931</v>
      </c>
      <c r="K29" s="77">
        <f t="shared" si="4"/>
        <v>914</v>
      </c>
    </row>
    <row r="30" spans="2:17" ht="22" thickBot="1" x14ac:dyDescent="0.3">
      <c r="B30" s="57"/>
      <c r="C30" s="78" t="s">
        <v>42</v>
      </c>
      <c r="D30" s="79">
        <f>AVERAGEIF($B$3:$B$22,$C$28,D3:D22)</f>
        <v>92.9</v>
      </c>
      <c r="E30" s="80">
        <f t="shared" ref="E30:K30" si="5">AVERAGEIF($B$3:$B$22,$C$28,E3:E22)</f>
        <v>88.9</v>
      </c>
      <c r="F30" s="79">
        <f t="shared" si="5"/>
        <v>90.3</v>
      </c>
      <c r="G30" s="80">
        <f t="shared" si="5"/>
        <v>90.6</v>
      </c>
      <c r="H30" s="79">
        <f t="shared" si="5"/>
        <v>91</v>
      </c>
      <c r="I30" s="80">
        <f t="shared" si="5"/>
        <v>93.8</v>
      </c>
      <c r="J30" s="79">
        <f t="shared" si="5"/>
        <v>93.1</v>
      </c>
      <c r="K30" s="81">
        <f t="shared" si="5"/>
        <v>91.4</v>
      </c>
    </row>
    <row r="32" spans="2:17" x14ac:dyDescent="0.25">
      <c r="B32" s="44" t="s">
        <v>39</v>
      </c>
    </row>
    <row r="33" spans="2:2" x14ac:dyDescent="0.25">
      <c r="B33" s="52" t="s">
        <v>40</v>
      </c>
    </row>
  </sheetData>
  <dataConsolidate/>
  <mergeCells count="4">
    <mergeCell ref="O2:Q2"/>
    <mergeCell ref="O11:Q11"/>
    <mergeCell ref="O18:Q18"/>
    <mergeCell ref="C27:K27"/>
  </mergeCells>
  <dataValidations count="3">
    <dataValidation type="list" allowBlank="1" showInputMessage="1" showErrorMessage="1" sqref="O20">
      <formula1>$D$2:$K$2</formula1>
    </dataValidation>
    <dataValidation type="list" allowBlank="1" showInputMessage="1" showErrorMessage="1" sqref="O13">
      <formula1>$C$3:$C$22</formula1>
    </dataValidation>
    <dataValidation type="list" allowBlank="1" showInputMessage="1" showErrorMessage="1" sqref="O4 C28">
      <formula1>$B$32:$B$33</formula1>
    </dataValidation>
  </dataValidations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B1:N25"/>
  <sheetViews>
    <sheetView zoomScale="70" zoomScaleNormal="70" zoomScalePageLayoutView="70" workbookViewId="0">
      <selection activeCell="C6" sqref="C6"/>
    </sheetView>
  </sheetViews>
  <sheetFormatPr baseColWidth="10" defaultColWidth="8.83203125" defaultRowHeight="19" x14ac:dyDescent="0.25"/>
  <cols>
    <col min="1" max="1" width="8.83203125" style="2"/>
    <col min="2" max="2" width="32.33203125" style="2" customWidth="1"/>
    <col min="3" max="3" width="12.33203125" style="2" customWidth="1"/>
    <col min="4" max="4" width="11.5" style="2" customWidth="1"/>
    <col min="5" max="5" width="11.33203125" style="2" customWidth="1"/>
    <col min="6" max="6" width="10.6640625" style="2" customWidth="1"/>
    <col min="7" max="7" width="12.1640625" style="2" customWidth="1"/>
    <col min="8" max="8" width="13.33203125" style="2" customWidth="1"/>
    <col min="9" max="9" width="11.33203125" style="2" customWidth="1"/>
    <col min="10" max="10" width="11.6640625" style="2" customWidth="1"/>
    <col min="11" max="11" width="17.6640625" style="2" customWidth="1"/>
    <col min="12" max="12" width="20.1640625" style="2" customWidth="1"/>
    <col min="13" max="13" width="16.33203125" style="2" customWidth="1"/>
    <col min="14" max="14" width="18.1640625" style="2" customWidth="1"/>
    <col min="15" max="15" width="8.83203125" style="2"/>
    <col min="16" max="16" width="18.33203125" style="2" customWidth="1"/>
    <col min="17" max="16384" width="8.83203125" style="2"/>
  </cols>
  <sheetData>
    <row r="1" spans="2:14" ht="22" thickBot="1" x14ac:dyDescent="0.3">
      <c r="B1" s="237" t="s">
        <v>62</v>
      </c>
      <c r="C1" s="238"/>
      <c r="H1" s="82" t="s">
        <v>63</v>
      </c>
      <c r="I1" s="83" t="s">
        <v>62</v>
      </c>
      <c r="J1" s="83" t="s">
        <v>64</v>
      </c>
      <c r="K1" s="84" t="s">
        <v>65</v>
      </c>
    </row>
    <row r="2" spans="2:14" ht="20" thickBot="1" x14ac:dyDescent="0.3">
      <c r="B2" s="85" t="s">
        <v>66</v>
      </c>
      <c r="C2" s="86">
        <v>0.5</v>
      </c>
      <c r="H2" s="87" t="s">
        <v>67</v>
      </c>
      <c r="I2" s="88" t="s">
        <v>68</v>
      </c>
      <c r="J2" s="88" t="s">
        <v>69</v>
      </c>
      <c r="K2" s="89" t="s">
        <v>70</v>
      </c>
      <c r="M2" s="2" t="s">
        <v>71</v>
      </c>
    </row>
    <row r="3" spans="2:14" ht="20" thickBot="1" x14ac:dyDescent="0.3">
      <c r="B3" s="85" t="s">
        <v>72</v>
      </c>
      <c r="C3" s="90" t="s">
        <v>73</v>
      </c>
    </row>
    <row r="4" spans="2:14" ht="20" thickBot="1" x14ac:dyDescent="0.3"/>
    <row r="5" spans="2:14" ht="20" thickBot="1" x14ac:dyDescent="0.3">
      <c r="B5" s="91" t="s">
        <v>1</v>
      </c>
      <c r="C5" s="92" t="s">
        <v>2</v>
      </c>
      <c r="D5" s="92" t="s">
        <v>3</v>
      </c>
      <c r="E5" s="92" t="s">
        <v>4</v>
      </c>
      <c r="F5" s="92" t="s">
        <v>5</v>
      </c>
      <c r="G5" s="92" t="s">
        <v>6</v>
      </c>
      <c r="H5" s="92" t="s">
        <v>7</v>
      </c>
      <c r="I5" s="92" t="s">
        <v>9</v>
      </c>
      <c r="J5" s="92" t="s">
        <v>8</v>
      </c>
      <c r="K5" s="93" t="s">
        <v>41</v>
      </c>
      <c r="L5" s="94" t="s">
        <v>74</v>
      </c>
      <c r="M5" s="95" t="s">
        <v>75</v>
      </c>
      <c r="N5" s="96" t="s">
        <v>76</v>
      </c>
    </row>
    <row r="6" spans="2:14" x14ac:dyDescent="0.25">
      <c r="B6" s="97" t="s">
        <v>10</v>
      </c>
      <c r="C6" s="98">
        <f ca="1">RANDBETWEEN(40,70)</f>
        <v>67</v>
      </c>
      <c r="D6" s="98">
        <f t="shared" ref="D6:J21" ca="1" si="0">RANDBETWEEN(25,70)</f>
        <v>39</v>
      </c>
      <c r="E6" s="98">
        <f t="shared" ca="1" si="0"/>
        <v>59</v>
      </c>
      <c r="F6" s="98">
        <f t="shared" ca="1" si="0"/>
        <v>63</v>
      </c>
      <c r="G6" s="98">
        <f t="shared" ca="1" si="0"/>
        <v>45</v>
      </c>
      <c r="H6" s="98">
        <f t="shared" ca="1" si="0"/>
        <v>66</v>
      </c>
      <c r="I6" s="98">
        <f t="shared" ca="1" si="0"/>
        <v>41</v>
      </c>
      <c r="J6" s="98">
        <f t="shared" ca="1" si="0"/>
        <v>38</v>
      </c>
      <c r="K6" s="99">
        <f t="shared" ref="K6:K25" ca="1" si="1">SUM($C6:$J6)</f>
        <v>418</v>
      </c>
      <c r="L6" s="100">
        <v>800</v>
      </c>
      <c r="M6" s="101">
        <f ca="1">K6/L6</f>
        <v>0.52249999999999996</v>
      </c>
      <c r="N6" s="102" t="str">
        <f ca="1">IF($M6&gt;$C$2,B$2,B$3)</f>
        <v>Pass</v>
      </c>
    </row>
    <row r="7" spans="2:14" x14ac:dyDescent="0.25">
      <c r="B7" s="103" t="s">
        <v>11</v>
      </c>
      <c r="C7" s="104">
        <f t="shared" ref="C7:C22" ca="1" si="2">RANDBETWEEN(25,70)</f>
        <v>43</v>
      </c>
      <c r="D7" s="104">
        <f t="shared" ca="1" si="0"/>
        <v>54</v>
      </c>
      <c r="E7" s="104">
        <f t="shared" ca="1" si="0"/>
        <v>69</v>
      </c>
      <c r="F7" s="104">
        <f t="shared" ca="1" si="0"/>
        <v>43</v>
      </c>
      <c r="G7" s="104">
        <f t="shared" ca="1" si="0"/>
        <v>50</v>
      </c>
      <c r="H7" s="104">
        <f t="shared" ca="1" si="0"/>
        <v>62</v>
      </c>
      <c r="I7" s="104">
        <f t="shared" ca="1" si="0"/>
        <v>54</v>
      </c>
      <c r="J7" s="104">
        <f t="shared" ca="1" si="0"/>
        <v>50</v>
      </c>
      <c r="K7" s="105">
        <f t="shared" ca="1" si="1"/>
        <v>425</v>
      </c>
      <c r="L7" s="106">
        <v>800</v>
      </c>
      <c r="M7" s="107">
        <f t="shared" ref="M7:M25" ca="1" si="3">K7/L7</f>
        <v>0.53125</v>
      </c>
      <c r="N7" s="108" t="str">
        <f t="shared" ref="N7:N25" ca="1" si="4">IF($M7&gt;$C$2,B$2,B$3)</f>
        <v>Pass</v>
      </c>
    </row>
    <row r="8" spans="2:14" x14ac:dyDescent="0.25">
      <c r="B8" s="97" t="s">
        <v>12</v>
      </c>
      <c r="C8" s="98">
        <f t="shared" ca="1" si="2"/>
        <v>66</v>
      </c>
      <c r="D8" s="98">
        <v>100</v>
      </c>
      <c r="E8" s="98">
        <f t="shared" ca="1" si="0"/>
        <v>52</v>
      </c>
      <c r="F8" s="98">
        <f t="shared" ca="1" si="0"/>
        <v>70</v>
      </c>
      <c r="G8" s="98">
        <v>98</v>
      </c>
      <c r="H8" s="98">
        <f t="shared" ca="1" si="0"/>
        <v>25</v>
      </c>
      <c r="I8" s="98">
        <f t="shared" ca="1" si="0"/>
        <v>62</v>
      </c>
      <c r="J8" s="98">
        <f t="shared" ca="1" si="0"/>
        <v>37</v>
      </c>
      <c r="K8" s="105">
        <f t="shared" ca="1" si="1"/>
        <v>510</v>
      </c>
      <c r="L8" s="106">
        <v>800</v>
      </c>
      <c r="M8" s="101">
        <f t="shared" ca="1" si="3"/>
        <v>0.63749999999999996</v>
      </c>
      <c r="N8" s="102" t="str">
        <f t="shared" ca="1" si="4"/>
        <v>Pass</v>
      </c>
    </row>
    <row r="9" spans="2:14" x14ac:dyDescent="0.25">
      <c r="B9" s="103" t="s">
        <v>13</v>
      </c>
      <c r="C9" s="104">
        <f t="shared" ca="1" si="2"/>
        <v>70</v>
      </c>
      <c r="D9" s="104">
        <f t="shared" ca="1" si="0"/>
        <v>35</v>
      </c>
      <c r="E9" s="104">
        <f t="shared" ca="1" si="0"/>
        <v>46</v>
      </c>
      <c r="F9" s="104">
        <f t="shared" ca="1" si="0"/>
        <v>35</v>
      </c>
      <c r="G9" s="104">
        <f t="shared" ca="1" si="0"/>
        <v>56</v>
      </c>
      <c r="H9" s="104">
        <f t="shared" ca="1" si="0"/>
        <v>60</v>
      </c>
      <c r="I9" s="104">
        <f t="shared" ca="1" si="0"/>
        <v>69</v>
      </c>
      <c r="J9" s="104">
        <f t="shared" ca="1" si="0"/>
        <v>45</v>
      </c>
      <c r="K9" s="105">
        <f t="shared" ca="1" si="1"/>
        <v>416</v>
      </c>
      <c r="L9" s="106">
        <v>800</v>
      </c>
      <c r="M9" s="107">
        <f t="shared" ca="1" si="3"/>
        <v>0.52</v>
      </c>
      <c r="N9" s="108" t="str">
        <f t="shared" ca="1" si="4"/>
        <v>Pass</v>
      </c>
    </row>
    <row r="10" spans="2:14" x14ac:dyDescent="0.25">
      <c r="B10" s="97" t="s">
        <v>14</v>
      </c>
      <c r="C10" s="98">
        <f t="shared" ca="1" si="2"/>
        <v>53</v>
      </c>
      <c r="D10" s="98">
        <f t="shared" ca="1" si="0"/>
        <v>45</v>
      </c>
      <c r="E10" s="98">
        <f t="shared" ca="1" si="0"/>
        <v>36</v>
      </c>
      <c r="F10" s="98">
        <f t="shared" ca="1" si="0"/>
        <v>39</v>
      </c>
      <c r="G10" s="98">
        <f t="shared" ca="1" si="0"/>
        <v>65</v>
      </c>
      <c r="H10" s="98">
        <f t="shared" ca="1" si="0"/>
        <v>63</v>
      </c>
      <c r="I10" s="98">
        <f t="shared" ca="1" si="0"/>
        <v>55</v>
      </c>
      <c r="J10" s="98">
        <f t="shared" ca="1" si="0"/>
        <v>52</v>
      </c>
      <c r="K10" s="105">
        <f t="shared" ca="1" si="1"/>
        <v>408</v>
      </c>
      <c r="L10" s="106">
        <v>800</v>
      </c>
      <c r="M10" s="101">
        <f t="shared" ca="1" si="3"/>
        <v>0.51</v>
      </c>
      <c r="N10" s="102" t="str">
        <f t="shared" ca="1" si="4"/>
        <v>Pass</v>
      </c>
    </row>
    <row r="11" spans="2:14" x14ac:dyDescent="0.25">
      <c r="B11" s="103" t="s">
        <v>15</v>
      </c>
      <c r="C11" s="104">
        <f t="shared" ca="1" si="2"/>
        <v>43</v>
      </c>
      <c r="D11" s="104">
        <v>97</v>
      </c>
      <c r="E11" s="104">
        <f t="shared" ca="1" si="0"/>
        <v>46</v>
      </c>
      <c r="F11" s="104">
        <f t="shared" ca="1" si="0"/>
        <v>43</v>
      </c>
      <c r="G11" s="104">
        <f t="shared" ca="1" si="0"/>
        <v>67</v>
      </c>
      <c r="H11" s="104">
        <f t="shared" ca="1" si="0"/>
        <v>53</v>
      </c>
      <c r="I11" s="104">
        <f t="shared" ca="1" si="0"/>
        <v>70</v>
      </c>
      <c r="J11" s="104">
        <f t="shared" ca="1" si="0"/>
        <v>39</v>
      </c>
      <c r="K11" s="105">
        <f t="shared" ca="1" si="1"/>
        <v>458</v>
      </c>
      <c r="L11" s="106">
        <v>800</v>
      </c>
      <c r="M11" s="107">
        <f t="shared" ca="1" si="3"/>
        <v>0.57250000000000001</v>
      </c>
      <c r="N11" s="108" t="str">
        <f t="shared" ca="1" si="4"/>
        <v>Pass</v>
      </c>
    </row>
    <row r="12" spans="2:14" x14ac:dyDescent="0.25">
      <c r="B12" s="97" t="s">
        <v>16</v>
      </c>
      <c r="C12" s="98">
        <f t="shared" ca="1" si="2"/>
        <v>51</v>
      </c>
      <c r="D12" s="98">
        <f t="shared" ca="1" si="0"/>
        <v>35</v>
      </c>
      <c r="E12" s="98">
        <f t="shared" ca="1" si="0"/>
        <v>53</v>
      </c>
      <c r="F12" s="98">
        <f t="shared" ca="1" si="0"/>
        <v>48</v>
      </c>
      <c r="G12" s="98">
        <f t="shared" ca="1" si="0"/>
        <v>38</v>
      </c>
      <c r="H12" s="98">
        <f t="shared" ca="1" si="0"/>
        <v>61</v>
      </c>
      <c r="I12" s="98">
        <f t="shared" ca="1" si="0"/>
        <v>59</v>
      </c>
      <c r="J12" s="98">
        <f t="shared" ca="1" si="0"/>
        <v>30</v>
      </c>
      <c r="K12" s="105">
        <f t="shared" ca="1" si="1"/>
        <v>375</v>
      </c>
      <c r="L12" s="106">
        <v>800</v>
      </c>
      <c r="M12" s="101">
        <f t="shared" ca="1" si="3"/>
        <v>0.46875</v>
      </c>
      <c r="N12" s="102" t="str">
        <f t="shared" ca="1" si="4"/>
        <v>Fail</v>
      </c>
    </row>
    <row r="13" spans="2:14" x14ac:dyDescent="0.25">
      <c r="B13" s="103" t="s">
        <v>17</v>
      </c>
      <c r="C13" s="104">
        <f t="shared" ca="1" si="2"/>
        <v>38</v>
      </c>
      <c r="D13" s="104">
        <f t="shared" ca="1" si="0"/>
        <v>32</v>
      </c>
      <c r="E13" s="104">
        <f t="shared" ca="1" si="0"/>
        <v>55</v>
      </c>
      <c r="F13" s="104">
        <f t="shared" ca="1" si="0"/>
        <v>43</v>
      </c>
      <c r="G13" s="104">
        <f t="shared" ca="1" si="0"/>
        <v>37</v>
      </c>
      <c r="H13" s="104">
        <f t="shared" ca="1" si="0"/>
        <v>36</v>
      </c>
      <c r="I13" s="104">
        <f t="shared" ca="1" si="0"/>
        <v>45</v>
      </c>
      <c r="J13" s="104">
        <f t="shared" ca="1" si="0"/>
        <v>38</v>
      </c>
      <c r="K13" s="105">
        <f t="shared" ca="1" si="1"/>
        <v>324</v>
      </c>
      <c r="L13" s="106">
        <v>800</v>
      </c>
      <c r="M13" s="107">
        <f t="shared" ca="1" si="3"/>
        <v>0.40500000000000003</v>
      </c>
      <c r="N13" s="108" t="str">
        <f t="shared" ca="1" si="4"/>
        <v>Fail</v>
      </c>
    </row>
    <row r="14" spans="2:14" x14ac:dyDescent="0.25">
      <c r="B14" s="97" t="s">
        <v>18</v>
      </c>
      <c r="C14" s="98">
        <f t="shared" ca="1" si="2"/>
        <v>41</v>
      </c>
      <c r="D14" s="98">
        <f t="shared" ca="1" si="0"/>
        <v>70</v>
      </c>
      <c r="E14" s="98">
        <v>100</v>
      </c>
      <c r="F14" s="98">
        <f t="shared" ca="1" si="0"/>
        <v>65</v>
      </c>
      <c r="G14" s="98">
        <f t="shared" ca="1" si="0"/>
        <v>59</v>
      </c>
      <c r="H14" s="98">
        <f t="shared" ca="1" si="0"/>
        <v>66</v>
      </c>
      <c r="I14" s="98">
        <f t="shared" ca="1" si="0"/>
        <v>45</v>
      </c>
      <c r="J14" s="98">
        <f t="shared" ca="1" si="0"/>
        <v>50</v>
      </c>
      <c r="K14" s="105">
        <f t="shared" ca="1" si="1"/>
        <v>496</v>
      </c>
      <c r="L14" s="106">
        <v>800</v>
      </c>
      <c r="M14" s="101">
        <f t="shared" ca="1" si="3"/>
        <v>0.62</v>
      </c>
      <c r="N14" s="102" t="str">
        <f t="shared" ca="1" si="4"/>
        <v>Pass</v>
      </c>
    </row>
    <row r="15" spans="2:14" x14ac:dyDescent="0.25">
      <c r="B15" s="103" t="s">
        <v>19</v>
      </c>
      <c r="C15" s="104">
        <f t="shared" ca="1" si="2"/>
        <v>46</v>
      </c>
      <c r="D15" s="104">
        <f t="shared" ca="1" si="0"/>
        <v>61</v>
      </c>
      <c r="E15" s="104">
        <f t="shared" ca="1" si="0"/>
        <v>62</v>
      </c>
      <c r="F15" s="104">
        <f t="shared" ca="1" si="0"/>
        <v>66</v>
      </c>
      <c r="G15" s="104">
        <f t="shared" ca="1" si="0"/>
        <v>26</v>
      </c>
      <c r="H15" s="104">
        <f t="shared" ca="1" si="0"/>
        <v>55</v>
      </c>
      <c r="I15" s="104">
        <f t="shared" ca="1" si="0"/>
        <v>47</v>
      </c>
      <c r="J15" s="104">
        <f t="shared" ca="1" si="0"/>
        <v>66</v>
      </c>
      <c r="K15" s="105">
        <f t="shared" ca="1" si="1"/>
        <v>429</v>
      </c>
      <c r="L15" s="106">
        <v>800</v>
      </c>
      <c r="M15" s="107">
        <f t="shared" ca="1" si="3"/>
        <v>0.53625</v>
      </c>
      <c r="N15" s="108" t="str">
        <f t="shared" ca="1" si="4"/>
        <v>Pass</v>
      </c>
    </row>
    <row r="16" spans="2:14" x14ac:dyDescent="0.25">
      <c r="B16" s="97" t="s">
        <v>20</v>
      </c>
      <c r="C16" s="98">
        <f t="shared" ca="1" si="2"/>
        <v>38</v>
      </c>
      <c r="D16" s="98">
        <f t="shared" ca="1" si="0"/>
        <v>32</v>
      </c>
      <c r="E16" s="98">
        <f t="shared" ca="1" si="0"/>
        <v>26</v>
      </c>
      <c r="F16" s="98">
        <f t="shared" ca="1" si="0"/>
        <v>39</v>
      </c>
      <c r="G16" s="98">
        <v>98</v>
      </c>
      <c r="H16" s="98">
        <f t="shared" ca="1" si="0"/>
        <v>42</v>
      </c>
      <c r="I16" s="98">
        <f t="shared" ca="1" si="0"/>
        <v>41</v>
      </c>
      <c r="J16" s="98">
        <f t="shared" ca="1" si="0"/>
        <v>40</v>
      </c>
      <c r="K16" s="105">
        <f t="shared" ca="1" si="1"/>
        <v>356</v>
      </c>
      <c r="L16" s="106">
        <v>800</v>
      </c>
      <c r="M16" s="101">
        <f t="shared" ca="1" si="3"/>
        <v>0.44500000000000001</v>
      </c>
      <c r="N16" s="102" t="str">
        <f t="shared" ca="1" si="4"/>
        <v>Fail</v>
      </c>
    </row>
    <row r="17" spans="2:14" x14ac:dyDescent="0.25">
      <c r="B17" s="103" t="s">
        <v>21</v>
      </c>
      <c r="C17" s="104">
        <f t="shared" ca="1" si="2"/>
        <v>41</v>
      </c>
      <c r="D17" s="104">
        <f t="shared" ca="1" si="0"/>
        <v>46</v>
      </c>
      <c r="E17" s="104">
        <f t="shared" ca="1" si="0"/>
        <v>27</v>
      </c>
      <c r="F17" s="104">
        <f t="shared" ca="1" si="0"/>
        <v>70</v>
      </c>
      <c r="G17" s="104">
        <f t="shared" ca="1" si="0"/>
        <v>44</v>
      </c>
      <c r="H17" s="104">
        <f t="shared" ca="1" si="0"/>
        <v>69</v>
      </c>
      <c r="I17" s="104">
        <f t="shared" ca="1" si="0"/>
        <v>44</v>
      </c>
      <c r="J17" s="104">
        <f t="shared" ca="1" si="0"/>
        <v>32</v>
      </c>
      <c r="K17" s="105">
        <f t="shared" ca="1" si="1"/>
        <v>373</v>
      </c>
      <c r="L17" s="106">
        <v>800</v>
      </c>
      <c r="M17" s="107">
        <f t="shared" ca="1" si="3"/>
        <v>0.46625</v>
      </c>
      <c r="N17" s="108" t="str">
        <f t="shared" ca="1" si="4"/>
        <v>Fail</v>
      </c>
    </row>
    <row r="18" spans="2:14" x14ac:dyDescent="0.25">
      <c r="B18" s="97" t="s">
        <v>22</v>
      </c>
      <c r="C18" s="98">
        <f t="shared" ca="1" si="2"/>
        <v>25</v>
      </c>
      <c r="D18" s="98">
        <f t="shared" ca="1" si="0"/>
        <v>40</v>
      </c>
      <c r="E18" s="98">
        <f t="shared" ca="1" si="0"/>
        <v>37</v>
      </c>
      <c r="F18" s="98">
        <f t="shared" ca="1" si="0"/>
        <v>25</v>
      </c>
      <c r="G18" s="98">
        <f t="shared" ca="1" si="0"/>
        <v>63</v>
      </c>
      <c r="H18" s="98">
        <f t="shared" ca="1" si="0"/>
        <v>42</v>
      </c>
      <c r="I18" s="98">
        <f t="shared" ca="1" si="0"/>
        <v>55</v>
      </c>
      <c r="J18" s="98">
        <f t="shared" ca="1" si="0"/>
        <v>69</v>
      </c>
      <c r="K18" s="105">
        <f t="shared" ca="1" si="1"/>
        <v>356</v>
      </c>
      <c r="L18" s="106">
        <v>800</v>
      </c>
      <c r="M18" s="101">
        <f t="shared" ca="1" si="3"/>
        <v>0.44500000000000001</v>
      </c>
      <c r="N18" s="102" t="str">
        <f t="shared" ca="1" si="4"/>
        <v>Fail</v>
      </c>
    </row>
    <row r="19" spans="2:14" x14ac:dyDescent="0.25">
      <c r="B19" s="103" t="s">
        <v>23</v>
      </c>
      <c r="C19" s="104">
        <f t="shared" ca="1" si="2"/>
        <v>68</v>
      </c>
      <c r="D19" s="104">
        <f t="shared" ca="1" si="0"/>
        <v>31</v>
      </c>
      <c r="E19" s="104">
        <f t="shared" ca="1" si="0"/>
        <v>64</v>
      </c>
      <c r="F19" s="104">
        <f t="shared" ca="1" si="0"/>
        <v>57</v>
      </c>
      <c r="G19" s="104">
        <f t="shared" ca="1" si="0"/>
        <v>46</v>
      </c>
      <c r="H19" s="104">
        <f t="shared" ca="1" si="0"/>
        <v>57</v>
      </c>
      <c r="I19" s="104">
        <f t="shared" ca="1" si="0"/>
        <v>53</v>
      </c>
      <c r="J19" s="104">
        <f t="shared" ca="1" si="0"/>
        <v>51</v>
      </c>
      <c r="K19" s="105">
        <f t="shared" ca="1" si="1"/>
        <v>427</v>
      </c>
      <c r="L19" s="106">
        <v>800</v>
      </c>
      <c r="M19" s="107">
        <f t="shared" ca="1" si="3"/>
        <v>0.53374999999999995</v>
      </c>
      <c r="N19" s="108" t="str">
        <f t="shared" ca="1" si="4"/>
        <v>Pass</v>
      </c>
    </row>
    <row r="20" spans="2:14" x14ac:dyDescent="0.25">
      <c r="B20" s="97" t="s">
        <v>24</v>
      </c>
      <c r="C20" s="98">
        <f t="shared" ca="1" si="2"/>
        <v>36</v>
      </c>
      <c r="D20" s="98">
        <f t="shared" ca="1" si="0"/>
        <v>36</v>
      </c>
      <c r="E20" s="98">
        <f t="shared" ca="1" si="0"/>
        <v>52</v>
      </c>
      <c r="F20" s="98">
        <f t="shared" ca="1" si="0"/>
        <v>26</v>
      </c>
      <c r="G20" s="98">
        <f t="shared" ca="1" si="0"/>
        <v>29</v>
      </c>
      <c r="H20" s="98">
        <f t="shared" ca="1" si="0"/>
        <v>41</v>
      </c>
      <c r="I20" s="98">
        <f t="shared" ca="1" si="0"/>
        <v>63</v>
      </c>
      <c r="J20" s="98">
        <f t="shared" ca="1" si="0"/>
        <v>34</v>
      </c>
      <c r="K20" s="105">
        <f t="shared" ca="1" si="1"/>
        <v>317</v>
      </c>
      <c r="L20" s="106">
        <v>800</v>
      </c>
      <c r="M20" s="101">
        <f t="shared" ca="1" si="3"/>
        <v>0.39624999999999999</v>
      </c>
      <c r="N20" s="102" t="str">
        <f t="shared" ca="1" si="4"/>
        <v>Fail</v>
      </c>
    </row>
    <row r="21" spans="2:14" x14ac:dyDescent="0.25">
      <c r="B21" s="103" t="s">
        <v>25</v>
      </c>
      <c r="C21" s="104">
        <f t="shared" ca="1" si="2"/>
        <v>54</v>
      </c>
      <c r="D21" s="104">
        <v>100</v>
      </c>
      <c r="E21" s="104">
        <f t="shared" ca="1" si="0"/>
        <v>40</v>
      </c>
      <c r="F21" s="104">
        <f t="shared" ca="1" si="0"/>
        <v>48</v>
      </c>
      <c r="G21" s="104">
        <f t="shared" ca="1" si="0"/>
        <v>52</v>
      </c>
      <c r="H21" s="104">
        <f t="shared" ca="1" si="0"/>
        <v>47</v>
      </c>
      <c r="I21" s="104">
        <f t="shared" ca="1" si="0"/>
        <v>59</v>
      </c>
      <c r="J21" s="104">
        <f t="shared" ca="1" si="0"/>
        <v>28</v>
      </c>
      <c r="K21" s="105">
        <f t="shared" ca="1" si="1"/>
        <v>428</v>
      </c>
      <c r="L21" s="106">
        <v>800</v>
      </c>
      <c r="M21" s="107">
        <f t="shared" ca="1" si="3"/>
        <v>0.53500000000000003</v>
      </c>
      <c r="N21" s="108" t="str">
        <f t="shared" ca="1" si="4"/>
        <v>Pass</v>
      </c>
    </row>
    <row r="22" spans="2:14" x14ac:dyDescent="0.25">
      <c r="B22" s="97" t="s">
        <v>26</v>
      </c>
      <c r="C22" s="98">
        <f t="shared" ca="1" si="2"/>
        <v>54</v>
      </c>
      <c r="D22" s="98">
        <f t="shared" ref="D22:J22" ca="1" si="5">RANDBETWEEN(25,70)</f>
        <v>42</v>
      </c>
      <c r="E22" s="98">
        <f t="shared" ca="1" si="5"/>
        <v>51</v>
      </c>
      <c r="F22" s="98">
        <f t="shared" ca="1" si="5"/>
        <v>39</v>
      </c>
      <c r="G22" s="98">
        <f t="shared" ca="1" si="5"/>
        <v>32</v>
      </c>
      <c r="H22" s="98">
        <f t="shared" ca="1" si="5"/>
        <v>42</v>
      </c>
      <c r="I22" s="98">
        <f t="shared" ca="1" si="5"/>
        <v>56</v>
      </c>
      <c r="J22" s="98">
        <f t="shared" ca="1" si="5"/>
        <v>70</v>
      </c>
      <c r="K22" s="105">
        <f t="shared" ca="1" si="1"/>
        <v>386</v>
      </c>
      <c r="L22" s="106">
        <v>800</v>
      </c>
      <c r="M22" s="101">
        <f t="shared" ca="1" si="3"/>
        <v>0.48249999999999998</v>
      </c>
      <c r="N22" s="102" t="str">
        <f t="shared" ca="1" si="4"/>
        <v>Fail</v>
      </c>
    </row>
    <row r="23" spans="2:14" x14ac:dyDescent="0.25">
      <c r="B23" s="103" t="s">
        <v>27</v>
      </c>
      <c r="C23" s="104">
        <f t="shared" ref="C23:J25" ca="1" si="6">RANDBETWEEN(25,70)</f>
        <v>31</v>
      </c>
      <c r="D23" s="104">
        <f t="shared" ca="1" si="6"/>
        <v>30</v>
      </c>
      <c r="E23" s="104">
        <f t="shared" ca="1" si="6"/>
        <v>43</v>
      </c>
      <c r="F23" s="104">
        <f t="shared" ca="1" si="6"/>
        <v>66</v>
      </c>
      <c r="G23" s="104">
        <f t="shared" ca="1" si="6"/>
        <v>26</v>
      </c>
      <c r="H23" s="104">
        <f t="shared" ca="1" si="6"/>
        <v>26</v>
      </c>
      <c r="I23" s="104">
        <f t="shared" ca="1" si="6"/>
        <v>40</v>
      </c>
      <c r="J23" s="104">
        <f t="shared" ca="1" si="6"/>
        <v>59</v>
      </c>
      <c r="K23" s="105">
        <f t="shared" ca="1" si="1"/>
        <v>321</v>
      </c>
      <c r="L23" s="106">
        <v>800</v>
      </c>
      <c r="M23" s="107">
        <f t="shared" ca="1" si="3"/>
        <v>0.40125</v>
      </c>
      <c r="N23" s="108" t="str">
        <f t="shared" ca="1" si="4"/>
        <v>Fail</v>
      </c>
    </row>
    <row r="24" spans="2:14" x14ac:dyDescent="0.25">
      <c r="B24" s="97" t="s">
        <v>28</v>
      </c>
      <c r="C24" s="98">
        <f t="shared" ca="1" si="6"/>
        <v>61</v>
      </c>
      <c r="D24" s="98">
        <f t="shared" ca="1" si="6"/>
        <v>51</v>
      </c>
      <c r="E24" s="98">
        <f t="shared" ca="1" si="6"/>
        <v>52</v>
      </c>
      <c r="F24" s="98">
        <f t="shared" ca="1" si="6"/>
        <v>52</v>
      </c>
      <c r="G24" s="98">
        <f t="shared" ca="1" si="6"/>
        <v>28</v>
      </c>
      <c r="H24" s="98">
        <v>98</v>
      </c>
      <c r="I24" s="98">
        <f t="shared" ca="1" si="6"/>
        <v>26</v>
      </c>
      <c r="J24" s="98">
        <f t="shared" ca="1" si="6"/>
        <v>65</v>
      </c>
      <c r="K24" s="105">
        <f t="shared" ca="1" si="1"/>
        <v>433</v>
      </c>
      <c r="L24" s="106">
        <v>800</v>
      </c>
      <c r="M24" s="101">
        <f t="shared" ca="1" si="3"/>
        <v>0.54125000000000001</v>
      </c>
      <c r="N24" s="102" t="str">
        <f t="shared" ca="1" si="4"/>
        <v>Pass</v>
      </c>
    </row>
    <row r="25" spans="2:14" ht="20" thickBot="1" x14ac:dyDescent="0.3">
      <c r="B25" s="109" t="s">
        <v>29</v>
      </c>
      <c r="C25" s="110">
        <f t="shared" ca="1" si="6"/>
        <v>58</v>
      </c>
      <c r="D25" s="110">
        <f t="shared" ca="1" si="6"/>
        <v>45</v>
      </c>
      <c r="E25" s="110">
        <f t="shared" ca="1" si="6"/>
        <v>26</v>
      </c>
      <c r="F25" s="110">
        <f t="shared" ca="1" si="6"/>
        <v>52</v>
      </c>
      <c r="G25" s="110">
        <f t="shared" ca="1" si="6"/>
        <v>45</v>
      </c>
      <c r="H25" s="110">
        <f t="shared" ca="1" si="6"/>
        <v>27</v>
      </c>
      <c r="I25" s="110">
        <f t="shared" ca="1" si="6"/>
        <v>69</v>
      </c>
      <c r="J25" s="110">
        <f t="shared" ca="1" si="6"/>
        <v>63</v>
      </c>
      <c r="K25" s="111">
        <f t="shared" ca="1" si="1"/>
        <v>385</v>
      </c>
      <c r="L25" s="112">
        <v>800</v>
      </c>
      <c r="M25" s="113">
        <f t="shared" ca="1" si="3"/>
        <v>0.48125000000000001</v>
      </c>
      <c r="N25" s="114" t="str">
        <f t="shared" ca="1" si="4"/>
        <v>Fail</v>
      </c>
    </row>
  </sheetData>
  <mergeCells count="1">
    <mergeCell ref="B1:C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B1:O27"/>
  <sheetViews>
    <sheetView workbookViewId="0">
      <selection activeCell="I1" sqref="I1:O2"/>
    </sheetView>
  </sheetViews>
  <sheetFormatPr baseColWidth="10" defaultColWidth="8.83203125" defaultRowHeight="16" x14ac:dyDescent="0.2"/>
  <cols>
    <col min="2" max="2" width="19.1640625" customWidth="1"/>
    <col min="6" max="6" width="9.33203125" bestFit="1" customWidth="1"/>
    <col min="11" max="11" width="12.33203125" customWidth="1"/>
    <col min="12" max="12" width="13.1640625" customWidth="1"/>
  </cols>
  <sheetData>
    <row r="1" spans="2:15" ht="17" thickBot="1" x14ac:dyDescent="0.25">
      <c r="B1" s="239" t="s">
        <v>77</v>
      </c>
      <c r="C1" s="240"/>
      <c r="F1" s="115" t="s">
        <v>62</v>
      </c>
      <c r="G1" s="116" t="s">
        <v>78</v>
      </c>
      <c r="I1" s="117" t="s">
        <v>63</v>
      </c>
      <c r="J1" s="117" t="s">
        <v>62</v>
      </c>
      <c r="K1" s="117" t="s">
        <v>78</v>
      </c>
      <c r="L1" s="117" t="s">
        <v>79</v>
      </c>
      <c r="M1" s="117" t="s">
        <v>62</v>
      </c>
      <c r="N1" s="117" t="s">
        <v>78</v>
      </c>
      <c r="O1" s="117" t="s">
        <v>79</v>
      </c>
    </row>
    <row r="2" spans="2:15" ht="17" thickBot="1" x14ac:dyDescent="0.25">
      <c r="B2" s="118" t="s">
        <v>80</v>
      </c>
      <c r="C2" s="119">
        <f ca="1">MAX(K8:K27)</f>
        <v>614</v>
      </c>
      <c r="E2" s="120" t="s">
        <v>81</v>
      </c>
      <c r="F2" s="121">
        <f ca="1">C2-C5</f>
        <v>541</v>
      </c>
      <c r="G2" s="36" t="s">
        <v>82</v>
      </c>
      <c r="I2" s="23" t="s">
        <v>83</v>
      </c>
      <c r="J2" s="23" t="s">
        <v>84</v>
      </c>
      <c r="K2" s="23" t="s">
        <v>85</v>
      </c>
      <c r="L2" s="122" t="s">
        <v>83</v>
      </c>
      <c r="M2" s="122" t="s">
        <v>86</v>
      </c>
      <c r="N2" s="122" t="s">
        <v>87</v>
      </c>
      <c r="O2" s="122" t="s">
        <v>88</v>
      </c>
    </row>
    <row r="3" spans="2:15" ht="17" thickBot="1" x14ac:dyDescent="0.25">
      <c r="B3" s="123" t="s">
        <v>89</v>
      </c>
      <c r="C3" s="119">
        <f ca="1">MIN(K8:K27)</f>
        <v>395</v>
      </c>
      <c r="E3" s="120" t="s">
        <v>90</v>
      </c>
      <c r="F3" s="124">
        <f ca="1">F2-C5</f>
        <v>468</v>
      </c>
      <c r="G3" s="125" t="s">
        <v>91</v>
      </c>
      <c r="I3" s="25"/>
      <c r="J3" s="25"/>
      <c r="K3" s="25"/>
      <c r="L3" s="25"/>
    </row>
    <row r="4" spans="2:15" ht="17" thickBot="1" x14ac:dyDescent="0.25">
      <c r="B4" s="123" t="s">
        <v>92</v>
      </c>
      <c r="C4" s="119">
        <f ca="1">C2-C3</f>
        <v>219</v>
      </c>
      <c r="E4" s="126" t="s">
        <v>93</v>
      </c>
      <c r="F4" s="127">
        <f ca="1">F3-C5</f>
        <v>395</v>
      </c>
      <c r="G4" s="128" t="s">
        <v>94</v>
      </c>
      <c r="I4" s="25"/>
      <c r="J4" s="25"/>
      <c r="K4" s="25"/>
      <c r="L4" s="25"/>
    </row>
    <row r="5" spans="2:15" ht="17" thickBot="1" x14ac:dyDescent="0.25">
      <c r="B5" s="129" t="s">
        <v>95</v>
      </c>
      <c r="C5" s="130">
        <f ca="1">C4/3</f>
        <v>73</v>
      </c>
    </row>
    <row r="6" spans="2:15" ht="17" thickBot="1" x14ac:dyDescent="0.25"/>
    <row r="7" spans="2:15" ht="17" thickBot="1" x14ac:dyDescent="0.25">
      <c r="B7" s="131" t="s">
        <v>1</v>
      </c>
      <c r="C7" s="132" t="s">
        <v>2</v>
      </c>
      <c r="D7" s="132" t="s">
        <v>3</v>
      </c>
      <c r="E7" s="132" t="s">
        <v>4</v>
      </c>
      <c r="F7" s="132" t="s">
        <v>5</v>
      </c>
      <c r="G7" s="132" t="s">
        <v>6</v>
      </c>
      <c r="H7" s="132" t="s">
        <v>7</v>
      </c>
      <c r="I7" s="132" t="s">
        <v>9</v>
      </c>
      <c r="J7" s="132" t="s">
        <v>8</v>
      </c>
      <c r="K7" s="133" t="s">
        <v>41</v>
      </c>
      <c r="L7" s="134" t="s">
        <v>96</v>
      </c>
    </row>
    <row r="8" spans="2:15" x14ac:dyDescent="0.2">
      <c r="B8" s="135" t="s">
        <v>10</v>
      </c>
      <c r="C8" s="136">
        <f t="shared" ref="C8:C24" ca="1" si="0">RANDBETWEEN(23,98)</f>
        <v>31</v>
      </c>
      <c r="D8" s="136">
        <f t="shared" ref="D8:J23" ca="1" si="1">RANDBETWEEN(23,98)</f>
        <v>90</v>
      </c>
      <c r="E8" s="136">
        <f t="shared" ca="1" si="1"/>
        <v>84</v>
      </c>
      <c r="F8" s="136">
        <f t="shared" ca="1" si="1"/>
        <v>25</v>
      </c>
      <c r="G8" s="136">
        <f t="shared" ca="1" si="1"/>
        <v>30</v>
      </c>
      <c r="H8" s="136">
        <f t="shared" ca="1" si="1"/>
        <v>41</v>
      </c>
      <c r="I8" s="136">
        <f t="shared" ca="1" si="1"/>
        <v>44</v>
      </c>
      <c r="J8" s="136">
        <f t="shared" ca="1" si="1"/>
        <v>67</v>
      </c>
      <c r="K8" s="137">
        <f t="shared" ref="K8:K27" ca="1" si="2">SUM($C8:$J8)</f>
        <v>412</v>
      </c>
      <c r="L8" s="138" t="str">
        <f ca="1">IF($K8&gt;=$F$2,$G$2,IF($K8&gt;=$F$3,$G$3,$G$4))</f>
        <v>C</v>
      </c>
    </row>
    <row r="9" spans="2:15" x14ac:dyDescent="0.2">
      <c r="B9" s="139" t="s">
        <v>11</v>
      </c>
      <c r="C9" s="140">
        <f t="shared" ca="1" si="0"/>
        <v>90</v>
      </c>
      <c r="D9" s="140">
        <f t="shared" ca="1" si="1"/>
        <v>87</v>
      </c>
      <c r="E9" s="140">
        <f t="shared" ca="1" si="1"/>
        <v>72</v>
      </c>
      <c r="F9" s="140">
        <f t="shared" ca="1" si="1"/>
        <v>95</v>
      </c>
      <c r="G9" s="140">
        <f t="shared" ca="1" si="1"/>
        <v>83</v>
      </c>
      <c r="H9" s="140">
        <f t="shared" ca="1" si="1"/>
        <v>64</v>
      </c>
      <c r="I9" s="140">
        <f t="shared" ca="1" si="1"/>
        <v>39</v>
      </c>
      <c r="J9" s="140">
        <f t="shared" ca="1" si="1"/>
        <v>71</v>
      </c>
      <c r="K9" s="141">
        <f t="shared" ca="1" si="2"/>
        <v>601</v>
      </c>
      <c r="L9" s="142" t="str">
        <f t="shared" ref="L9:L27" ca="1" si="3">IF($K9&gt;=$F$2,$G$2,IF($K9&gt;=$F$3,$G$3,$G$4))</f>
        <v>A</v>
      </c>
    </row>
    <row r="10" spans="2:15" x14ac:dyDescent="0.2">
      <c r="B10" s="135" t="s">
        <v>12</v>
      </c>
      <c r="C10" s="136">
        <f t="shared" ca="1" si="0"/>
        <v>94</v>
      </c>
      <c r="D10" s="136">
        <f t="shared" ca="1" si="1"/>
        <v>56</v>
      </c>
      <c r="E10" s="136">
        <f t="shared" ca="1" si="1"/>
        <v>35</v>
      </c>
      <c r="F10" s="136">
        <f t="shared" ca="1" si="1"/>
        <v>39</v>
      </c>
      <c r="G10" s="136">
        <f t="shared" ca="1" si="1"/>
        <v>65</v>
      </c>
      <c r="H10" s="136">
        <f t="shared" ca="1" si="1"/>
        <v>42</v>
      </c>
      <c r="I10" s="136">
        <f t="shared" ca="1" si="1"/>
        <v>27</v>
      </c>
      <c r="J10" s="136">
        <f t="shared" ca="1" si="1"/>
        <v>85</v>
      </c>
      <c r="K10" s="141">
        <f t="shared" ca="1" si="2"/>
        <v>443</v>
      </c>
      <c r="L10" s="138" t="str">
        <f t="shared" ca="1" si="3"/>
        <v>C</v>
      </c>
    </row>
    <row r="11" spans="2:15" x14ac:dyDescent="0.2">
      <c r="B11" s="139" t="s">
        <v>13</v>
      </c>
      <c r="C11" s="140">
        <f t="shared" ca="1" si="0"/>
        <v>62</v>
      </c>
      <c r="D11" s="140">
        <f t="shared" ca="1" si="1"/>
        <v>88</v>
      </c>
      <c r="E11" s="140">
        <f t="shared" ca="1" si="1"/>
        <v>26</v>
      </c>
      <c r="F11" s="140">
        <f t="shared" ca="1" si="1"/>
        <v>26</v>
      </c>
      <c r="G11" s="140">
        <f t="shared" ca="1" si="1"/>
        <v>94</v>
      </c>
      <c r="H11" s="140">
        <f t="shared" ca="1" si="1"/>
        <v>44</v>
      </c>
      <c r="I11" s="140">
        <f t="shared" ca="1" si="1"/>
        <v>90</v>
      </c>
      <c r="J11" s="140">
        <f t="shared" ca="1" si="1"/>
        <v>25</v>
      </c>
      <c r="K11" s="141">
        <f t="shared" ca="1" si="2"/>
        <v>455</v>
      </c>
      <c r="L11" s="142" t="str">
        <f t="shared" ca="1" si="3"/>
        <v>C</v>
      </c>
    </row>
    <row r="12" spans="2:15" x14ac:dyDescent="0.2">
      <c r="B12" s="135" t="s">
        <v>14</v>
      </c>
      <c r="C12" s="136">
        <f t="shared" ca="1" si="0"/>
        <v>43</v>
      </c>
      <c r="D12" s="136">
        <f t="shared" ca="1" si="1"/>
        <v>56</v>
      </c>
      <c r="E12" s="136">
        <f t="shared" ca="1" si="1"/>
        <v>24</v>
      </c>
      <c r="F12" s="136">
        <f t="shared" ca="1" si="1"/>
        <v>52</v>
      </c>
      <c r="G12" s="136">
        <f t="shared" ca="1" si="1"/>
        <v>55</v>
      </c>
      <c r="H12" s="136">
        <f t="shared" ca="1" si="1"/>
        <v>72</v>
      </c>
      <c r="I12" s="136">
        <f t="shared" ca="1" si="1"/>
        <v>61</v>
      </c>
      <c r="J12" s="136">
        <f t="shared" ca="1" si="1"/>
        <v>32</v>
      </c>
      <c r="K12" s="141">
        <f t="shared" ca="1" si="2"/>
        <v>395</v>
      </c>
      <c r="L12" s="138" t="str">
        <f t="shared" ca="1" si="3"/>
        <v>C</v>
      </c>
    </row>
    <row r="13" spans="2:15" x14ac:dyDescent="0.2">
      <c r="B13" s="139" t="s">
        <v>15</v>
      </c>
      <c r="C13" s="140">
        <f t="shared" ca="1" si="0"/>
        <v>54</v>
      </c>
      <c r="D13" s="140">
        <f t="shared" ca="1" si="1"/>
        <v>45</v>
      </c>
      <c r="E13" s="140">
        <f t="shared" ca="1" si="1"/>
        <v>97</v>
      </c>
      <c r="F13" s="140">
        <f t="shared" ca="1" si="1"/>
        <v>29</v>
      </c>
      <c r="G13" s="140">
        <f t="shared" ca="1" si="1"/>
        <v>44</v>
      </c>
      <c r="H13" s="140">
        <f t="shared" ca="1" si="1"/>
        <v>61</v>
      </c>
      <c r="I13" s="140">
        <f t="shared" ca="1" si="1"/>
        <v>73</v>
      </c>
      <c r="J13" s="140">
        <f t="shared" ca="1" si="1"/>
        <v>81</v>
      </c>
      <c r="K13" s="141">
        <f t="shared" ca="1" si="2"/>
        <v>484</v>
      </c>
      <c r="L13" s="142" t="str">
        <f t="shared" ca="1" si="3"/>
        <v>B</v>
      </c>
    </row>
    <row r="14" spans="2:15" x14ac:dyDescent="0.2">
      <c r="B14" s="135" t="s">
        <v>16</v>
      </c>
      <c r="C14" s="136">
        <f t="shared" ca="1" si="0"/>
        <v>93</v>
      </c>
      <c r="D14" s="136">
        <f t="shared" ca="1" si="1"/>
        <v>80</v>
      </c>
      <c r="E14" s="136">
        <f t="shared" ca="1" si="1"/>
        <v>32</v>
      </c>
      <c r="F14" s="136">
        <f t="shared" ca="1" si="1"/>
        <v>69</v>
      </c>
      <c r="G14" s="136">
        <f t="shared" ca="1" si="1"/>
        <v>68</v>
      </c>
      <c r="H14" s="136">
        <f t="shared" ca="1" si="1"/>
        <v>23</v>
      </c>
      <c r="I14" s="136">
        <f t="shared" ca="1" si="1"/>
        <v>57</v>
      </c>
      <c r="J14" s="136">
        <f t="shared" ca="1" si="1"/>
        <v>79</v>
      </c>
      <c r="K14" s="141">
        <f t="shared" ca="1" si="2"/>
        <v>501</v>
      </c>
      <c r="L14" s="138" t="str">
        <f t="shared" ca="1" si="3"/>
        <v>B</v>
      </c>
    </row>
    <row r="15" spans="2:15" x14ac:dyDescent="0.2">
      <c r="B15" s="139" t="s">
        <v>17</v>
      </c>
      <c r="C15" s="140">
        <f t="shared" ca="1" si="0"/>
        <v>66</v>
      </c>
      <c r="D15" s="140">
        <f t="shared" ca="1" si="1"/>
        <v>92</v>
      </c>
      <c r="E15" s="140">
        <f t="shared" ca="1" si="1"/>
        <v>71</v>
      </c>
      <c r="F15" s="140">
        <f t="shared" ca="1" si="1"/>
        <v>93</v>
      </c>
      <c r="G15" s="140">
        <f t="shared" ca="1" si="1"/>
        <v>67</v>
      </c>
      <c r="H15" s="140">
        <f t="shared" ca="1" si="1"/>
        <v>75</v>
      </c>
      <c r="I15" s="140">
        <f t="shared" ca="1" si="1"/>
        <v>88</v>
      </c>
      <c r="J15" s="140">
        <f t="shared" ca="1" si="1"/>
        <v>62</v>
      </c>
      <c r="K15" s="141">
        <f t="shared" ca="1" si="2"/>
        <v>614</v>
      </c>
      <c r="L15" s="142" t="str">
        <f t="shared" ca="1" si="3"/>
        <v>A</v>
      </c>
    </row>
    <row r="16" spans="2:15" x14ac:dyDescent="0.2">
      <c r="B16" s="135" t="s">
        <v>18</v>
      </c>
      <c r="C16" s="136">
        <f t="shared" ca="1" si="0"/>
        <v>28</v>
      </c>
      <c r="D16" s="136">
        <f t="shared" ca="1" si="1"/>
        <v>79</v>
      </c>
      <c r="E16" s="136">
        <f t="shared" ca="1" si="1"/>
        <v>69</v>
      </c>
      <c r="F16" s="136">
        <f t="shared" ca="1" si="1"/>
        <v>57</v>
      </c>
      <c r="G16" s="136">
        <f t="shared" ca="1" si="1"/>
        <v>37</v>
      </c>
      <c r="H16" s="136">
        <f t="shared" ca="1" si="1"/>
        <v>70</v>
      </c>
      <c r="I16" s="136">
        <f t="shared" ca="1" si="1"/>
        <v>52</v>
      </c>
      <c r="J16" s="136">
        <f t="shared" ca="1" si="1"/>
        <v>87</v>
      </c>
      <c r="K16" s="141">
        <f t="shared" ca="1" si="2"/>
        <v>479</v>
      </c>
      <c r="L16" s="138" t="str">
        <f t="shared" ca="1" si="3"/>
        <v>B</v>
      </c>
    </row>
    <row r="17" spans="2:12" x14ac:dyDescent="0.2">
      <c r="B17" s="139" t="s">
        <v>19</v>
      </c>
      <c r="C17" s="140">
        <f t="shared" ca="1" si="0"/>
        <v>36</v>
      </c>
      <c r="D17" s="140">
        <f t="shared" ca="1" si="1"/>
        <v>64</v>
      </c>
      <c r="E17" s="140">
        <f t="shared" ca="1" si="1"/>
        <v>56</v>
      </c>
      <c r="F17" s="140">
        <f t="shared" ca="1" si="1"/>
        <v>94</v>
      </c>
      <c r="G17" s="140">
        <f t="shared" ca="1" si="1"/>
        <v>82</v>
      </c>
      <c r="H17" s="140">
        <f t="shared" ca="1" si="1"/>
        <v>33</v>
      </c>
      <c r="I17" s="140">
        <f t="shared" ca="1" si="1"/>
        <v>28</v>
      </c>
      <c r="J17" s="140">
        <f t="shared" ca="1" si="1"/>
        <v>65</v>
      </c>
      <c r="K17" s="141">
        <f t="shared" ca="1" si="2"/>
        <v>458</v>
      </c>
      <c r="L17" s="142" t="str">
        <f t="shared" ca="1" si="3"/>
        <v>C</v>
      </c>
    </row>
    <row r="18" spans="2:12" x14ac:dyDescent="0.2">
      <c r="B18" s="135" t="s">
        <v>20</v>
      </c>
      <c r="C18" s="136">
        <f t="shared" ca="1" si="0"/>
        <v>24</v>
      </c>
      <c r="D18" s="136">
        <f t="shared" ca="1" si="1"/>
        <v>93</v>
      </c>
      <c r="E18" s="136">
        <f t="shared" ca="1" si="1"/>
        <v>94</v>
      </c>
      <c r="F18" s="136">
        <f t="shared" ca="1" si="1"/>
        <v>83</v>
      </c>
      <c r="G18" s="136">
        <f t="shared" ca="1" si="1"/>
        <v>49</v>
      </c>
      <c r="H18" s="136">
        <f t="shared" ca="1" si="1"/>
        <v>34</v>
      </c>
      <c r="I18" s="136">
        <f t="shared" ca="1" si="1"/>
        <v>68</v>
      </c>
      <c r="J18" s="136">
        <f t="shared" ca="1" si="1"/>
        <v>65</v>
      </c>
      <c r="K18" s="141">
        <f t="shared" ca="1" si="2"/>
        <v>510</v>
      </c>
      <c r="L18" s="138" t="str">
        <f t="shared" ca="1" si="3"/>
        <v>B</v>
      </c>
    </row>
    <row r="19" spans="2:12" x14ac:dyDescent="0.2">
      <c r="B19" s="139" t="s">
        <v>21</v>
      </c>
      <c r="C19" s="140">
        <f t="shared" ca="1" si="0"/>
        <v>57</v>
      </c>
      <c r="D19" s="140">
        <f t="shared" ca="1" si="1"/>
        <v>75</v>
      </c>
      <c r="E19" s="140">
        <f t="shared" ca="1" si="1"/>
        <v>97</v>
      </c>
      <c r="F19" s="140">
        <f t="shared" ca="1" si="1"/>
        <v>27</v>
      </c>
      <c r="G19" s="140">
        <f t="shared" ca="1" si="1"/>
        <v>58</v>
      </c>
      <c r="H19" s="140">
        <f t="shared" ca="1" si="1"/>
        <v>81</v>
      </c>
      <c r="I19" s="140">
        <f t="shared" ca="1" si="1"/>
        <v>96</v>
      </c>
      <c r="J19" s="140">
        <f t="shared" ca="1" si="1"/>
        <v>35</v>
      </c>
      <c r="K19" s="141">
        <f t="shared" ca="1" si="2"/>
        <v>526</v>
      </c>
      <c r="L19" s="142" t="str">
        <f t="shared" ca="1" si="3"/>
        <v>B</v>
      </c>
    </row>
    <row r="20" spans="2:12" x14ac:dyDescent="0.2">
      <c r="B20" s="135" t="s">
        <v>22</v>
      </c>
      <c r="C20" s="136">
        <f t="shared" ca="1" si="0"/>
        <v>70</v>
      </c>
      <c r="D20" s="136">
        <f t="shared" ca="1" si="1"/>
        <v>73</v>
      </c>
      <c r="E20" s="136">
        <f t="shared" ca="1" si="1"/>
        <v>74</v>
      </c>
      <c r="F20" s="136">
        <f t="shared" ca="1" si="1"/>
        <v>41</v>
      </c>
      <c r="G20" s="136">
        <f t="shared" ca="1" si="1"/>
        <v>88</v>
      </c>
      <c r="H20" s="136">
        <f t="shared" ca="1" si="1"/>
        <v>69</v>
      </c>
      <c r="I20" s="136">
        <f t="shared" ca="1" si="1"/>
        <v>23</v>
      </c>
      <c r="J20" s="136">
        <f t="shared" ca="1" si="1"/>
        <v>89</v>
      </c>
      <c r="K20" s="141">
        <f t="shared" ca="1" si="2"/>
        <v>527</v>
      </c>
      <c r="L20" s="138" t="str">
        <f t="shared" ca="1" si="3"/>
        <v>B</v>
      </c>
    </row>
    <row r="21" spans="2:12" x14ac:dyDescent="0.2">
      <c r="B21" s="139" t="s">
        <v>23</v>
      </c>
      <c r="C21" s="140">
        <f t="shared" ca="1" si="0"/>
        <v>81</v>
      </c>
      <c r="D21" s="140">
        <f t="shared" ca="1" si="1"/>
        <v>51</v>
      </c>
      <c r="E21" s="140">
        <f t="shared" ca="1" si="1"/>
        <v>68</v>
      </c>
      <c r="F21" s="140">
        <f t="shared" ca="1" si="1"/>
        <v>50</v>
      </c>
      <c r="G21" s="140">
        <f t="shared" ca="1" si="1"/>
        <v>89</v>
      </c>
      <c r="H21" s="140">
        <f t="shared" ca="1" si="1"/>
        <v>62</v>
      </c>
      <c r="I21" s="140">
        <f t="shared" ca="1" si="1"/>
        <v>65</v>
      </c>
      <c r="J21" s="140">
        <f t="shared" ca="1" si="1"/>
        <v>66</v>
      </c>
      <c r="K21" s="141">
        <f t="shared" ca="1" si="2"/>
        <v>532</v>
      </c>
      <c r="L21" s="142" t="str">
        <f t="shared" ca="1" si="3"/>
        <v>B</v>
      </c>
    </row>
    <row r="22" spans="2:12" x14ac:dyDescent="0.2">
      <c r="B22" s="135" t="s">
        <v>24</v>
      </c>
      <c r="C22" s="136">
        <f t="shared" ca="1" si="0"/>
        <v>29</v>
      </c>
      <c r="D22" s="136">
        <f t="shared" ca="1" si="1"/>
        <v>72</v>
      </c>
      <c r="E22" s="136">
        <f t="shared" ca="1" si="1"/>
        <v>83</v>
      </c>
      <c r="F22" s="136">
        <f t="shared" ca="1" si="1"/>
        <v>68</v>
      </c>
      <c r="G22" s="136">
        <f t="shared" ca="1" si="1"/>
        <v>53</v>
      </c>
      <c r="H22" s="136">
        <f t="shared" ca="1" si="1"/>
        <v>81</v>
      </c>
      <c r="I22" s="136">
        <f t="shared" ca="1" si="1"/>
        <v>75</v>
      </c>
      <c r="J22" s="136">
        <f t="shared" ca="1" si="1"/>
        <v>67</v>
      </c>
      <c r="K22" s="141">
        <f t="shared" ca="1" si="2"/>
        <v>528</v>
      </c>
      <c r="L22" s="138" t="str">
        <f t="shared" ca="1" si="3"/>
        <v>B</v>
      </c>
    </row>
    <row r="23" spans="2:12" x14ac:dyDescent="0.2">
      <c r="B23" s="139" t="s">
        <v>25</v>
      </c>
      <c r="C23" s="140">
        <f t="shared" ca="1" si="0"/>
        <v>87</v>
      </c>
      <c r="D23" s="140">
        <f t="shared" ca="1" si="1"/>
        <v>66</v>
      </c>
      <c r="E23" s="140">
        <f t="shared" ca="1" si="1"/>
        <v>42</v>
      </c>
      <c r="F23" s="140">
        <f t="shared" ca="1" si="1"/>
        <v>27</v>
      </c>
      <c r="G23" s="140">
        <f t="shared" ca="1" si="1"/>
        <v>90</v>
      </c>
      <c r="H23" s="140">
        <f t="shared" ca="1" si="1"/>
        <v>23</v>
      </c>
      <c r="I23" s="140">
        <f t="shared" ca="1" si="1"/>
        <v>54</v>
      </c>
      <c r="J23" s="140">
        <f t="shared" ca="1" si="1"/>
        <v>60</v>
      </c>
      <c r="K23" s="141">
        <f t="shared" ca="1" si="2"/>
        <v>449</v>
      </c>
      <c r="L23" s="142" t="str">
        <f t="shared" ca="1" si="3"/>
        <v>C</v>
      </c>
    </row>
    <row r="24" spans="2:12" x14ac:dyDescent="0.2">
      <c r="B24" s="135" t="s">
        <v>26</v>
      </c>
      <c r="C24" s="136">
        <f t="shared" ca="1" si="0"/>
        <v>58</v>
      </c>
      <c r="D24" s="136">
        <f t="shared" ref="D24:J24" ca="1" si="4">RANDBETWEEN(23,98)</f>
        <v>66</v>
      </c>
      <c r="E24" s="136">
        <f t="shared" ca="1" si="4"/>
        <v>91</v>
      </c>
      <c r="F24" s="136">
        <f t="shared" ca="1" si="4"/>
        <v>32</v>
      </c>
      <c r="G24" s="136">
        <f t="shared" ca="1" si="4"/>
        <v>68</v>
      </c>
      <c r="H24" s="136">
        <f t="shared" ca="1" si="4"/>
        <v>70</v>
      </c>
      <c r="I24" s="136">
        <f t="shared" ca="1" si="4"/>
        <v>98</v>
      </c>
      <c r="J24" s="136">
        <f t="shared" ca="1" si="4"/>
        <v>47</v>
      </c>
      <c r="K24" s="141">
        <f t="shared" ca="1" si="2"/>
        <v>530</v>
      </c>
      <c r="L24" s="138" t="str">
        <f t="shared" ca="1" si="3"/>
        <v>B</v>
      </c>
    </row>
    <row r="25" spans="2:12" x14ac:dyDescent="0.2">
      <c r="B25" s="139" t="s">
        <v>27</v>
      </c>
      <c r="C25" s="140">
        <f t="shared" ref="C25:J27" ca="1" si="5">RANDBETWEEN(23,98)</f>
        <v>72</v>
      </c>
      <c r="D25" s="140">
        <f t="shared" ca="1" si="5"/>
        <v>74</v>
      </c>
      <c r="E25" s="140">
        <f t="shared" ca="1" si="5"/>
        <v>56</v>
      </c>
      <c r="F25" s="140">
        <f t="shared" ca="1" si="5"/>
        <v>33</v>
      </c>
      <c r="G25" s="140">
        <f t="shared" ca="1" si="5"/>
        <v>98</v>
      </c>
      <c r="H25" s="140">
        <f t="shared" ca="1" si="5"/>
        <v>84</v>
      </c>
      <c r="I25" s="140">
        <f t="shared" ca="1" si="5"/>
        <v>91</v>
      </c>
      <c r="J25" s="140">
        <f t="shared" ca="1" si="5"/>
        <v>66</v>
      </c>
      <c r="K25" s="141">
        <f t="shared" ca="1" si="2"/>
        <v>574</v>
      </c>
      <c r="L25" s="142" t="str">
        <f t="shared" ca="1" si="3"/>
        <v>A</v>
      </c>
    </row>
    <row r="26" spans="2:12" x14ac:dyDescent="0.2">
      <c r="B26" s="135" t="s">
        <v>28</v>
      </c>
      <c r="C26" s="136">
        <f t="shared" ca="1" si="5"/>
        <v>38</v>
      </c>
      <c r="D26" s="136">
        <f t="shared" ca="1" si="5"/>
        <v>79</v>
      </c>
      <c r="E26" s="136">
        <f t="shared" ca="1" si="5"/>
        <v>61</v>
      </c>
      <c r="F26" s="136">
        <f t="shared" ca="1" si="5"/>
        <v>34</v>
      </c>
      <c r="G26" s="136">
        <f t="shared" ca="1" si="5"/>
        <v>48</v>
      </c>
      <c r="H26" s="136">
        <f t="shared" ca="1" si="5"/>
        <v>38</v>
      </c>
      <c r="I26" s="136">
        <f t="shared" ca="1" si="5"/>
        <v>58</v>
      </c>
      <c r="J26" s="136">
        <f t="shared" ca="1" si="5"/>
        <v>71</v>
      </c>
      <c r="K26" s="141">
        <f t="shared" ca="1" si="2"/>
        <v>427</v>
      </c>
      <c r="L26" s="138" t="str">
        <f t="shared" ca="1" si="3"/>
        <v>C</v>
      </c>
    </row>
    <row r="27" spans="2:12" ht="17" thickBot="1" x14ac:dyDescent="0.25">
      <c r="B27" s="143" t="s">
        <v>29</v>
      </c>
      <c r="C27" s="144">
        <f t="shared" ca="1" si="5"/>
        <v>44</v>
      </c>
      <c r="D27" s="144">
        <f t="shared" ca="1" si="5"/>
        <v>94</v>
      </c>
      <c r="E27" s="144">
        <f t="shared" ca="1" si="5"/>
        <v>85</v>
      </c>
      <c r="F27" s="144">
        <f t="shared" ca="1" si="5"/>
        <v>52</v>
      </c>
      <c r="G27" s="144">
        <f t="shared" ca="1" si="5"/>
        <v>27</v>
      </c>
      <c r="H27" s="144">
        <f t="shared" ca="1" si="5"/>
        <v>93</v>
      </c>
      <c r="I27" s="144">
        <f t="shared" ca="1" si="5"/>
        <v>76</v>
      </c>
      <c r="J27" s="144">
        <f t="shared" ca="1" si="5"/>
        <v>98</v>
      </c>
      <c r="K27" s="145">
        <f t="shared" ca="1" si="2"/>
        <v>569</v>
      </c>
      <c r="L27" s="146" t="str">
        <f t="shared" ca="1" si="3"/>
        <v>A</v>
      </c>
    </row>
  </sheetData>
  <mergeCells count="1">
    <mergeCell ref="B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B1:O28"/>
  <sheetViews>
    <sheetView topLeftCell="A2" workbookViewId="0">
      <selection activeCell="C9" sqref="C9"/>
    </sheetView>
  </sheetViews>
  <sheetFormatPr baseColWidth="10" defaultColWidth="8.83203125" defaultRowHeight="16" x14ac:dyDescent="0.2"/>
  <cols>
    <col min="2" max="2" width="16.33203125" customWidth="1"/>
    <col min="11" max="11" width="13.1640625" customWidth="1"/>
    <col min="14" max="14" width="18" customWidth="1"/>
  </cols>
  <sheetData>
    <row r="1" spans="2:15" ht="17" thickBot="1" x14ac:dyDescent="0.25"/>
    <row r="2" spans="2:15" ht="17" thickBot="1" x14ac:dyDescent="0.25">
      <c r="B2" s="239" t="s">
        <v>77</v>
      </c>
      <c r="C2" s="240"/>
      <c r="F2" s="115" t="s">
        <v>62</v>
      </c>
      <c r="G2" s="116" t="s">
        <v>78</v>
      </c>
      <c r="I2" s="147" t="s">
        <v>63</v>
      </c>
      <c r="J2" s="147" t="s">
        <v>62</v>
      </c>
      <c r="K2" s="147" t="s">
        <v>78</v>
      </c>
      <c r="L2" s="147" t="s">
        <v>79</v>
      </c>
      <c r="M2" s="147" t="s">
        <v>62</v>
      </c>
      <c r="N2" s="147" t="s">
        <v>78</v>
      </c>
      <c r="O2" s="147" t="s">
        <v>79</v>
      </c>
    </row>
    <row r="3" spans="2:15" ht="17" thickBot="1" x14ac:dyDescent="0.25">
      <c r="B3" s="118" t="s">
        <v>80</v>
      </c>
      <c r="C3" s="119">
        <f ca="1">MAX(K9:K28)</f>
        <v>564</v>
      </c>
      <c r="E3" s="120" t="s">
        <v>81</v>
      </c>
      <c r="F3" s="121">
        <f ca="1">C3-C6</f>
        <v>480</v>
      </c>
      <c r="G3" s="36" t="s">
        <v>82</v>
      </c>
      <c r="I3" s="148" t="s">
        <v>97</v>
      </c>
      <c r="J3" s="148" t="s">
        <v>84</v>
      </c>
      <c r="K3" s="148" t="s">
        <v>85</v>
      </c>
      <c r="L3" s="149" t="s">
        <v>97</v>
      </c>
      <c r="M3" s="149" t="s">
        <v>86</v>
      </c>
      <c r="N3" s="149" t="s">
        <v>87</v>
      </c>
      <c r="O3" s="149" t="s">
        <v>88</v>
      </c>
    </row>
    <row r="4" spans="2:15" ht="17" thickBot="1" x14ac:dyDescent="0.25">
      <c r="B4" s="123" t="s">
        <v>89</v>
      </c>
      <c r="C4" s="119">
        <f ca="1">MIN(K9:K28)</f>
        <v>312</v>
      </c>
      <c r="E4" s="120" t="s">
        <v>90</v>
      </c>
      <c r="F4" s="124">
        <f ca="1">F3-C6</f>
        <v>396</v>
      </c>
      <c r="G4" s="125" t="s">
        <v>91</v>
      </c>
      <c r="I4" s="25"/>
      <c r="J4" s="25"/>
      <c r="K4" s="25"/>
      <c r="L4" s="25"/>
    </row>
    <row r="5" spans="2:15" ht="17" thickBot="1" x14ac:dyDescent="0.25">
      <c r="B5" s="123" t="s">
        <v>92</v>
      </c>
      <c r="C5" s="119">
        <f ca="1">C3-C4</f>
        <v>252</v>
      </c>
      <c r="E5" s="126" t="s">
        <v>93</v>
      </c>
      <c r="F5" s="127">
        <f ca="1">F4-C6</f>
        <v>312</v>
      </c>
      <c r="G5" s="128" t="s">
        <v>94</v>
      </c>
      <c r="I5" s="25"/>
      <c r="J5" s="25"/>
      <c r="K5" s="25"/>
      <c r="L5" s="25"/>
    </row>
    <row r="6" spans="2:15" ht="17" thickBot="1" x14ac:dyDescent="0.25">
      <c r="B6" s="129" t="s">
        <v>95</v>
      </c>
      <c r="C6" s="130">
        <f ca="1">C5/3</f>
        <v>84</v>
      </c>
    </row>
    <row r="7" spans="2:15" ht="17" thickBot="1" x14ac:dyDescent="0.25">
      <c r="B7" s="22">
        <v>1</v>
      </c>
      <c r="C7" s="22">
        <f>B$7+1</f>
        <v>2</v>
      </c>
      <c r="D7" s="22">
        <f t="shared" ref="D7:K7" si="0">C$7+1</f>
        <v>3</v>
      </c>
      <c r="E7" s="22">
        <f t="shared" si="0"/>
        <v>4</v>
      </c>
      <c r="F7" s="22">
        <f t="shared" si="0"/>
        <v>5</v>
      </c>
      <c r="G7" s="22">
        <f t="shared" si="0"/>
        <v>6</v>
      </c>
      <c r="H7" s="22">
        <f t="shared" si="0"/>
        <v>7</v>
      </c>
      <c r="I7" s="22">
        <f t="shared" si="0"/>
        <v>8</v>
      </c>
      <c r="J7" s="22">
        <f t="shared" si="0"/>
        <v>9</v>
      </c>
      <c r="K7" s="22">
        <f t="shared" si="0"/>
        <v>10</v>
      </c>
      <c r="N7" s="241" t="s">
        <v>98</v>
      </c>
      <c r="O7" s="242"/>
    </row>
    <row r="8" spans="2:15" ht="17" thickBot="1" x14ac:dyDescent="0.25">
      <c r="B8" s="131" t="s">
        <v>1</v>
      </c>
      <c r="C8" s="132" t="s">
        <v>2</v>
      </c>
      <c r="D8" s="132" t="s">
        <v>3</v>
      </c>
      <c r="E8" s="132" t="s">
        <v>4</v>
      </c>
      <c r="F8" s="132" t="s">
        <v>5</v>
      </c>
      <c r="G8" s="132" t="s">
        <v>6</v>
      </c>
      <c r="H8" s="132" t="s">
        <v>7</v>
      </c>
      <c r="I8" s="132" t="s">
        <v>9</v>
      </c>
      <c r="J8" s="132" t="s">
        <v>8</v>
      </c>
      <c r="K8" s="133" t="s">
        <v>41</v>
      </c>
      <c r="L8" s="134" t="s">
        <v>96</v>
      </c>
      <c r="N8" s="150" t="s">
        <v>99</v>
      </c>
      <c r="O8" s="151" t="s">
        <v>96</v>
      </c>
    </row>
    <row r="9" spans="2:15" ht="17" thickBot="1" x14ac:dyDescent="0.25">
      <c r="B9" s="135" t="s">
        <v>10</v>
      </c>
      <c r="C9" s="136">
        <f t="shared" ref="C9:C25" ca="1" si="1">RANDBETWEEN(23,98)</f>
        <v>72</v>
      </c>
      <c r="D9" s="136">
        <f t="shared" ref="D9:J24" ca="1" si="2">RANDBETWEEN(23,98)</f>
        <v>86</v>
      </c>
      <c r="E9" s="136">
        <f t="shared" ca="1" si="2"/>
        <v>61</v>
      </c>
      <c r="F9" s="136">
        <f t="shared" ca="1" si="2"/>
        <v>68</v>
      </c>
      <c r="G9" s="136">
        <f t="shared" ca="1" si="2"/>
        <v>59</v>
      </c>
      <c r="H9" s="136">
        <f t="shared" ca="1" si="2"/>
        <v>73</v>
      </c>
      <c r="I9" s="136">
        <f t="shared" ca="1" si="2"/>
        <v>95</v>
      </c>
      <c r="J9" s="136">
        <f t="shared" ca="1" si="2"/>
        <v>49</v>
      </c>
      <c r="K9" s="137">
        <f t="shared" ref="K9:K28" ca="1" si="3">SUM($C9:$J9)</f>
        <v>563</v>
      </c>
      <c r="L9" s="138" t="str">
        <f ca="1">IF($K9&gt;=$F$3,$G$3,IF($K9&gt;=$F$4,$G$4,$G$5))</f>
        <v>A</v>
      </c>
      <c r="N9" s="152" t="s">
        <v>10</v>
      </c>
      <c r="O9" s="153" t="str">
        <f ca="1">IF((VLOOKUP(N9,B7:K28,10,0))&gt;=F3,G3,IF((VLOOKUP(N9,B7:K28,10,0))&gt;=F4,G4,G5))</f>
        <v>A</v>
      </c>
    </row>
    <row r="10" spans="2:15" x14ac:dyDescent="0.2">
      <c r="B10" s="139" t="s">
        <v>11</v>
      </c>
      <c r="C10" s="140">
        <f t="shared" ca="1" si="1"/>
        <v>36</v>
      </c>
      <c r="D10" s="140">
        <f t="shared" ca="1" si="2"/>
        <v>68</v>
      </c>
      <c r="E10" s="140">
        <f t="shared" ca="1" si="2"/>
        <v>35</v>
      </c>
      <c r="F10" s="140">
        <f t="shared" ca="1" si="2"/>
        <v>41</v>
      </c>
      <c r="G10" s="140">
        <f t="shared" ca="1" si="2"/>
        <v>68</v>
      </c>
      <c r="H10" s="140">
        <f t="shared" ca="1" si="2"/>
        <v>26</v>
      </c>
      <c r="I10" s="140">
        <f t="shared" ca="1" si="2"/>
        <v>59</v>
      </c>
      <c r="J10" s="140">
        <f t="shared" ca="1" si="2"/>
        <v>90</v>
      </c>
      <c r="K10" s="141">
        <f t="shared" ca="1" si="3"/>
        <v>423</v>
      </c>
      <c r="L10" s="142" t="str">
        <f t="shared" ref="L10:L28" ca="1" si="4">IF($K10&gt;=$F$3,$G$3,IF($K10&gt;=$F$4,$G$4,$G$5))</f>
        <v>B</v>
      </c>
    </row>
    <row r="11" spans="2:15" x14ac:dyDescent="0.2">
      <c r="B11" s="135" t="s">
        <v>12</v>
      </c>
      <c r="C11" s="136">
        <f t="shared" ca="1" si="1"/>
        <v>56</v>
      </c>
      <c r="D11" s="136">
        <f t="shared" ca="1" si="2"/>
        <v>26</v>
      </c>
      <c r="E11" s="136">
        <f t="shared" ca="1" si="2"/>
        <v>81</v>
      </c>
      <c r="F11" s="136">
        <f t="shared" ca="1" si="2"/>
        <v>31</v>
      </c>
      <c r="G11" s="136">
        <f t="shared" ca="1" si="2"/>
        <v>79</v>
      </c>
      <c r="H11" s="136">
        <f t="shared" ca="1" si="2"/>
        <v>57</v>
      </c>
      <c r="I11" s="136">
        <f t="shared" ca="1" si="2"/>
        <v>31</v>
      </c>
      <c r="J11" s="136">
        <f t="shared" ca="1" si="2"/>
        <v>53</v>
      </c>
      <c r="K11" s="141">
        <f t="shared" ca="1" si="3"/>
        <v>414</v>
      </c>
      <c r="L11" s="138" t="str">
        <f t="shared" ca="1" si="4"/>
        <v>B</v>
      </c>
    </row>
    <row r="12" spans="2:15" x14ac:dyDescent="0.2">
      <c r="B12" s="139" t="s">
        <v>13</v>
      </c>
      <c r="C12" s="140">
        <f t="shared" ca="1" si="1"/>
        <v>80</v>
      </c>
      <c r="D12" s="140">
        <f t="shared" ca="1" si="2"/>
        <v>23</v>
      </c>
      <c r="E12" s="140">
        <f t="shared" ca="1" si="2"/>
        <v>82</v>
      </c>
      <c r="F12" s="140">
        <f t="shared" ca="1" si="2"/>
        <v>81</v>
      </c>
      <c r="G12" s="140">
        <f t="shared" ca="1" si="2"/>
        <v>84</v>
      </c>
      <c r="H12" s="140">
        <f t="shared" ca="1" si="2"/>
        <v>25</v>
      </c>
      <c r="I12" s="140">
        <f t="shared" ca="1" si="2"/>
        <v>49</v>
      </c>
      <c r="J12" s="140">
        <f t="shared" ca="1" si="2"/>
        <v>47</v>
      </c>
      <c r="K12" s="141">
        <f t="shared" ca="1" si="3"/>
        <v>471</v>
      </c>
      <c r="L12" s="142" t="str">
        <f t="shared" ca="1" si="4"/>
        <v>B</v>
      </c>
    </row>
    <row r="13" spans="2:15" x14ac:dyDescent="0.2">
      <c r="B13" s="135" t="s">
        <v>14</v>
      </c>
      <c r="C13" s="136">
        <f t="shared" ca="1" si="1"/>
        <v>85</v>
      </c>
      <c r="D13" s="136">
        <f t="shared" ca="1" si="2"/>
        <v>26</v>
      </c>
      <c r="E13" s="136">
        <f t="shared" ca="1" si="2"/>
        <v>83</v>
      </c>
      <c r="F13" s="136">
        <f t="shared" ca="1" si="2"/>
        <v>60</v>
      </c>
      <c r="G13" s="136">
        <f t="shared" ca="1" si="2"/>
        <v>83</v>
      </c>
      <c r="H13" s="136">
        <f t="shared" ca="1" si="2"/>
        <v>40</v>
      </c>
      <c r="I13" s="136">
        <f t="shared" ca="1" si="2"/>
        <v>55</v>
      </c>
      <c r="J13" s="136">
        <f t="shared" ca="1" si="2"/>
        <v>93</v>
      </c>
      <c r="K13" s="141">
        <f t="shared" ca="1" si="3"/>
        <v>525</v>
      </c>
      <c r="L13" s="138" t="str">
        <f t="shared" ca="1" si="4"/>
        <v>A</v>
      </c>
    </row>
    <row r="14" spans="2:15" x14ac:dyDescent="0.2">
      <c r="B14" s="139" t="s">
        <v>15</v>
      </c>
      <c r="C14" s="140">
        <f t="shared" ca="1" si="1"/>
        <v>90</v>
      </c>
      <c r="D14" s="140">
        <f t="shared" ca="1" si="2"/>
        <v>48</v>
      </c>
      <c r="E14" s="140">
        <f t="shared" ca="1" si="2"/>
        <v>42</v>
      </c>
      <c r="F14" s="140">
        <f t="shared" ca="1" si="2"/>
        <v>24</v>
      </c>
      <c r="G14" s="140">
        <f t="shared" ca="1" si="2"/>
        <v>62</v>
      </c>
      <c r="H14" s="140">
        <f t="shared" ca="1" si="2"/>
        <v>49</v>
      </c>
      <c r="I14" s="140">
        <f t="shared" ca="1" si="2"/>
        <v>45</v>
      </c>
      <c r="J14" s="140">
        <f t="shared" ca="1" si="2"/>
        <v>58</v>
      </c>
      <c r="K14" s="141">
        <f t="shared" ca="1" si="3"/>
        <v>418</v>
      </c>
      <c r="L14" s="142" t="str">
        <f t="shared" ca="1" si="4"/>
        <v>B</v>
      </c>
    </row>
    <row r="15" spans="2:15" x14ac:dyDescent="0.2">
      <c r="B15" s="135" t="s">
        <v>16</v>
      </c>
      <c r="C15" s="136">
        <f t="shared" ca="1" si="1"/>
        <v>26</v>
      </c>
      <c r="D15" s="136">
        <f t="shared" ca="1" si="2"/>
        <v>46</v>
      </c>
      <c r="E15" s="136">
        <f t="shared" ca="1" si="2"/>
        <v>86</v>
      </c>
      <c r="F15" s="136">
        <f t="shared" ca="1" si="2"/>
        <v>96</v>
      </c>
      <c r="G15" s="136">
        <f t="shared" ca="1" si="2"/>
        <v>69</v>
      </c>
      <c r="H15" s="136">
        <f t="shared" ca="1" si="2"/>
        <v>82</v>
      </c>
      <c r="I15" s="136">
        <f t="shared" ca="1" si="2"/>
        <v>87</v>
      </c>
      <c r="J15" s="136">
        <f t="shared" ca="1" si="2"/>
        <v>69</v>
      </c>
      <c r="K15" s="141">
        <f t="shared" ca="1" si="3"/>
        <v>561</v>
      </c>
      <c r="L15" s="138" t="str">
        <f t="shared" ca="1" si="4"/>
        <v>A</v>
      </c>
    </row>
    <row r="16" spans="2:15" x14ac:dyDescent="0.2">
      <c r="B16" s="139" t="s">
        <v>17</v>
      </c>
      <c r="C16" s="140">
        <f t="shared" ca="1" si="1"/>
        <v>73</v>
      </c>
      <c r="D16" s="140">
        <f t="shared" ca="1" si="2"/>
        <v>65</v>
      </c>
      <c r="E16" s="140">
        <f t="shared" ca="1" si="2"/>
        <v>80</v>
      </c>
      <c r="F16" s="140">
        <f t="shared" ca="1" si="2"/>
        <v>81</v>
      </c>
      <c r="G16" s="140">
        <f t="shared" ca="1" si="2"/>
        <v>26</v>
      </c>
      <c r="H16" s="140">
        <f t="shared" ca="1" si="2"/>
        <v>90</v>
      </c>
      <c r="I16" s="140">
        <f t="shared" ca="1" si="2"/>
        <v>34</v>
      </c>
      <c r="J16" s="140">
        <f t="shared" ca="1" si="2"/>
        <v>49</v>
      </c>
      <c r="K16" s="141">
        <f t="shared" ca="1" si="3"/>
        <v>498</v>
      </c>
      <c r="L16" s="142" t="str">
        <f t="shared" ca="1" si="4"/>
        <v>A</v>
      </c>
    </row>
    <row r="17" spans="2:12" x14ac:dyDescent="0.2">
      <c r="B17" s="135" t="s">
        <v>18</v>
      </c>
      <c r="C17" s="136">
        <f t="shared" ca="1" si="1"/>
        <v>48</v>
      </c>
      <c r="D17" s="136">
        <f t="shared" ca="1" si="2"/>
        <v>81</v>
      </c>
      <c r="E17" s="136">
        <f t="shared" ca="1" si="2"/>
        <v>60</v>
      </c>
      <c r="F17" s="136">
        <f t="shared" ca="1" si="2"/>
        <v>37</v>
      </c>
      <c r="G17" s="136">
        <f t="shared" ca="1" si="2"/>
        <v>76</v>
      </c>
      <c r="H17" s="136">
        <f t="shared" ca="1" si="2"/>
        <v>60</v>
      </c>
      <c r="I17" s="136">
        <f t="shared" ca="1" si="2"/>
        <v>56</v>
      </c>
      <c r="J17" s="136">
        <f t="shared" ca="1" si="2"/>
        <v>52</v>
      </c>
      <c r="K17" s="141">
        <f t="shared" ca="1" si="3"/>
        <v>470</v>
      </c>
      <c r="L17" s="138" t="str">
        <f t="shared" ca="1" si="4"/>
        <v>B</v>
      </c>
    </row>
    <row r="18" spans="2:12" x14ac:dyDescent="0.2">
      <c r="B18" s="139" t="s">
        <v>19</v>
      </c>
      <c r="C18" s="140">
        <f t="shared" ca="1" si="1"/>
        <v>50</v>
      </c>
      <c r="D18" s="140">
        <f t="shared" ca="1" si="2"/>
        <v>95</v>
      </c>
      <c r="E18" s="140">
        <f t="shared" ca="1" si="2"/>
        <v>91</v>
      </c>
      <c r="F18" s="140">
        <f t="shared" ca="1" si="2"/>
        <v>52</v>
      </c>
      <c r="G18" s="140">
        <f t="shared" ca="1" si="2"/>
        <v>59</v>
      </c>
      <c r="H18" s="140">
        <f t="shared" ca="1" si="2"/>
        <v>24</v>
      </c>
      <c r="I18" s="140">
        <f t="shared" ca="1" si="2"/>
        <v>83</v>
      </c>
      <c r="J18" s="140">
        <f t="shared" ca="1" si="2"/>
        <v>76</v>
      </c>
      <c r="K18" s="141">
        <f t="shared" ca="1" si="3"/>
        <v>530</v>
      </c>
      <c r="L18" s="142" t="str">
        <f t="shared" ca="1" si="4"/>
        <v>A</v>
      </c>
    </row>
    <row r="19" spans="2:12" x14ac:dyDescent="0.2">
      <c r="B19" s="135" t="s">
        <v>20</v>
      </c>
      <c r="C19" s="136">
        <f t="shared" ca="1" si="1"/>
        <v>86</v>
      </c>
      <c r="D19" s="136">
        <f t="shared" ca="1" si="2"/>
        <v>43</v>
      </c>
      <c r="E19" s="136">
        <f t="shared" ca="1" si="2"/>
        <v>88</v>
      </c>
      <c r="F19" s="136">
        <f t="shared" ca="1" si="2"/>
        <v>57</v>
      </c>
      <c r="G19" s="136">
        <f t="shared" ca="1" si="2"/>
        <v>71</v>
      </c>
      <c r="H19" s="136">
        <f t="shared" ca="1" si="2"/>
        <v>98</v>
      </c>
      <c r="I19" s="136">
        <f t="shared" ca="1" si="2"/>
        <v>71</v>
      </c>
      <c r="J19" s="136">
        <f t="shared" ca="1" si="2"/>
        <v>26</v>
      </c>
      <c r="K19" s="141">
        <f t="shared" ca="1" si="3"/>
        <v>540</v>
      </c>
      <c r="L19" s="138" t="str">
        <f t="shared" ca="1" si="4"/>
        <v>A</v>
      </c>
    </row>
    <row r="20" spans="2:12" x14ac:dyDescent="0.2">
      <c r="B20" s="139" t="s">
        <v>21</v>
      </c>
      <c r="C20" s="140">
        <f t="shared" ca="1" si="1"/>
        <v>85</v>
      </c>
      <c r="D20" s="140">
        <f t="shared" ca="1" si="2"/>
        <v>66</v>
      </c>
      <c r="E20" s="140">
        <f t="shared" ca="1" si="2"/>
        <v>47</v>
      </c>
      <c r="F20" s="140">
        <f t="shared" ca="1" si="2"/>
        <v>49</v>
      </c>
      <c r="G20" s="140">
        <f t="shared" ca="1" si="2"/>
        <v>31</v>
      </c>
      <c r="H20" s="140">
        <f t="shared" ca="1" si="2"/>
        <v>79</v>
      </c>
      <c r="I20" s="140">
        <f t="shared" ca="1" si="2"/>
        <v>73</v>
      </c>
      <c r="J20" s="140">
        <f t="shared" ca="1" si="2"/>
        <v>53</v>
      </c>
      <c r="K20" s="141">
        <f t="shared" ca="1" si="3"/>
        <v>483</v>
      </c>
      <c r="L20" s="142" t="str">
        <f t="shared" ca="1" si="4"/>
        <v>A</v>
      </c>
    </row>
    <row r="21" spans="2:12" x14ac:dyDescent="0.2">
      <c r="B21" s="135" t="s">
        <v>22</v>
      </c>
      <c r="C21" s="136">
        <f t="shared" ca="1" si="1"/>
        <v>56</v>
      </c>
      <c r="D21" s="136">
        <f t="shared" ca="1" si="2"/>
        <v>55</v>
      </c>
      <c r="E21" s="136">
        <f t="shared" ca="1" si="2"/>
        <v>94</v>
      </c>
      <c r="F21" s="136">
        <f t="shared" ca="1" si="2"/>
        <v>41</v>
      </c>
      <c r="G21" s="136">
        <f t="shared" ca="1" si="2"/>
        <v>42</v>
      </c>
      <c r="H21" s="136">
        <f t="shared" ca="1" si="2"/>
        <v>78</v>
      </c>
      <c r="I21" s="136">
        <f t="shared" ca="1" si="2"/>
        <v>90</v>
      </c>
      <c r="J21" s="136">
        <f t="shared" ca="1" si="2"/>
        <v>47</v>
      </c>
      <c r="K21" s="141">
        <f t="shared" ca="1" si="3"/>
        <v>503</v>
      </c>
      <c r="L21" s="138" t="str">
        <f t="shared" ca="1" si="4"/>
        <v>A</v>
      </c>
    </row>
    <row r="22" spans="2:12" x14ac:dyDescent="0.2">
      <c r="B22" s="139" t="s">
        <v>23</v>
      </c>
      <c r="C22" s="140">
        <f t="shared" ca="1" si="1"/>
        <v>58</v>
      </c>
      <c r="D22" s="140">
        <f t="shared" ca="1" si="2"/>
        <v>80</v>
      </c>
      <c r="E22" s="140">
        <f t="shared" ca="1" si="2"/>
        <v>53</v>
      </c>
      <c r="F22" s="140">
        <f t="shared" ca="1" si="2"/>
        <v>95</v>
      </c>
      <c r="G22" s="140">
        <f t="shared" ca="1" si="2"/>
        <v>52</v>
      </c>
      <c r="H22" s="140">
        <f t="shared" ca="1" si="2"/>
        <v>84</v>
      </c>
      <c r="I22" s="140">
        <f t="shared" ca="1" si="2"/>
        <v>80</v>
      </c>
      <c r="J22" s="140">
        <f t="shared" ca="1" si="2"/>
        <v>62</v>
      </c>
      <c r="K22" s="141">
        <f t="shared" ca="1" si="3"/>
        <v>564</v>
      </c>
      <c r="L22" s="142" t="str">
        <f t="shared" ca="1" si="4"/>
        <v>A</v>
      </c>
    </row>
    <row r="23" spans="2:12" x14ac:dyDescent="0.2">
      <c r="B23" s="135" t="s">
        <v>24</v>
      </c>
      <c r="C23" s="136">
        <f t="shared" ca="1" si="1"/>
        <v>88</v>
      </c>
      <c r="D23" s="136">
        <f t="shared" ca="1" si="2"/>
        <v>63</v>
      </c>
      <c r="E23" s="136">
        <f t="shared" ca="1" si="2"/>
        <v>97</v>
      </c>
      <c r="F23" s="136">
        <f t="shared" ca="1" si="2"/>
        <v>92</v>
      </c>
      <c r="G23" s="136">
        <f t="shared" ca="1" si="2"/>
        <v>37</v>
      </c>
      <c r="H23" s="136">
        <f t="shared" ca="1" si="2"/>
        <v>35</v>
      </c>
      <c r="I23" s="136">
        <f t="shared" ca="1" si="2"/>
        <v>47</v>
      </c>
      <c r="J23" s="136">
        <f t="shared" ca="1" si="2"/>
        <v>88</v>
      </c>
      <c r="K23" s="141">
        <f t="shared" ca="1" si="3"/>
        <v>547</v>
      </c>
      <c r="L23" s="138" t="str">
        <f t="shared" ca="1" si="4"/>
        <v>A</v>
      </c>
    </row>
    <row r="24" spans="2:12" x14ac:dyDescent="0.2">
      <c r="B24" s="139" t="s">
        <v>25</v>
      </c>
      <c r="C24" s="140">
        <f t="shared" ca="1" si="1"/>
        <v>25</v>
      </c>
      <c r="D24" s="140">
        <f t="shared" ca="1" si="2"/>
        <v>65</v>
      </c>
      <c r="E24" s="140">
        <f t="shared" ca="1" si="2"/>
        <v>89</v>
      </c>
      <c r="F24" s="140">
        <f t="shared" ca="1" si="2"/>
        <v>63</v>
      </c>
      <c r="G24" s="140">
        <f t="shared" ca="1" si="2"/>
        <v>70</v>
      </c>
      <c r="H24" s="140">
        <f t="shared" ca="1" si="2"/>
        <v>81</v>
      </c>
      <c r="I24" s="140">
        <f t="shared" ca="1" si="2"/>
        <v>26</v>
      </c>
      <c r="J24" s="140">
        <f t="shared" ca="1" si="2"/>
        <v>55</v>
      </c>
      <c r="K24" s="141">
        <f t="shared" ca="1" si="3"/>
        <v>474</v>
      </c>
      <c r="L24" s="142" t="str">
        <f t="shared" ca="1" si="4"/>
        <v>B</v>
      </c>
    </row>
    <row r="25" spans="2:12" x14ac:dyDescent="0.2">
      <c r="B25" s="135" t="s">
        <v>26</v>
      </c>
      <c r="C25" s="136">
        <f t="shared" ca="1" si="1"/>
        <v>64</v>
      </c>
      <c r="D25" s="136">
        <f t="shared" ref="D25:J25" ca="1" si="5">RANDBETWEEN(23,98)</f>
        <v>74</v>
      </c>
      <c r="E25" s="136">
        <f t="shared" ca="1" si="5"/>
        <v>47</v>
      </c>
      <c r="F25" s="136">
        <f t="shared" ca="1" si="5"/>
        <v>27</v>
      </c>
      <c r="G25" s="136">
        <f t="shared" ca="1" si="5"/>
        <v>79</v>
      </c>
      <c r="H25" s="136">
        <f t="shared" ca="1" si="5"/>
        <v>37</v>
      </c>
      <c r="I25" s="136">
        <f t="shared" ca="1" si="5"/>
        <v>44</v>
      </c>
      <c r="J25" s="136">
        <f t="shared" ca="1" si="5"/>
        <v>51</v>
      </c>
      <c r="K25" s="141">
        <f t="shared" ca="1" si="3"/>
        <v>423</v>
      </c>
      <c r="L25" s="138" t="str">
        <f t="shared" ca="1" si="4"/>
        <v>B</v>
      </c>
    </row>
    <row r="26" spans="2:12" x14ac:dyDescent="0.2">
      <c r="B26" s="139" t="s">
        <v>27</v>
      </c>
      <c r="C26" s="140">
        <f t="shared" ref="C26:J28" ca="1" si="6">RANDBETWEEN(23,98)</f>
        <v>25</v>
      </c>
      <c r="D26" s="140">
        <f t="shared" ca="1" si="6"/>
        <v>67</v>
      </c>
      <c r="E26" s="140">
        <f t="shared" ca="1" si="6"/>
        <v>90</v>
      </c>
      <c r="F26" s="140">
        <f t="shared" ca="1" si="6"/>
        <v>32</v>
      </c>
      <c r="G26" s="140">
        <f t="shared" ca="1" si="6"/>
        <v>35</v>
      </c>
      <c r="H26" s="140">
        <f t="shared" ca="1" si="6"/>
        <v>34</v>
      </c>
      <c r="I26" s="140">
        <f t="shared" ca="1" si="6"/>
        <v>86</v>
      </c>
      <c r="J26" s="140">
        <f t="shared" ca="1" si="6"/>
        <v>68</v>
      </c>
      <c r="K26" s="141">
        <f t="shared" ca="1" si="3"/>
        <v>437</v>
      </c>
      <c r="L26" s="142" t="str">
        <f t="shared" ca="1" si="4"/>
        <v>B</v>
      </c>
    </row>
    <row r="27" spans="2:12" x14ac:dyDescent="0.2">
      <c r="B27" s="135" t="s">
        <v>28</v>
      </c>
      <c r="C27" s="136">
        <f t="shared" ca="1" si="6"/>
        <v>56</v>
      </c>
      <c r="D27" s="136">
        <f t="shared" ca="1" si="6"/>
        <v>38</v>
      </c>
      <c r="E27" s="136">
        <f t="shared" ca="1" si="6"/>
        <v>73</v>
      </c>
      <c r="F27" s="136">
        <f t="shared" ca="1" si="6"/>
        <v>38</v>
      </c>
      <c r="G27" s="136">
        <f t="shared" ca="1" si="6"/>
        <v>24</v>
      </c>
      <c r="H27" s="136">
        <f t="shared" ca="1" si="6"/>
        <v>27</v>
      </c>
      <c r="I27" s="136">
        <f t="shared" ca="1" si="6"/>
        <v>30</v>
      </c>
      <c r="J27" s="136">
        <f t="shared" ca="1" si="6"/>
        <v>26</v>
      </c>
      <c r="K27" s="141">
        <f t="shared" ca="1" si="3"/>
        <v>312</v>
      </c>
      <c r="L27" s="138" t="str">
        <f t="shared" ca="1" si="4"/>
        <v>C</v>
      </c>
    </row>
    <row r="28" spans="2:12" ht="17" thickBot="1" x14ac:dyDescent="0.25">
      <c r="B28" s="143" t="s">
        <v>29</v>
      </c>
      <c r="C28" s="144">
        <f t="shared" ca="1" si="6"/>
        <v>37</v>
      </c>
      <c r="D28" s="144">
        <f t="shared" ca="1" si="6"/>
        <v>56</v>
      </c>
      <c r="E28" s="144">
        <f t="shared" ca="1" si="6"/>
        <v>98</v>
      </c>
      <c r="F28" s="144">
        <f t="shared" ca="1" si="6"/>
        <v>88</v>
      </c>
      <c r="G28" s="144">
        <f t="shared" ca="1" si="6"/>
        <v>92</v>
      </c>
      <c r="H28" s="144">
        <f t="shared" ca="1" si="6"/>
        <v>31</v>
      </c>
      <c r="I28" s="144">
        <f t="shared" ca="1" si="6"/>
        <v>92</v>
      </c>
      <c r="J28" s="144">
        <f t="shared" ca="1" si="6"/>
        <v>60</v>
      </c>
      <c r="K28" s="145">
        <f t="shared" ca="1" si="3"/>
        <v>554</v>
      </c>
      <c r="L28" s="146" t="str">
        <f t="shared" ca="1" si="4"/>
        <v>A</v>
      </c>
    </row>
  </sheetData>
  <mergeCells count="2">
    <mergeCell ref="B2:C2"/>
    <mergeCell ref="N7:O7"/>
  </mergeCells>
  <dataValidations count="1">
    <dataValidation type="list" allowBlank="1" showInputMessage="1" showErrorMessage="1" sqref="N9">
      <formula1>$B$9:$B$28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KW27"/>
  <sheetViews>
    <sheetView workbookViewId="0">
      <pane xSplit="2" topLeftCell="C1" activePane="topRight" state="frozen"/>
      <selection pane="topRight" activeCell="B28" sqref="B28"/>
    </sheetView>
  </sheetViews>
  <sheetFormatPr baseColWidth="10" defaultColWidth="8.83203125" defaultRowHeight="16" x14ac:dyDescent="0.2"/>
  <cols>
    <col min="1" max="1" width="22.6640625" style="23" customWidth="1"/>
    <col min="2" max="2" width="13.5" style="183" customWidth="1"/>
    <col min="3" max="3" width="11.33203125" style="23" customWidth="1"/>
    <col min="4" max="4" width="15" style="23" customWidth="1"/>
    <col min="5" max="5" width="11.5" style="23" customWidth="1"/>
    <col min="6" max="6" width="9.33203125" style="23" bestFit="1" customWidth="1"/>
    <col min="7" max="8" width="8.83203125" style="23"/>
    <col min="9" max="9" width="9.33203125" style="23" bestFit="1" customWidth="1"/>
    <col min="10" max="11" width="8.83203125" style="23"/>
    <col min="12" max="12" width="9.33203125" style="23" bestFit="1" customWidth="1"/>
    <col min="13" max="14" width="8.83203125" style="23"/>
    <col min="15" max="15" width="9.33203125" style="23" bestFit="1" customWidth="1"/>
    <col min="16" max="17" width="8.83203125" style="23"/>
    <col min="18" max="18" width="9.33203125" style="23" bestFit="1" customWidth="1"/>
    <col min="19" max="20" width="8.83203125" style="23"/>
    <col min="21" max="21" width="9.33203125" style="23" bestFit="1" customWidth="1"/>
    <col min="22" max="23" width="8.83203125" style="23"/>
    <col min="24" max="24" width="9.33203125" style="23" bestFit="1" customWidth="1"/>
    <col min="25" max="26" width="8.83203125" style="23"/>
    <col min="27" max="27" width="9.33203125" style="23" bestFit="1" customWidth="1"/>
    <col min="28" max="29" width="8.83203125" style="23"/>
    <col min="30" max="30" width="9.33203125" style="23" bestFit="1" customWidth="1"/>
    <col min="31" max="32" width="8.83203125" style="23"/>
    <col min="33" max="33" width="9.33203125" style="23" bestFit="1" customWidth="1"/>
    <col min="34" max="35" width="8.83203125" style="23"/>
    <col min="36" max="36" width="9.33203125" style="23" bestFit="1" customWidth="1"/>
    <col min="37" max="38" width="8.83203125" style="23"/>
    <col min="39" max="39" width="10.33203125" style="162" bestFit="1" customWidth="1"/>
    <col min="40" max="309" width="8.83203125" style="167"/>
    <col min="310" max="16384" width="8.83203125" style="23"/>
  </cols>
  <sheetData>
    <row r="1" spans="1:309" s="155" customFormat="1" x14ac:dyDescent="0.2">
      <c r="B1" s="156"/>
      <c r="C1" s="243">
        <v>42370</v>
      </c>
      <c r="D1" s="243"/>
      <c r="E1" s="243"/>
      <c r="F1" s="243">
        <v>42401</v>
      </c>
      <c r="G1" s="243"/>
      <c r="H1" s="243"/>
      <c r="I1" s="243">
        <v>42430</v>
      </c>
      <c r="J1" s="243"/>
      <c r="K1" s="243"/>
      <c r="L1" s="243">
        <v>42461</v>
      </c>
      <c r="M1" s="243"/>
      <c r="N1" s="243"/>
      <c r="O1" s="243">
        <v>42491</v>
      </c>
      <c r="P1" s="243"/>
      <c r="Q1" s="243"/>
      <c r="R1" s="243">
        <v>42522</v>
      </c>
      <c r="S1" s="243"/>
      <c r="T1" s="243"/>
      <c r="U1" s="243">
        <v>42552</v>
      </c>
      <c r="V1" s="243"/>
      <c r="W1" s="243"/>
      <c r="X1" s="243">
        <v>42583</v>
      </c>
      <c r="Y1" s="243"/>
      <c r="Z1" s="243"/>
      <c r="AA1" s="243">
        <v>42614</v>
      </c>
      <c r="AB1" s="243"/>
      <c r="AC1" s="243"/>
      <c r="AD1" s="243">
        <v>42644</v>
      </c>
      <c r="AE1" s="243"/>
      <c r="AF1" s="243"/>
      <c r="AG1" s="243">
        <v>42675</v>
      </c>
      <c r="AH1" s="243"/>
      <c r="AI1" s="243"/>
      <c r="AJ1" s="243">
        <v>42705</v>
      </c>
      <c r="AK1" s="243"/>
      <c r="AL1" s="243"/>
      <c r="AM1" s="157" t="s">
        <v>100</v>
      </c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  <c r="BK1" s="158"/>
      <c r="BL1" s="158"/>
      <c r="BM1" s="158"/>
      <c r="BN1" s="158"/>
      <c r="BO1" s="158"/>
      <c r="BP1" s="158"/>
      <c r="BQ1" s="158"/>
      <c r="BR1" s="158"/>
      <c r="BS1" s="158"/>
      <c r="BT1" s="158"/>
      <c r="BU1" s="158"/>
      <c r="BV1" s="158"/>
      <c r="BW1" s="158"/>
      <c r="BX1" s="158"/>
      <c r="BY1" s="158"/>
      <c r="BZ1" s="158"/>
      <c r="CA1" s="158"/>
      <c r="CB1" s="158"/>
      <c r="CC1" s="158"/>
      <c r="CD1" s="158"/>
      <c r="CE1" s="158"/>
      <c r="CF1" s="158"/>
      <c r="CG1" s="158"/>
      <c r="CH1" s="158"/>
      <c r="CI1" s="158"/>
      <c r="CJ1" s="158"/>
      <c r="CK1" s="158"/>
      <c r="CL1" s="158"/>
      <c r="CM1" s="158"/>
      <c r="CN1" s="158"/>
      <c r="CO1" s="158"/>
      <c r="CP1" s="158"/>
      <c r="CQ1" s="158"/>
      <c r="CR1" s="158"/>
      <c r="CS1" s="158"/>
      <c r="CT1" s="158"/>
      <c r="CU1" s="158"/>
      <c r="CV1" s="158"/>
      <c r="CW1" s="158"/>
      <c r="CX1" s="158"/>
      <c r="CY1" s="158"/>
      <c r="CZ1" s="158"/>
      <c r="DA1" s="158"/>
      <c r="DB1" s="158"/>
      <c r="DC1" s="158"/>
      <c r="DD1" s="158"/>
      <c r="DE1" s="158"/>
      <c r="DF1" s="158"/>
      <c r="DG1" s="158"/>
      <c r="DH1" s="158"/>
      <c r="DI1" s="158"/>
      <c r="DJ1" s="158"/>
      <c r="DK1" s="158"/>
      <c r="DL1" s="158"/>
      <c r="DM1" s="158"/>
      <c r="DN1" s="158"/>
      <c r="DO1" s="158"/>
      <c r="DP1" s="158"/>
      <c r="DQ1" s="158"/>
      <c r="DR1" s="158"/>
      <c r="DS1" s="158"/>
      <c r="DT1" s="158"/>
      <c r="DU1" s="158"/>
      <c r="DV1" s="158"/>
      <c r="DW1" s="158"/>
      <c r="DX1" s="158"/>
      <c r="DY1" s="158"/>
      <c r="DZ1" s="158"/>
      <c r="EA1" s="158"/>
      <c r="EB1" s="158"/>
      <c r="EC1" s="158"/>
      <c r="ED1" s="158"/>
      <c r="EE1" s="158"/>
      <c r="EF1" s="158"/>
      <c r="EG1" s="158"/>
      <c r="EH1" s="158"/>
      <c r="EI1" s="158"/>
      <c r="EJ1" s="158"/>
      <c r="EK1" s="158"/>
      <c r="EL1" s="158"/>
      <c r="EM1" s="158"/>
      <c r="EN1" s="158"/>
      <c r="EO1" s="158"/>
      <c r="EP1" s="158"/>
      <c r="EQ1" s="158"/>
      <c r="ER1" s="158"/>
      <c r="ES1" s="158"/>
      <c r="ET1" s="158"/>
      <c r="EU1" s="158"/>
      <c r="EV1" s="158"/>
      <c r="EW1" s="158"/>
      <c r="EX1" s="158"/>
      <c r="EY1" s="158"/>
      <c r="EZ1" s="158"/>
      <c r="FA1" s="158"/>
      <c r="FB1" s="158"/>
      <c r="FC1" s="158"/>
      <c r="FD1" s="158"/>
      <c r="FE1" s="158"/>
      <c r="FF1" s="158"/>
      <c r="FG1" s="158"/>
      <c r="FH1" s="158"/>
      <c r="FI1" s="158"/>
      <c r="FJ1" s="158"/>
      <c r="FK1" s="158"/>
      <c r="FL1" s="158"/>
      <c r="FM1" s="158"/>
      <c r="FN1" s="158"/>
      <c r="FO1" s="158"/>
      <c r="FP1" s="158"/>
      <c r="FQ1" s="158"/>
      <c r="FR1" s="158"/>
      <c r="FS1" s="158"/>
      <c r="FT1" s="158"/>
      <c r="FU1" s="158"/>
      <c r="FV1" s="158"/>
      <c r="FW1" s="158"/>
      <c r="FX1" s="158"/>
      <c r="FY1" s="158"/>
      <c r="FZ1" s="158"/>
      <c r="GA1" s="158"/>
      <c r="GB1" s="158"/>
      <c r="GC1" s="158"/>
      <c r="GD1" s="158"/>
      <c r="GE1" s="158"/>
      <c r="GF1" s="158"/>
      <c r="GG1" s="158"/>
      <c r="GH1" s="158"/>
      <c r="GI1" s="158"/>
      <c r="GJ1" s="158"/>
      <c r="GK1" s="158"/>
      <c r="GL1" s="158"/>
      <c r="GM1" s="158"/>
      <c r="GN1" s="158"/>
      <c r="GO1" s="158"/>
      <c r="GP1" s="158"/>
      <c r="GQ1" s="158"/>
      <c r="GR1" s="158"/>
      <c r="GS1" s="158"/>
      <c r="GT1" s="158"/>
      <c r="GU1" s="158"/>
      <c r="GV1" s="158"/>
      <c r="GW1" s="158"/>
      <c r="GX1" s="158"/>
      <c r="GY1" s="158"/>
      <c r="GZ1" s="158"/>
      <c r="HA1" s="158"/>
      <c r="HB1" s="158"/>
      <c r="HC1" s="158"/>
      <c r="HD1" s="158"/>
      <c r="HE1" s="158"/>
      <c r="HF1" s="158"/>
      <c r="HG1" s="158"/>
      <c r="HH1" s="158"/>
      <c r="HI1" s="158"/>
      <c r="HJ1" s="158"/>
      <c r="HK1" s="158"/>
      <c r="HL1" s="158"/>
      <c r="HM1" s="158"/>
      <c r="HN1" s="158"/>
      <c r="HO1" s="158"/>
      <c r="HP1" s="158"/>
      <c r="HQ1" s="158"/>
      <c r="HR1" s="158"/>
      <c r="HS1" s="158"/>
      <c r="HT1" s="158"/>
      <c r="HU1" s="158"/>
      <c r="HV1" s="158"/>
      <c r="HW1" s="158"/>
      <c r="HX1" s="158"/>
      <c r="HY1" s="158"/>
      <c r="HZ1" s="158"/>
      <c r="IA1" s="158"/>
      <c r="IB1" s="158"/>
      <c r="IC1" s="158"/>
      <c r="ID1" s="158"/>
      <c r="IE1" s="158"/>
      <c r="IF1" s="158"/>
      <c r="IG1" s="158"/>
      <c r="IH1" s="158"/>
      <c r="II1" s="158"/>
      <c r="IJ1" s="158"/>
      <c r="IK1" s="158"/>
      <c r="IL1" s="158"/>
      <c r="IM1" s="158"/>
      <c r="IN1" s="158"/>
      <c r="IO1" s="158"/>
      <c r="IP1" s="158"/>
      <c r="IQ1" s="158"/>
      <c r="IR1" s="158"/>
      <c r="IS1" s="158"/>
      <c r="IT1" s="158"/>
      <c r="IU1" s="158"/>
      <c r="IV1" s="158"/>
      <c r="IW1" s="158"/>
      <c r="IX1" s="158"/>
      <c r="IY1" s="158"/>
      <c r="IZ1" s="158"/>
      <c r="JA1" s="158"/>
      <c r="JB1" s="158"/>
      <c r="JC1" s="158"/>
      <c r="JD1" s="158"/>
      <c r="JE1" s="158"/>
      <c r="JF1" s="158"/>
      <c r="JG1" s="158"/>
      <c r="JH1" s="158"/>
      <c r="JI1" s="158"/>
      <c r="JJ1" s="158"/>
      <c r="JK1" s="158"/>
      <c r="JL1" s="158"/>
      <c r="JM1" s="158"/>
      <c r="JN1" s="158"/>
      <c r="JO1" s="158"/>
      <c r="JP1" s="158"/>
      <c r="JQ1" s="158"/>
      <c r="JR1" s="158"/>
      <c r="JS1" s="158"/>
      <c r="JT1" s="158"/>
      <c r="JU1" s="158"/>
      <c r="JV1" s="158"/>
      <c r="JW1" s="158"/>
      <c r="JX1" s="158"/>
      <c r="JY1" s="158"/>
      <c r="JZ1" s="158"/>
      <c r="KA1" s="158"/>
      <c r="KB1" s="158"/>
      <c r="KC1" s="158"/>
      <c r="KD1" s="158"/>
      <c r="KE1" s="158"/>
      <c r="KF1" s="158"/>
      <c r="KG1" s="158"/>
      <c r="KH1" s="158"/>
      <c r="KI1" s="158"/>
      <c r="KJ1" s="158"/>
      <c r="KK1" s="158"/>
      <c r="KL1" s="158"/>
      <c r="KM1" s="158"/>
      <c r="KN1" s="158"/>
      <c r="KO1" s="158"/>
      <c r="KP1" s="158"/>
      <c r="KQ1" s="158"/>
      <c r="KR1" s="158"/>
      <c r="KS1" s="158"/>
      <c r="KT1" s="158"/>
      <c r="KU1" s="158"/>
      <c r="KV1" s="158"/>
      <c r="KW1" s="158"/>
    </row>
    <row r="2" spans="1:309" s="161" customFormat="1" x14ac:dyDescent="0.2">
      <c r="A2" s="159" t="s">
        <v>101</v>
      </c>
      <c r="B2" s="160"/>
      <c r="AM2" s="162"/>
      <c r="AN2" s="163"/>
      <c r="AO2" s="163"/>
      <c r="AP2" s="163"/>
      <c r="AQ2" s="163"/>
      <c r="AR2" s="163"/>
      <c r="AS2" s="163"/>
      <c r="AT2" s="163"/>
      <c r="AU2" s="163"/>
      <c r="AV2" s="163"/>
      <c r="AW2" s="163"/>
      <c r="AX2" s="163"/>
      <c r="AY2" s="163"/>
      <c r="AZ2" s="163"/>
      <c r="BA2" s="163"/>
      <c r="BB2" s="163"/>
      <c r="BC2" s="163"/>
      <c r="BD2" s="163"/>
      <c r="BE2" s="163"/>
      <c r="BF2" s="163"/>
      <c r="BG2" s="163"/>
      <c r="BH2" s="163"/>
      <c r="BI2" s="163"/>
      <c r="BJ2" s="163"/>
      <c r="BK2" s="163"/>
      <c r="BL2" s="163"/>
      <c r="BM2" s="163"/>
      <c r="BN2" s="163"/>
      <c r="BO2" s="163"/>
      <c r="BP2" s="163"/>
      <c r="BQ2" s="163"/>
      <c r="BR2" s="163"/>
      <c r="BS2" s="163"/>
      <c r="BT2" s="163"/>
      <c r="BU2" s="163"/>
      <c r="BV2" s="163"/>
      <c r="BW2" s="163"/>
      <c r="BX2" s="163"/>
      <c r="BY2" s="163"/>
      <c r="BZ2" s="163"/>
      <c r="CA2" s="163"/>
      <c r="CB2" s="163"/>
      <c r="CC2" s="163"/>
      <c r="CD2" s="163"/>
      <c r="CE2" s="163"/>
      <c r="CF2" s="163"/>
      <c r="CG2" s="163"/>
      <c r="CH2" s="163"/>
      <c r="CI2" s="163"/>
      <c r="CJ2" s="163"/>
      <c r="CK2" s="163"/>
      <c r="CL2" s="163"/>
      <c r="CM2" s="163"/>
      <c r="CN2" s="163"/>
      <c r="CO2" s="163"/>
      <c r="CP2" s="163"/>
      <c r="CQ2" s="163"/>
      <c r="CR2" s="163"/>
      <c r="CS2" s="163"/>
      <c r="CT2" s="163"/>
      <c r="CU2" s="163"/>
      <c r="CV2" s="163"/>
      <c r="CW2" s="163"/>
      <c r="CX2" s="163"/>
      <c r="CY2" s="163"/>
      <c r="CZ2" s="163"/>
      <c r="DA2" s="163"/>
      <c r="DB2" s="163"/>
      <c r="DC2" s="163"/>
      <c r="DD2" s="163"/>
      <c r="DE2" s="163"/>
      <c r="DF2" s="163"/>
      <c r="DG2" s="163"/>
      <c r="DH2" s="163"/>
      <c r="DI2" s="163"/>
      <c r="DJ2" s="163"/>
      <c r="DK2" s="163"/>
      <c r="DL2" s="163"/>
      <c r="DM2" s="163"/>
      <c r="DN2" s="163"/>
      <c r="DO2" s="163"/>
      <c r="DP2" s="163"/>
      <c r="DQ2" s="163"/>
      <c r="DR2" s="163"/>
      <c r="DS2" s="163"/>
      <c r="DT2" s="163"/>
      <c r="DU2" s="163"/>
      <c r="DV2" s="163"/>
      <c r="DW2" s="163"/>
      <c r="DX2" s="163"/>
      <c r="DY2" s="163"/>
      <c r="DZ2" s="163"/>
      <c r="EA2" s="163"/>
      <c r="EB2" s="163"/>
      <c r="EC2" s="163"/>
      <c r="ED2" s="163"/>
      <c r="EE2" s="163"/>
      <c r="EF2" s="163"/>
      <c r="EG2" s="163"/>
      <c r="EH2" s="163"/>
      <c r="EI2" s="163"/>
      <c r="EJ2" s="163"/>
      <c r="EK2" s="163"/>
      <c r="EL2" s="163"/>
      <c r="EM2" s="163"/>
      <c r="EN2" s="163"/>
      <c r="EO2" s="163"/>
      <c r="EP2" s="163"/>
      <c r="EQ2" s="163"/>
      <c r="ER2" s="163"/>
      <c r="ES2" s="163"/>
      <c r="ET2" s="163"/>
      <c r="EU2" s="163"/>
      <c r="EV2" s="163"/>
      <c r="EW2" s="163"/>
      <c r="EX2" s="163"/>
      <c r="EY2" s="163"/>
      <c r="EZ2" s="163"/>
      <c r="FA2" s="163"/>
      <c r="FB2" s="163"/>
      <c r="FC2" s="163"/>
      <c r="FD2" s="163"/>
      <c r="FE2" s="163"/>
      <c r="FF2" s="163"/>
      <c r="FG2" s="163"/>
      <c r="FH2" s="163"/>
      <c r="FI2" s="163"/>
      <c r="FJ2" s="163"/>
      <c r="FK2" s="163"/>
      <c r="FL2" s="163"/>
      <c r="FM2" s="163"/>
      <c r="FN2" s="163"/>
      <c r="FO2" s="163"/>
      <c r="FP2" s="163"/>
      <c r="FQ2" s="163"/>
      <c r="FR2" s="163"/>
      <c r="FS2" s="163"/>
      <c r="FT2" s="163"/>
      <c r="FU2" s="163"/>
      <c r="FV2" s="163"/>
      <c r="FW2" s="163"/>
      <c r="FX2" s="163"/>
      <c r="FY2" s="163"/>
      <c r="FZ2" s="163"/>
      <c r="GA2" s="163"/>
      <c r="GB2" s="163"/>
      <c r="GC2" s="163"/>
      <c r="GD2" s="163"/>
      <c r="GE2" s="163"/>
      <c r="GF2" s="163"/>
      <c r="GG2" s="163"/>
      <c r="GH2" s="163"/>
      <c r="GI2" s="163"/>
      <c r="GJ2" s="163"/>
      <c r="GK2" s="163"/>
      <c r="GL2" s="163"/>
      <c r="GM2" s="163"/>
      <c r="GN2" s="163"/>
      <c r="GO2" s="163"/>
      <c r="GP2" s="163"/>
      <c r="GQ2" s="163"/>
      <c r="GR2" s="163"/>
      <c r="GS2" s="163"/>
      <c r="GT2" s="163"/>
      <c r="GU2" s="163"/>
      <c r="GV2" s="163"/>
      <c r="GW2" s="163"/>
      <c r="GX2" s="163"/>
      <c r="GY2" s="163"/>
      <c r="GZ2" s="163"/>
      <c r="HA2" s="163"/>
      <c r="HB2" s="163"/>
      <c r="HC2" s="163"/>
      <c r="HD2" s="163"/>
      <c r="HE2" s="163"/>
      <c r="HF2" s="163"/>
      <c r="HG2" s="163"/>
      <c r="HH2" s="163"/>
      <c r="HI2" s="163"/>
      <c r="HJ2" s="163"/>
      <c r="HK2" s="163"/>
      <c r="HL2" s="163"/>
      <c r="HM2" s="163"/>
      <c r="HN2" s="163"/>
      <c r="HO2" s="163"/>
      <c r="HP2" s="163"/>
      <c r="HQ2" s="163"/>
      <c r="HR2" s="163"/>
      <c r="HS2" s="163"/>
      <c r="HT2" s="163"/>
      <c r="HU2" s="163"/>
      <c r="HV2" s="163"/>
      <c r="HW2" s="163"/>
      <c r="HX2" s="163"/>
      <c r="HY2" s="163"/>
      <c r="HZ2" s="163"/>
      <c r="IA2" s="163"/>
      <c r="IB2" s="163"/>
      <c r="IC2" s="163"/>
      <c r="ID2" s="163"/>
      <c r="IE2" s="163"/>
      <c r="IF2" s="163"/>
      <c r="IG2" s="163"/>
      <c r="IH2" s="163"/>
      <c r="II2" s="163"/>
      <c r="IJ2" s="163"/>
      <c r="IK2" s="163"/>
      <c r="IL2" s="163"/>
      <c r="IM2" s="163"/>
      <c r="IN2" s="163"/>
      <c r="IO2" s="163"/>
      <c r="IP2" s="163"/>
      <c r="IQ2" s="163"/>
      <c r="IR2" s="163"/>
      <c r="IS2" s="163"/>
      <c r="IT2" s="163"/>
      <c r="IU2" s="163"/>
      <c r="IV2" s="163"/>
      <c r="IW2" s="163"/>
      <c r="IX2" s="163"/>
      <c r="IY2" s="163"/>
      <c r="IZ2" s="163"/>
      <c r="JA2" s="163"/>
      <c r="JB2" s="163"/>
      <c r="JC2" s="163"/>
      <c r="JD2" s="163"/>
      <c r="JE2" s="163"/>
      <c r="JF2" s="163"/>
      <c r="JG2" s="163"/>
      <c r="JH2" s="163"/>
      <c r="JI2" s="163"/>
      <c r="JJ2" s="163"/>
      <c r="JK2" s="163"/>
      <c r="JL2" s="163"/>
      <c r="JM2" s="163"/>
      <c r="JN2" s="163"/>
      <c r="JO2" s="163"/>
      <c r="JP2" s="163"/>
      <c r="JQ2" s="163"/>
      <c r="JR2" s="163"/>
      <c r="JS2" s="163"/>
      <c r="JT2" s="163"/>
      <c r="JU2" s="163"/>
      <c r="JV2" s="163"/>
      <c r="JW2" s="163"/>
      <c r="JX2" s="163"/>
      <c r="JY2" s="163"/>
      <c r="JZ2" s="163"/>
      <c r="KA2" s="163"/>
      <c r="KB2" s="163"/>
      <c r="KC2" s="163"/>
      <c r="KD2" s="163"/>
      <c r="KE2" s="163"/>
      <c r="KF2" s="163"/>
      <c r="KG2" s="163"/>
      <c r="KH2" s="163"/>
      <c r="KI2" s="163"/>
      <c r="KJ2" s="163"/>
      <c r="KK2" s="163"/>
      <c r="KL2" s="163"/>
      <c r="KM2" s="163"/>
      <c r="KN2" s="163"/>
      <c r="KO2" s="163"/>
      <c r="KP2" s="163"/>
      <c r="KQ2" s="163"/>
      <c r="KR2" s="163"/>
      <c r="KS2" s="163"/>
      <c r="KT2" s="163"/>
      <c r="KU2" s="163"/>
      <c r="KV2" s="163"/>
      <c r="KW2" s="163"/>
    </row>
    <row r="3" spans="1:309" s="165" customFormat="1" x14ac:dyDescent="0.2">
      <c r="A3" s="164" t="s">
        <v>102</v>
      </c>
      <c r="C3" s="166">
        <v>23000</v>
      </c>
      <c r="F3" s="166">
        <v>23000</v>
      </c>
      <c r="I3" s="166">
        <v>23000</v>
      </c>
      <c r="L3" s="166">
        <v>23000</v>
      </c>
      <c r="O3" s="166">
        <v>23000</v>
      </c>
      <c r="R3" s="166">
        <v>23000</v>
      </c>
      <c r="U3" s="166">
        <v>23000</v>
      </c>
      <c r="X3" s="166">
        <v>23000</v>
      </c>
      <c r="AA3" s="166">
        <v>23000</v>
      </c>
      <c r="AD3" s="166">
        <v>23000</v>
      </c>
      <c r="AG3" s="166">
        <v>23000</v>
      </c>
      <c r="AJ3" s="166">
        <v>23000</v>
      </c>
      <c r="AM3" s="162"/>
      <c r="AN3" s="167"/>
      <c r="AO3" s="167"/>
      <c r="AP3" s="167"/>
      <c r="AQ3" s="167"/>
      <c r="AR3" s="167"/>
      <c r="AS3" s="167"/>
      <c r="AT3" s="167"/>
      <c r="AU3" s="167"/>
      <c r="AV3" s="167"/>
      <c r="AW3" s="167"/>
      <c r="AX3" s="167"/>
      <c r="AY3" s="167"/>
      <c r="AZ3" s="167"/>
      <c r="BA3" s="167"/>
      <c r="BB3" s="167"/>
      <c r="BC3" s="167"/>
      <c r="BD3" s="167"/>
      <c r="BE3" s="167"/>
      <c r="BF3" s="167"/>
      <c r="BG3" s="167"/>
      <c r="BH3" s="167"/>
      <c r="BI3" s="167"/>
      <c r="BJ3" s="167"/>
      <c r="BK3" s="167"/>
      <c r="BL3" s="167"/>
      <c r="BM3" s="167"/>
      <c r="BN3" s="167"/>
      <c r="BO3" s="167"/>
      <c r="BP3" s="167"/>
      <c r="BQ3" s="167"/>
      <c r="BR3" s="167"/>
      <c r="BS3" s="167"/>
      <c r="BT3" s="167"/>
      <c r="BU3" s="167"/>
      <c r="BV3" s="167"/>
      <c r="BW3" s="167"/>
      <c r="BX3" s="167"/>
      <c r="BY3" s="167"/>
      <c r="BZ3" s="167"/>
      <c r="CA3" s="167"/>
      <c r="CB3" s="167"/>
      <c r="CC3" s="167"/>
      <c r="CD3" s="167"/>
      <c r="CE3" s="167"/>
      <c r="CF3" s="167"/>
      <c r="CG3" s="167"/>
      <c r="CH3" s="167"/>
      <c r="CI3" s="167"/>
      <c r="CJ3" s="167"/>
      <c r="CK3" s="167"/>
      <c r="CL3" s="167"/>
      <c r="CM3" s="167"/>
      <c r="CN3" s="167"/>
      <c r="CO3" s="167"/>
      <c r="CP3" s="167"/>
      <c r="CQ3" s="167"/>
      <c r="CR3" s="167"/>
      <c r="CS3" s="167"/>
      <c r="CT3" s="167"/>
      <c r="CU3" s="167"/>
      <c r="CV3" s="167"/>
      <c r="CW3" s="167"/>
      <c r="CX3" s="167"/>
      <c r="CY3" s="167"/>
      <c r="CZ3" s="167"/>
      <c r="DA3" s="167"/>
      <c r="DB3" s="167"/>
      <c r="DC3" s="167"/>
      <c r="DD3" s="167"/>
      <c r="DE3" s="167"/>
      <c r="DF3" s="167"/>
      <c r="DG3" s="167"/>
      <c r="DH3" s="167"/>
      <c r="DI3" s="167"/>
      <c r="DJ3" s="167"/>
      <c r="DK3" s="167"/>
      <c r="DL3" s="167"/>
      <c r="DM3" s="167"/>
      <c r="DN3" s="167"/>
      <c r="DO3" s="167"/>
      <c r="DP3" s="167"/>
      <c r="DQ3" s="167"/>
      <c r="DR3" s="167"/>
      <c r="DS3" s="167"/>
      <c r="DT3" s="167"/>
      <c r="DU3" s="167"/>
      <c r="DV3" s="167"/>
      <c r="DW3" s="167"/>
      <c r="DX3" s="167"/>
      <c r="DY3" s="167"/>
      <c r="DZ3" s="167"/>
      <c r="EA3" s="167"/>
      <c r="EB3" s="167"/>
      <c r="EC3" s="167"/>
      <c r="ED3" s="167"/>
      <c r="EE3" s="167"/>
      <c r="EF3" s="167"/>
      <c r="EG3" s="167"/>
      <c r="EH3" s="167"/>
      <c r="EI3" s="167"/>
      <c r="EJ3" s="167"/>
      <c r="EK3" s="167"/>
      <c r="EL3" s="167"/>
      <c r="EM3" s="167"/>
      <c r="EN3" s="167"/>
      <c r="EO3" s="167"/>
      <c r="EP3" s="167"/>
      <c r="EQ3" s="167"/>
      <c r="ER3" s="167"/>
      <c r="ES3" s="167"/>
      <c r="ET3" s="167"/>
      <c r="EU3" s="167"/>
      <c r="EV3" s="167"/>
      <c r="EW3" s="167"/>
      <c r="EX3" s="167"/>
      <c r="EY3" s="167"/>
      <c r="EZ3" s="167"/>
      <c r="FA3" s="167"/>
      <c r="FB3" s="167"/>
      <c r="FC3" s="167"/>
      <c r="FD3" s="167"/>
      <c r="FE3" s="167"/>
      <c r="FF3" s="167"/>
      <c r="FG3" s="167"/>
      <c r="FH3" s="167"/>
      <c r="FI3" s="167"/>
      <c r="FJ3" s="167"/>
      <c r="FK3" s="167"/>
      <c r="FL3" s="167"/>
      <c r="FM3" s="167"/>
      <c r="FN3" s="167"/>
      <c r="FO3" s="167"/>
      <c r="FP3" s="167"/>
      <c r="FQ3" s="167"/>
      <c r="FR3" s="167"/>
      <c r="FS3" s="167"/>
      <c r="FT3" s="167"/>
      <c r="FU3" s="167"/>
      <c r="FV3" s="167"/>
      <c r="FW3" s="167"/>
      <c r="FX3" s="167"/>
      <c r="FY3" s="167"/>
      <c r="FZ3" s="167"/>
      <c r="GA3" s="167"/>
      <c r="GB3" s="167"/>
      <c r="GC3" s="167"/>
      <c r="GD3" s="167"/>
      <c r="GE3" s="167"/>
      <c r="GF3" s="167"/>
      <c r="GG3" s="167"/>
      <c r="GH3" s="167"/>
      <c r="GI3" s="167"/>
      <c r="GJ3" s="167"/>
      <c r="GK3" s="167"/>
      <c r="GL3" s="167"/>
      <c r="GM3" s="167"/>
      <c r="GN3" s="167"/>
      <c r="GO3" s="167"/>
      <c r="GP3" s="167"/>
      <c r="GQ3" s="167"/>
      <c r="GR3" s="167"/>
      <c r="GS3" s="167"/>
      <c r="GT3" s="167"/>
      <c r="GU3" s="167"/>
      <c r="GV3" s="167"/>
      <c r="GW3" s="167"/>
      <c r="GX3" s="167"/>
      <c r="GY3" s="167"/>
      <c r="GZ3" s="167"/>
      <c r="HA3" s="167"/>
      <c r="HB3" s="167"/>
      <c r="HC3" s="167"/>
      <c r="HD3" s="167"/>
      <c r="HE3" s="167"/>
      <c r="HF3" s="167"/>
      <c r="HG3" s="167"/>
      <c r="HH3" s="167"/>
      <c r="HI3" s="167"/>
      <c r="HJ3" s="167"/>
      <c r="HK3" s="167"/>
      <c r="HL3" s="167"/>
      <c r="HM3" s="167"/>
      <c r="HN3" s="167"/>
      <c r="HO3" s="167"/>
      <c r="HP3" s="167"/>
      <c r="HQ3" s="167"/>
      <c r="HR3" s="167"/>
      <c r="HS3" s="167"/>
      <c r="HT3" s="167"/>
      <c r="HU3" s="167"/>
      <c r="HV3" s="167"/>
      <c r="HW3" s="167"/>
      <c r="HX3" s="167"/>
      <c r="HY3" s="167"/>
      <c r="HZ3" s="167"/>
      <c r="IA3" s="167"/>
      <c r="IB3" s="167"/>
      <c r="IC3" s="167"/>
      <c r="ID3" s="167"/>
      <c r="IE3" s="167"/>
      <c r="IF3" s="167"/>
      <c r="IG3" s="167"/>
      <c r="IH3" s="167"/>
      <c r="II3" s="167"/>
      <c r="IJ3" s="167"/>
      <c r="IK3" s="167"/>
      <c r="IL3" s="167"/>
      <c r="IM3" s="167"/>
      <c r="IN3" s="167"/>
      <c r="IO3" s="167"/>
      <c r="IP3" s="167"/>
      <c r="IQ3" s="167"/>
      <c r="IR3" s="167"/>
      <c r="IS3" s="167"/>
      <c r="IT3" s="167"/>
      <c r="IU3" s="167"/>
      <c r="IV3" s="167"/>
      <c r="IW3" s="167"/>
      <c r="IX3" s="167"/>
      <c r="IY3" s="167"/>
      <c r="IZ3" s="167"/>
      <c r="JA3" s="167"/>
      <c r="JB3" s="167"/>
      <c r="JC3" s="167"/>
      <c r="JD3" s="167"/>
      <c r="JE3" s="167"/>
      <c r="JF3" s="167"/>
      <c r="JG3" s="167"/>
      <c r="JH3" s="167"/>
      <c r="JI3" s="167"/>
      <c r="JJ3" s="167"/>
      <c r="JK3" s="167"/>
      <c r="JL3" s="167"/>
      <c r="JM3" s="167"/>
      <c r="JN3" s="167"/>
      <c r="JO3" s="167"/>
      <c r="JP3" s="167"/>
      <c r="JQ3" s="167"/>
      <c r="JR3" s="167"/>
      <c r="JS3" s="167"/>
      <c r="JT3" s="167"/>
      <c r="JU3" s="167"/>
      <c r="JV3" s="167"/>
      <c r="JW3" s="167"/>
      <c r="JX3" s="167"/>
      <c r="JY3" s="167"/>
      <c r="JZ3" s="167"/>
      <c r="KA3" s="167"/>
      <c r="KB3" s="167"/>
      <c r="KC3" s="167"/>
      <c r="KD3" s="167"/>
      <c r="KE3" s="167"/>
      <c r="KF3" s="167"/>
      <c r="KG3" s="167"/>
      <c r="KH3" s="167"/>
      <c r="KI3" s="167"/>
      <c r="KJ3" s="167"/>
      <c r="KK3" s="167"/>
      <c r="KL3" s="167"/>
      <c r="KM3" s="167"/>
      <c r="KN3" s="167"/>
      <c r="KO3" s="167"/>
      <c r="KP3" s="167"/>
      <c r="KQ3" s="167"/>
      <c r="KR3" s="167"/>
      <c r="KS3" s="167"/>
      <c r="KT3" s="167"/>
      <c r="KU3" s="167"/>
      <c r="KV3" s="167"/>
      <c r="KW3" s="167"/>
    </row>
    <row r="4" spans="1:309" s="169" customFormat="1" x14ac:dyDescent="0.2">
      <c r="A4" s="168" t="s">
        <v>103</v>
      </c>
      <c r="C4" s="170">
        <v>23000</v>
      </c>
      <c r="F4" s="170">
        <v>23000</v>
      </c>
      <c r="I4" s="170">
        <v>23000</v>
      </c>
      <c r="L4" s="170">
        <v>23000</v>
      </c>
      <c r="O4" s="170">
        <v>23000</v>
      </c>
      <c r="R4" s="170">
        <v>23000</v>
      </c>
      <c r="U4" s="170">
        <v>23000</v>
      </c>
      <c r="X4" s="170">
        <v>23000</v>
      </c>
      <c r="AA4" s="170">
        <v>23000</v>
      </c>
      <c r="AD4" s="170">
        <v>23000</v>
      </c>
      <c r="AG4" s="170">
        <v>23000</v>
      </c>
      <c r="AJ4" s="170">
        <v>23000</v>
      </c>
      <c r="AM4" s="162"/>
      <c r="AN4" s="167"/>
      <c r="AO4" s="167"/>
      <c r="AP4" s="167"/>
      <c r="AQ4" s="167"/>
      <c r="AR4" s="167"/>
      <c r="AS4" s="167"/>
      <c r="AT4" s="167"/>
      <c r="AU4" s="167"/>
      <c r="AV4" s="167"/>
      <c r="AW4" s="167"/>
      <c r="AX4" s="167"/>
      <c r="AY4" s="167"/>
      <c r="AZ4" s="167"/>
      <c r="BA4" s="167"/>
      <c r="BB4" s="167"/>
      <c r="BC4" s="167"/>
      <c r="BD4" s="167"/>
      <c r="BE4" s="167"/>
      <c r="BF4" s="167"/>
      <c r="BG4" s="167"/>
      <c r="BH4" s="167"/>
      <c r="BI4" s="167"/>
      <c r="BJ4" s="167"/>
      <c r="BK4" s="167"/>
      <c r="BL4" s="167"/>
      <c r="BM4" s="167"/>
      <c r="BN4" s="167"/>
      <c r="BO4" s="167"/>
      <c r="BP4" s="167"/>
      <c r="BQ4" s="167"/>
      <c r="BR4" s="167"/>
      <c r="BS4" s="167"/>
      <c r="BT4" s="167"/>
      <c r="BU4" s="167"/>
      <c r="BV4" s="167"/>
      <c r="BW4" s="167"/>
      <c r="BX4" s="167"/>
      <c r="BY4" s="167"/>
      <c r="BZ4" s="167"/>
      <c r="CA4" s="167"/>
      <c r="CB4" s="167"/>
      <c r="CC4" s="167"/>
      <c r="CD4" s="167"/>
      <c r="CE4" s="167"/>
      <c r="CF4" s="167"/>
      <c r="CG4" s="167"/>
      <c r="CH4" s="167"/>
      <c r="CI4" s="167"/>
      <c r="CJ4" s="167"/>
      <c r="CK4" s="167"/>
      <c r="CL4" s="167"/>
      <c r="CM4" s="167"/>
      <c r="CN4" s="167"/>
      <c r="CO4" s="167"/>
      <c r="CP4" s="167"/>
      <c r="CQ4" s="167"/>
      <c r="CR4" s="167"/>
      <c r="CS4" s="167"/>
      <c r="CT4" s="167"/>
      <c r="CU4" s="167"/>
      <c r="CV4" s="167"/>
      <c r="CW4" s="167"/>
      <c r="CX4" s="167"/>
      <c r="CY4" s="167"/>
      <c r="CZ4" s="167"/>
      <c r="DA4" s="167"/>
      <c r="DB4" s="167"/>
      <c r="DC4" s="167"/>
      <c r="DD4" s="167"/>
      <c r="DE4" s="167"/>
      <c r="DF4" s="167"/>
      <c r="DG4" s="167"/>
      <c r="DH4" s="167"/>
      <c r="DI4" s="167"/>
      <c r="DJ4" s="167"/>
      <c r="DK4" s="167"/>
      <c r="DL4" s="167"/>
      <c r="DM4" s="167"/>
      <c r="DN4" s="167"/>
      <c r="DO4" s="167"/>
      <c r="DP4" s="167"/>
      <c r="DQ4" s="167"/>
      <c r="DR4" s="167"/>
      <c r="DS4" s="167"/>
      <c r="DT4" s="167"/>
      <c r="DU4" s="167"/>
      <c r="DV4" s="167"/>
      <c r="DW4" s="167"/>
      <c r="DX4" s="167"/>
      <c r="DY4" s="167"/>
      <c r="DZ4" s="167"/>
      <c r="EA4" s="167"/>
      <c r="EB4" s="167"/>
      <c r="EC4" s="167"/>
      <c r="ED4" s="167"/>
      <c r="EE4" s="167"/>
      <c r="EF4" s="167"/>
      <c r="EG4" s="167"/>
      <c r="EH4" s="167"/>
      <c r="EI4" s="167"/>
      <c r="EJ4" s="167"/>
      <c r="EK4" s="167"/>
      <c r="EL4" s="167"/>
      <c r="EM4" s="167"/>
      <c r="EN4" s="167"/>
      <c r="EO4" s="167"/>
      <c r="EP4" s="167"/>
      <c r="EQ4" s="167"/>
      <c r="ER4" s="167"/>
      <c r="ES4" s="167"/>
      <c r="ET4" s="167"/>
      <c r="EU4" s="167"/>
      <c r="EV4" s="167"/>
      <c r="EW4" s="167"/>
      <c r="EX4" s="167"/>
      <c r="EY4" s="167"/>
      <c r="EZ4" s="167"/>
      <c r="FA4" s="167"/>
      <c r="FB4" s="167"/>
      <c r="FC4" s="167"/>
      <c r="FD4" s="167"/>
      <c r="FE4" s="167"/>
      <c r="FF4" s="167"/>
      <c r="FG4" s="167"/>
      <c r="FH4" s="167"/>
      <c r="FI4" s="167"/>
      <c r="FJ4" s="167"/>
      <c r="FK4" s="167"/>
      <c r="FL4" s="167"/>
      <c r="FM4" s="167"/>
      <c r="FN4" s="167"/>
      <c r="FO4" s="167"/>
      <c r="FP4" s="167"/>
      <c r="FQ4" s="167"/>
      <c r="FR4" s="167"/>
      <c r="FS4" s="167"/>
      <c r="FT4" s="167"/>
      <c r="FU4" s="167"/>
      <c r="FV4" s="167"/>
      <c r="FW4" s="167"/>
      <c r="FX4" s="167"/>
      <c r="FY4" s="167"/>
      <c r="FZ4" s="167"/>
      <c r="GA4" s="167"/>
      <c r="GB4" s="167"/>
      <c r="GC4" s="167"/>
      <c r="GD4" s="167"/>
      <c r="GE4" s="167"/>
      <c r="GF4" s="167"/>
      <c r="GG4" s="167"/>
      <c r="GH4" s="167"/>
      <c r="GI4" s="167"/>
      <c r="GJ4" s="167"/>
      <c r="GK4" s="167"/>
      <c r="GL4" s="167"/>
      <c r="GM4" s="167"/>
      <c r="GN4" s="167"/>
      <c r="GO4" s="167"/>
      <c r="GP4" s="167"/>
      <c r="GQ4" s="167"/>
      <c r="GR4" s="167"/>
      <c r="GS4" s="167"/>
      <c r="GT4" s="167"/>
      <c r="GU4" s="167"/>
      <c r="GV4" s="167"/>
      <c r="GW4" s="167"/>
      <c r="GX4" s="167"/>
      <c r="GY4" s="167"/>
      <c r="GZ4" s="167"/>
      <c r="HA4" s="167"/>
      <c r="HB4" s="167"/>
      <c r="HC4" s="167"/>
      <c r="HD4" s="167"/>
      <c r="HE4" s="167"/>
      <c r="HF4" s="167"/>
      <c r="HG4" s="167"/>
      <c r="HH4" s="167"/>
      <c r="HI4" s="167"/>
      <c r="HJ4" s="167"/>
      <c r="HK4" s="167"/>
      <c r="HL4" s="167"/>
      <c r="HM4" s="167"/>
      <c r="HN4" s="167"/>
      <c r="HO4" s="167"/>
      <c r="HP4" s="167"/>
      <c r="HQ4" s="167"/>
      <c r="HR4" s="167"/>
      <c r="HS4" s="167"/>
      <c r="HT4" s="167"/>
      <c r="HU4" s="167"/>
      <c r="HV4" s="167"/>
      <c r="HW4" s="167"/>
      <c r="HX4" s="167"/>
      <c r="HY4" s="167"/>
      <c r="HZ4" s="167"/>
      <c r="IA4" s="167"/>
      <c r="IB4" s="167"/>
      <c r="IC4" s="167"/>
      <c r="ID4" s="167"/>
      <c r="IE4" s="167"/>
      <c r="IF4" s="167"/>
      <c r="IG4" s="167"/>
      <c r="IH4" s="167"/>
      <c r="II4" s="167"/>
      <c r="IJ4" s="167"/>
      <c r="IK4" s="167"/>
      <c r="IL4" s="167"/>
      <c r="IM4" s="167"/>
      <c r="IN4" s="167"/>
      <c r="IO4" s="167"/>
      <c r="IP4" s="167"/>
      <c r="IQ4" s="167"/>
      <c r="IR4" s="167"/>
      <c r="IS4" s="167"/>
      <c r="IT4" s="167"/>
      <c r="IU4" s="167"/>
      <c r="IV4" s="167"/>
      <c r="IW4" s="167"/>
      <c r="IX4" s="167"/>
      <c r="IY4" s="167"/>
      <c r="IZ4" s="167"/>
      <c r="JA4" s="167"/>
      <c r="JB4" s="167"/>
      <c r="JC4" s="167"/>
      <c r="JD4" s="167"/>
      <c r="JE4" s="167"/>
      <c r="JF4" s="167"/>
      <c r="JG4" s="167"/>
      <c r="JH4" s="167"/>
      <c r="JI4" s="167"/>
      <c r="JJ4" s="167"/>
      <c r="JK4" s="167"/>
      <c r="JL4" s="167"/>
      <c r="JM4" s="167"/>
      <c r="JN4" s="167"/>
      <c r="JO4" s="167"/>
      <c r="JP4" s="167"/>
      <c r="JQ4" s="167"/>
      <c r="JR4" s="167"/>
      <c r="JS4" s="167"/>
      <c r="JT4" s="167"/>
      <c r="JU4" s="167"/>
      <c r="JV4" s="167"/>
      <c r="JW4" s="167"/>
      <c r="JX4" s="167"/>
      <c r="JY4" s="167"/>
      <c r="JZ4" s="167"/>
      <c r="KA4" s="167"/>
      <c r="KB4" s="167"/>
      <c r="KC4" s="167"/>
      <c r="KD4" s="167"/>
      <c r="KE4" s="167"/>
      <c r="KF4" s="167"/>
      <c r="KG4" s="167"/>
      <c r="KH4" s="167"/>
      <c r="KI4" s="167"/>
      <c r="KJ4" s="167"/>
      <c r="KK4" s="167"/>
      <c r="KL4" s="167"/>
      <c r="KM4" s="167"/>
      <c r="KN4" s="167"/>
      <c r="KO4" s="167"/>
      <c r="KP4" s="167"/>
      <c r="KQ4" s="167"/>
      <c r="KR4" s="167"/>
      <c r="KS4" s="167"/>
      <c r="KT4" s="167"/>
      <c r="KU4" s="167"/>
      <c r="KV4" s="167"/>
      <c r="KW4" s="167"/>
    </row>
    <row r="5" spans="1:309" s="172" customFormat="1" x14ac:dyDescent="0.2">
      <c r="A5" s="171" t="s">
        <v>104</v>
      </c>
      <c r="C5" s="173">
        <f>C3+C4</f>
        <v>46000</v>
      </c>
      <c r="D5" s="172">
        <f>SUM(D3:D4)</f>
        <v>0</v>
      </c>
      <c r="F5" s="173">
        <f>F3+F4</f>
        <v>46000</v>
      </c>
      <c r="I5" s="173">
        <f>I3+I4</f>
        <v>46000</v>
      </c>
      <c r="L5" s="173">
        <f>L3+L4</f>
        <v>46000</v>
      </c>
      <c r="O5" s="173">
        <f>O3+O4</f>
        <v>46000</v>
      </c>
      <c r="R5" s="173">
        <f>R3+R4</f>
        <v>46000</v>
      </c>
      <c r="U5" s="173">
        <f>U3+U4</f>
        <v>46000</v>
      </c>
      <c r="X5" s="173">
        <f>X3+X4</f>
        <v>46000</v>
      </c>
      <c r="AA5" s="173">
        <f>AA3+AA4</f>
        <v>46000</v>
      </c>
      <c r="AD5" s="173">
        <f>AD3+AD4</f>
        <v>46000</v>
      </c>
      <c r="AG5" s="173">
        <f>AG3+AG4</f>
        <v>46000</v>
      </c>
      <c r="AJ5" s="173">
        <f>AJ3+AJ4</f>
        <v>46000</v>
      </c>
      <c r="AM5" s="174">
        <f>SUM(C5:AL5)</f>
        <v>552000</v>
      </c>
      <c r="AN5" s="163"/>
      <c r="AO5" s="163"/>
      <c r="AP5" s="163"/>
      <c r="AQ5" s="163"/>
      <c r="AR5" s="163"/>
      <c r="AS5" s="163"/>
      <c r="AT5" s="163"/>
      <c r="AU5" s="163"/>
      <c r="AV5" s="163"/>
      <c r="AW5" s="163"/>
      <c r="AX5" s="163"/>
      <c r="AY5" s="163"/>
      <c r="AZ5" s="163"/>
      <c r="BA5" s="163"/>
      <c r="BB5" s="163"/>
      <c r="BC5" s="163"/>
      <c r="BD5" s="163"/>
      <c r="BE5" s="163"/>
      <c r="BF5" s="163"/>
      <c r="BG5" s="163"/>
      <c r="BH5" s="163"/>
      <c r="BI5" s="163"/>
      <c r="BJ5" s="163"/>
      <c r="BK5" s="163"/>
      <c r="BL5" s="163"/>
      <c r="BM5" s="163"/>
      <c r="BN5" s="163"/>
      <c r="BO5" s="163"/>
      <c r="BP5" s="163"/>
      <c r="BQ5" s="163"/>
      <c r="BR5" s="163"/>
      <c r="BS5" s="163"/>
      <c r="BT5" s="163"/>
      <c r="BU5" s="163"/>
      <c r="BV5" s="163"/>
      <c r="BW5" s="163"/>
      <c r="BX5" s="163"/>
      <c r="BY5" s="163"/>
      <c r="BZ5" s="163"/>
      <c r="CA5" s="163"/>
      <c r="CB5" s="163"/>
      <c r="CC5" s="163"/>
      <c r="CD5" s="163"/>
      <c r="CE5" s="163"/>
      <c r="CF5" s="163"/>
      <c r="CG5" s="163"/>
      <c r="CH5" s="163"/>
      <c r="CI5" s="163"/>
      <c r="CJ5" s="163"/>
      <c r="CK5" s="163"/>
      <c r="CL5" s="163"/>
      <c r="CM5" s="163"/>
      <c r="CN5" s="163"/>
      <c r="CO5" s="163"/>
      <c r="CP5" s="163"/>
      <c r="CQ5" s="163"/>
      <c r="CR5" s="163"/>
      <c r="CS5" s="163"/>
      <c r="CT5" s="163"/>
      <c r="CU5" s="163"/>
      <c r="CV5" s="163"/>
      <c r="CW5" s="163"/>
      <c r="CX5" s="163"/>
      <c r="CY5" s="163"/>
      <c r="CZ5" s="163"/>
      <c r="DA5" s="163"/>
      <c r="DB5" s="163"/>
      <c r="DC5" s="163"/>
      <c r="DD5" s="163"/>
      <c r="DE5" s="163"/>
      <c r="DF5" s="163"/>
      <c r="DG5" s="163"/>
      <c r="DH5" s="163"/>
      <c r="DI5" s="163"/>
      <c r="DJ5" s="163"/>
      <c r="DK5" s="163"/>
      <c r="DL5" s="163"/>
      <c r="DM5" s="163"/>
      <c r="DN5" s="163"/>
      <c r="DO5" s="163"/>
      <c r="DP5" s="163"/>
      <c r="DQ5" s="163"/>
      <c r="DR5" s="163"/>
      <c r="DS5" s="163"/>
      <c r="DT5" s="163"/>
      <c r="DU5" s="163"/>
      <c r="DV5" s="163"/>
      <c r="DW5" s="163"/>
      <c r="DX5" s="163"/>
      <c r="DY5" s="163"/>
      <c r="DZ5" s="163"/>
      <c r="EA5" s="163"/>
      <c r="EB5" s="163"/>
      <c r="EC5" s="163"/>
      <c r="ED5" s="163"/>
      <c r="EE5" s="163"/>
      <c r="EF5" s="163"/>
      <c r="EG5" s="163"/>
      <c r="EH5" s="163"/>
      <c r="EI5" s="163"/>
      <c r="EJ5" s="163"/>
      <c r="EK5" s="163"/>
      <c r="EL5" s="163"/>
      <c r="EM5" s="163"/>
      <c r="EN5" s="163"/>
      <c r="EO5" s="163"/>
      <c r="EP5" s="163"/>
      <c r="EQ5" s="163"/>
      <c r="ER5" s="163"/>
      <c r="ES5" s="163"/>
      <c r="ET5" s="163"/>
      <c r="EU5" s="163"/>
      <c r="EV5" s="163"/>
      <c r="EW5" s="163"/>
      <c r="EX5" s="163"/>
      <c r="EY5" s="163"/>
      <c r="EZ5" s="163"/>
      <c r="FA5" s="163"/>
      <c r="FB5" s="163"/>
      <c r="FC5" s="163"/>
      <c r="FD5" s="163"/>
      <c r="FE5" s="163"/>
      <c r="FF5" s="163"/>
      <c r="FG5" s="163"/>
      <c r="FH5" s="163"/>
      <c r="FI5" s="163"/>
      <c r="FJ5" s="163"/>
      <c r="FK5" s="163"/>
      <c r="FL5" s="163"/>
      <c r="FM5" s="163"/>
      <c r="FN5" s="163"/>
      <c r="FO5" s="163"/>
      <c r="FP5" s="163"/>
      <c r="FQ5" s="163"/>
      <c r="FR5" s="163"/>
      <c r="FS5" s="163"/>
      <c r="FT5" s="163"/>
      <c r="FU5" s="163"/>
      <c r="FV5" s="163"/>
      <c r="FW5" s="163"/>
      <c r="FX5" s="163"/>
      <c r="FY5" s="163"/>
      <c r="FZ5" s="163"/>
      <c r="GA5" s="163"/>
      <c r="GB5" s="163"/>
      <c r="GC5" s="163"/>
      <c r="GD5" s="163"/>
      <c r="GE5" s="163"/>
      <c r="GF5" s="163"/>
      <c r="GG5" s="163"/>
      <c r="GH5" s="163"/>
      <c r="GI5" s="163"/>
      <c r="GJ5" s="163"/>
      <c r="GK5" s="163"/>
      <c r="GL5" s="163"/>
      <c r="GM5" s="163"/>
      <c r="GN5" s="163"/>
      <c r="GO5" s="163"/>
      <c r="GP5" s="163"/>
      <c r="GQ5" s="163"/>
      <c r="GR5" s="163"/>
      <c r="GS5" s="163"/>
      <c r="GT5" s="163"/>
      <c r="GU5" s="163"/>
      <c r="GV5" s="163"/>
      <c r="GW5" s="163"/>
      <c r="GX5" s="163"/>
      <c r="GY5" s="163"/>
      <c r="GZ5" s="163"/>
      <c r="HA5" s="163"/>
      <c r="HB5" s="163"/>
      <c r="HC5" s="163"/>
      <c r="HD5" s="163"/>
      <c r="HE5" s="163"/>
      <c r="HF5" s="163"/>
      <c r="HG5" s="163"/>
      <c r="HH5" s="163"/>
      <c r="HI5" s="163"/>
      <c r="HJ5" s="163"/>
      <c r="HK5" s="163"/>
      <c r="HL5" s="163"/>
      <c r="HM5" s="163"/>
      <c r="HN5" s="163"/>
      <c r="HO5" s="163"/>
      <c r="HP5" s="163"/>
      <c r="HQ5" s="163"/>
      <c r="HR5" s="163"/>
      <c r="HS5" s="163"/>
      <c r="HT5" s="163"/>
      <c r="HU5" s="163"/>
      <c r="HV5" s="163"/>
      <c r="HW5" s="163"/>
      <c r="HX5" s="163"/>
      <c r="HY5" s="163"/>
      <c r="HZ5" s="163"/>
      <c r="IA5" s="163"/>
      <c r="IB5" s="163"/>
      <c r="IC5" s="163"/>
      <c r="ID5" s="163"/>
      <c r="IE5" s="163"/>
      <c r="IF5" s="163"/>
      <c r="IG5" s="163"/>
      <c r="IH5" s="163"/>
      <c r="II5" s="163"/>
      <c r="IJ5" s="163"/>
      <c r="IK5" s="163"/>
      <c r="IL5" s="163"/>
      <c r="IM5" s="163"/>
      <c r="IN5" s="163"/>
      <c r="IO5" s="163"/>
      <c r="IP5" s="163"/>
      <c r="IQ5" s="163"/>
      <c r="IR5" s="163"/>
      <c r="IS5" s="163"/>
      <c r="IT5" s="163"/>
      <c r="IU5" s="163"/>
      <c r="IV5" s="163"/>
      <c r="IW5" s="163"/>
      <c r="IX5" s="163"/>
      <c r="IY5" s="163"/>
      <c r="IZ5" s="163"/>
      <c r="JA5" s="163"/>
      <c r="JB5" s="163"/>
      <c r="JC5" s="163"/>
      <c r="JD5" s="163"/>
      <c r="JE5" s="163"/>
      <c r="JF5" s="163"/>
      <c r="JG5" s="163"/>
      <c r="JH5" s="163"/>
      <c r="JI5" s="163"/>
      <c r="JJ5" s="163"/>
      <c r="JK5" s="163"/>
      <c r="JL5" s="163"/>
      <c r="JM5" s="163"/>
      <c r="JN5" s="163"/>
      <c r="JO5" s="163"/>
      <c r="JP5" s="163"/>
      <c r="JQ5" s="163"/>
      <c r="JR5" s="163"/>
      <c r="JS5" s="163"/>
      <c r="JT5" s="163"/>
      <c r="JU5" s="163"/>
      <c r="JV5" s="163"/>
      <c r="JW5" s="163"/>
      <c r="JX5" s="163"/>
      <c r="JY5" s="163"/>
      <c r="JZ5" s="163"/>
      <c r="KA5" s="163"/>
      <c r="KB5" s="163"/>
      <c r="KC5" s="163"/>
      <c r="KD5" s="163"/>
      <c r="KE5" s="163"/>
      <c r="KF5" s="163"/>
      <c r="KG5" s="163"/>
      <c r="KH5" s="163"/>
      <c r="KI5" s="163"/>
      <c r="KJ5" s="163"/>
      <c r="KK5" s="163"/>
      <c r="KL5" s="163"/>
      <c r="KM5" s="163"/>
      <c r="KN5" s="163"/>
      <c r="KO5" s="163"/>
      <c r="KP5" s="163"/>
      <c r="KQ5" s="163"/>
      <c r="KR5" s="163"/>
      <c r="KS5" s="163"/>
      <c r="KT5" s="163"/>
      <c r="KU5" s="163"/>
      <c r="KV5" s="163"/>
      <c r="KW5" s="163"/>
    </row>
    <row r="7" spans="1:309" s="175" customFormat="1" x14ac:dyDescent="0.2">
      <c r="A7" s="175" t="s">
        <v>105</v>
      </c>
      <c r="B7" s="176" t="s">
        <v>106</v>
      </c>
      <c r="C7" s="175" t="s">
        <v>107</v>
      </c>
      <c r="D7" s="175" t="s">
        <v>108</v>
      </c>
      <c r="E7" s="175" t="s">
        <v>109</v>
      </c>
      <c r="F7" s="175" t="s">
        <v>107</v>
      </c>
      <c r="G7" s="175" t="s">
        <v>108</v>
      </c>
      <c r="H7" s="175" t="s">
        <v>109</v>
      </c>
      <c r="I7" s="175" t="s">
        <v>107</v>
      </c>
      <c r="J7" s="175" t="s">
        <v>108</v>
      </c>
      <c r="K7" s="175" t="s">
        <v>109</v>
      </c>
      <c r="L7" s="175" t="s">
        <v>107</v>
      </c>
      <c r="M7" s="175" t="s">
        <v>108</v>
      </c>
      <c r="N7" s="175" t="s">
        <v>109</v>
      </c>
      <c r="O7" s="175" t="s">
        <v>107</v>
      </c>
      <c r="P7" s="175" t="s">
        <v>108</v>
      </c>
      <c r="Q7" s="175" t="s">
        <v>109</v>
      </c>
      <c r="R7" s="175" t="s">
        <v>107</v>
      </c>
      <c r="S7" s="175" t="s">
        <v>108</v>
      </c>
      <c r="T7" s="175" t="s">
        <v>109</v>
      </c>
      <c r="U7" s="175" t="s">
        <v>107</v>
      </c>
      <c r="V7" s="175" t="s">
        <v>108</v>
      </c>
      <c r="W7" s="175" t="s">
        <v>109</v>
      </c>
      <c r="X7" s="175" t="s">
        <v>107</v>
      </c>
      <c r="Y7" s="175" t="s">
        <v>108</v>
      </c>
      <c r="Z7" s="175" t="s">
        <v>109</v>
      </c>
      <c r="AA7" s="175" t="s">
        <v>107</v>
      </c>
      <c r="AB7" s="175" t="s">
        <v>108</v>
      </c>
      <c r="AC7" s="175" t="s">
        <v>109</v>
      </c>
      <c r="AD7" s="175" t="s">
        <v>107</v>
      </c>
      <c r="AE7" s="175" t="s">
        <v>108</v>
      </c>
      <c r="AF7" s="175" t="s">
        <v>109</v>
      </c>
      <c r="AG7" s="175" t="s">
        <v>107</v>
      </c>
      <c r="AH7" s="175" t="s">
        <v>108</v>
      </c>
      <c r="AI7" s="175" t="s">
        <v>109</v>
      </c>
      <c r="AJ7" s="175" t="s">
        <v>107</v>
      </c>
      <c r="AK7" s="175" t="s">
        <v>108</v>
      </c>
      <c r="AL7" s="175" t="s">
        <v>109</v>
      </c>
      <c r="AM7" s="157"/>
      <c r="AN7" s="177"/>
      <c r="AO7" s="177"/>
      <c r="AP7" s="177"/>
      <c r="AQ7" s="177"/>
      <c r="AR7" s="177"/>
      <c r="AS7" s="177"/>
      <c r="AT7" s="177"/>
      <c r="AU7" s="177"/>
      <c r="AV7" s="177"/>
      <c r="AW7" s="177"/>
      <c r="AX7" s="177"/>
      <c r="AY7" s="177"/>
      <c r="AZ7" s="177"/>
      <c r="BA7" s="177"/>
      <c r="BB7" s="177"/>
      <c r="BC7" s="177"/>
      <c r="BD7" s="177"/>
      <c r="BE7" s="177"/>
      <c r="BF7" s="177"/>
      <c r="BG7" s="177"/>
      <c r="BH7" s="177"/>
      <c r="BI7" s="177"/>
      <c r="BJ7" s="177"/>
      <c r="BK7" s="177"/>
      <c r="BL7" s="177"/>
      <c r="BM7" s="177"/>
      <c r="BN7" s="177"/>
      <c r="BO7" s="177"/>
      <c r="BP7" s="177"/>
      <c r="BQ7" s="177"/>
      <c r="BR7" s="177"/>
      <c r="BS7" s="177"/>
      <c r="BT7" s="177"/>
      <c r="BU7" s="177"/>
      <c r="BV7" s="177"/>
      <c r="BW7" s="177"/>
      <c r="BX7" s="177"/>
      <c r="BY7" s="177"/>
      <c r="BZ7" s="177"/>
      <c r="CA7" s="177"/>
      <c r="CB7" s="177"/>
      <c r="CC7" s="177"/>
      <c r="CD7" s="177"/>
      <c r="CE7" s="177"/>
      <c r="CF7" s="177"/>
      <c r="CG7" s="177"/>
      <c r="CH7" s="177"/>
      <c r="CI7" s="177"/>
      <c r="CJ7" s="177"/>
      <c r="CK7" s="177"/>
      <c r="CL7" s="177"/>
      <c r="CM7" s="177"/>
      <c r="CN7" s="177"/>
      <c r="CO7" s="177"/>
      <c r="CP7" s="177"/>
      <c r="CQ7" s="177"/>
      <c r="CR7" s="177"/>
      <c r="CS7" s="177"/>
      <c r="CT7" s="177"/>
      <c r="CU7" s="177"/>
      <c r="CV7" s="177"/>
      <c r="CW7" s="177"/>
      <c r="CX7" s="177"/>
      <c r="CY7" s="177"/>
      <c r="CZ7" s="177"/>
      <c r="DA7" s="177"/>
      <c r="DB7" s="177"/>
      <c r="DC7" s="177"/>
      <c r="DD7" s="177"/>
      <c r="DE7" s="177"/>
      <c r="DF7" s="177"/>
      <c r="DG7" s="177"/>
      <c r="DH7" s="177"/>
      <c r="DI7" s="177"/>
      <c r="DJ7" s="177"/>
      <c r="DK7" s="177"/>
      <c r="DL7" s="177"/>
      <c r="DM7" s="177"/>
      <c r="DN7" s="177"/>
      <c r="DO7" s="177"/>
      <c r="DP7" s="177"/>
      <c r="DQ7" s="177"/>
      <c r="DR7" s="177"/>
      <c r="DS7" s="177"/>
      <c r="DT7" s="177"/>
      <c r="DU7" s="177"/>
      <c r="DV7" s="177"/>
      <c r="DW7" s="177"/>
      <c r="DX7" s="177"/>
      <c r="DY7" s="177"/>
      <c r="DZ7" s="177"/>
      <c r="EA7" s="177"/>
      <c r="EB7" s="177"/>
      <c r="EC7" s="177"/>
      <c r="ED7" s="177"/>
      <c r="EE7" s="177"/>
      <c r="EF7" s="177"/>
      <c r="EG7" s="177"/>
      <c r="EH7" s="177"/>
      <c r="EI7" s="177"/>
      <c r="EJ7" s="177"/>
      <c r="EK7" s="177"/>
      <c r="EL7" s="177"/>
      <c r="EM7" s="177"/>
      <c r="EN7" s="177"/>
      <c r="EO7" s="177"/>
      <c r="EP7" s="177"/>
      <c r="EQ7" s="177"/>
      <c r="ER7" s="177"/>
      <c r="ES7" s="177"/>
      <c r="ET7" s="177"/>
      <c r="EU7" s="177"/>
      <c r="EV7" s="177"/>
      <c r="EW7" s="177"/>
      <c r="EX7" s="177"/>
      <c r="EY7" s="177"/>
      <c r="EZ7" s="177"/>
      <c r="FA7" s="177"/>
      <c r="FB7" s="177"/>
      <c r="FC7" s="177"/>
      <c r="FD7" s="177"/>
      <c r="FE7" s="177"/>
      <c r="FF7" s="177"/>
      <c r="FG7" s="177"/>
      <c r="FH7" s="177"/>
      <c r="FI7" s="177"/>
      <c r="FJ7" s="177"/>
      <c r="FK7" s="177"/>
      <c r="FL7" s="177"/>
      <c r="FM7" s="177"/>
      <c r="FN7" s="177"/>
      <c r="FO7" s="177"/>
      <c r="FP7" s="177"/>
      <c r="FQ7" s="177"/>
      <c r="FR7" s="177"/>
      <c r="FS7" s="177"/>
      <c r="FT7" s="177"/>
      <c r="FU7" s="177"/>
      <c r="FV7" s="177"/>
      <c r="FW7" s="177"/>
      <c r="FX7" s="177"/>
      <c r="FY7" s="177"/>
      <c r="FZ7" s="177"/>
      <c r="GA7" s="177"/>
      <c r="GB7" s="177"/>
      <c r="GC7" s="177"/>
      <c r="GD7" s="177"/>
      <c r="GE7" s="177"/>
      <c r="GF7" s="177"/>
      <c r="GG7" s="177"/>
      <c r="GH7" s="177"/>
      <c r="GI7" s="177"/>
      <c r="GJ7" s="177"/>
      <c r="GK7" s="177"/>
      <c r="GL7" s="177"/>
      <c r="GM7" s="177"/>
      <c r="GN7" s="177"/>
      <c r="GO7" s="177"/>
      <c r="GP7" s="177"/>
      <c r="GQ7" s="177"/>
      <c r="GR7" s="177"/>
      <c r="GS7" s="177"/>
      <c r="GT7" s="177"/>
      <c r="GU7" s="177"/>
      <c r="GV7" s="177"/>
      <c r="GW7" s="177"/>
      <c r="GX7" s="177"/>
      <c r="GY7" s="177"/>
      <c r="GZ7" s="177"/>
      <c r="HA7" s="177"/>
      <c r="HB7" s="177"/>
      <c r="HC7" s="177"/>
      <c r="HD7" s="177"/>
      <c r="HE7" s="177"/>
      <c r="HF7" s="177"/>
      <c r="HG7" s="177"/>
      <c r="HH7" s="177"/>
      <c r="HI7" s="177"/>
      <c r="HJ7" s="177"/>
      <c r="HK7" s="177"/>
      <c r="HL7" s="177"/>
      <c r="HM7" s="177"/>
      <c r="HN7" s="177"/>
      <c r="HO7" s="177"/>
      <c r="HP7" s="177"/>
      <c r="HQ7" s="177"/>
      <c r="HR7" s="177"/>
      <c r="HS7" s="177"/>
      <c r="HT7" s="177"/>
      <c r="HU7" s="177"/>
      <c r="HV7" s="177"/>
      <c r="HW7" s="177"/>
      <c r="HX7" s="177"/>
      <c r="HY7" s="177"/>
      <c r="HZ7" s="177"/>
      <c r="IA7" s="177"/>
      <c r="IB7" s="177"/>
      <c r="IC7" s="177"/>
      <c r="ID7" s="177"/>
      <c r="IE7" s="177"/>
      <c r="IF7" s="177"/>
      <c r="IG7" s="177"/>
      <c r="IH7" s="177"/>
      <c r="II7" s="177"/>
      <c r="IJ7" s="177"/>
      <c r="IK7" s="177"/>
      <c r="IL7" s="177"/>
      <c r="IM7" s="177"/>
      <c r="IN7" s="177"/>
      <c r="IO7" s="177"/>
      <c r="IP7" s="177"/>
      <c r="IQ7" s="177"/>
      <c r="IR7" s="177"/>
      <c r="IS7" s="177"/>
      <c r="IT7" s="177"/>
      <c r="IU7" s="177"/>
      <c r="IV7" s="177"/>
      <c r="IW7" s="177"/>
      <c r="IX7" s="177"/>
      <c r="IY7" s="177"/>
      <c r="IZ7" s="177"/>
      <c r="JA7" s="177"/>
      <c r="JB7" s="177"/>
      <c r="JC7" s="177"/>
      <c r="JD7" s="177"/>
      <c r="JE7" s="177"/>
      <c r="JF7" s="177"/>
      <c r="JG7" s="177"/>
      <c r="JH7" s="177"/>
      <c r="JI7" s="177"/>
      <c r="JJ7" s="177"/>
      <c r="JK7" s="177"/>
      <c r="JL7" s="177"/>
      <c r="JM7" s="177"/>
      <c r="JN7" s="177"/>
      <c r="JO7" s="177"/>
      <c r="JP7" s="177"/>
      <c r="JQ7" s="177"/>
      <c r="JR7" s="177"/>
      <c r="JS7" s="177"/>
      <c r="JT7" s="177"/>
      <c r="JU7" s="177"/>
      <c r="JV7" s="177"/>
      <c r="JW7" s="177"/>
      <c r="JX7" s="177"/>
      <c r="JY7" s="177"/>
      <c r="JZ7" s="177"/>
      <c r="KA7" s="177"/>
      <c r="KB7" s="177"/>
      <c r="KC7" s="177"/>
      <c r="KD7" s="177"/>
      <c r="KE7" s="177"/>
      <c r="KF7" s="177"/>
      <c r="KG7" s="177"/>
      <c r="KH7" s="177"/>
      <c r="KI7" s="177"/>
      <c r="KJ7" s="177"/>
      <c r="KK7" s="177"/>
      <c r="KL7" s="177"/>
      <c r="KM7" s="177"/>
      <c r="KN7" s="177"/>
      <c r="KO7" s="177"/>
      <c r="KP7" s="177"/>
      <c r="KQ7" s="177"/>
      <c r="KR7" s="177"/>
      <c r="KS7" s="177"/>
      <c r="KT7" s="177"/>
      <c r="KU7" s="177"/>
      <c r="KV7" s="177"/>
      <c r="KW7" s="177"/>
    </row>
    <row r="8" spans="1:309" s="178" customFormat="1" x14ac:dyDescent="0.2">
      <c r="A8" s="178" t="s">
        <v>110</v>
      </c>
      <c r="B8" s="179">
        <v>25000</v>
      </c>
      <c r="E8" s="180">
        <f>$C8-$D8</f>
        <v>0</v>
      </c>
      <c r="H8" s="180">
        <f>$F8-$G8</f>
        <v>0</v>
      </c>
      <c r="K8" s="180">
        <f>$C8-$D8</f>
        <v>0</v>
      </c>
      <c r="N8" s="180">
        <f>$F8-$G8</f>
        <v>0</v>
      </c>
      <c r="Q8" s="180">
        <f>$C8-$D8</f>
        <v>0</v>
      </c>
      <c r="T8" s="180">
        <f>$F8-$G8</f>
        <v>0</v>
      </c>
      <c r="W8" s="180">
        <f>$C8-$D8</f>
        <v>0</v>
      </c>
      <c r="Z8" s="180">
        <f>$F8-$G8</f>
        <v>0</v>
      </c>
      <c r="AC8" s="180">
        <f>$C8-$D8</f>
        <v>0</v>
      </c>
      <c r="AF8" s="180">
        <f>$F8-$G8</f>
        <v>0</v>
      </c>
      <c r="AI8" s="180">
        <f>$C8-$D8</f>
        <v>0</v>
      </c>
      <c r="AL8" s="180">
        <f>$F8-$G8</f>
        <v>0</v>
      </c>
      <c r="AM8" s="157">
        <f t="shared" ref="AM8:AM16" si="0">SUM($AL8,$AI8,$AF8,$AC8,$Z8,$W8,$T8,$Q8,$N8,$K8,$H8,$E8)</f>
        <v>0</v>
      </c>
      <c r="AN8" s="167"/>
      <c r="AO8" s="167"/>
      <c r="AP8" s="167"/>
      <c r="AQ8" s="167"/>
      <c r="AR8" s="167"/>
      <c r="AS8" s="167"/>
      <c r="AT8" s="167"/>
      <c r="AU8" s="167"/>
      <c r="AV8" s="167"/>
      <c r="AW8" s="167"/>
      <c r="AX8" s="167"/>
      <c r="AY8" s="167"/>
      <c r="AZ8" s="167"/>
      <c r="BA8" s="167"/>
      <c r="BB8" s="167"/>
      <c r="BC8" s="167"/>
      <c r="BD8" s="167"/>
      <c r="BE8" s="167"/>
      <c r="BF8" s="167"/>
      <c r="BG8" s="167"/>
      <c r="BH8" s="167"/>
      <c r="BI8" s="167"/>
      <c r="BJ8" s="167"/>
      <c r="BK8" s="167"/>
      <c r="BL8" s="167"/>
      <c r="BM8" s="167"/>
      <c r="BN8" s="167"/>
      <c r="BO8" s="167"/>
      <c r="BP8" s="167"/>
      <c r="BQ8" s="167"/>
      <c r="BR8" s="167"/>
      <c r="BS8" s="167"/>
      <c r="BT8" s="167"/>
      <c r="BU8" s="167"/>
      <c r="BV8" s="167"/>
      <c r="BW8" s="167"/>
      <c r="BX8" s="167"/>
      <c r="BY8" s="167"/>
      <c r="BZ8" s="167"/>
      <c r="CA8" s="167"/>
      <c r="CB8" s="167"/>
      <c r="CC8" s="167"/>
      <c r="CD8" s="167"/>
      <c r="CE8" s="167"/>
      <c r="CF8" s="167"/>
      <c r="CG8" s="167"/>
      <c r="CH8" s="167"/>
      <c r="CI8" s="167"/>
      <c r="CJ8" s="167"/>
      <c r="CK8" s="167"/>
      <c r="CL8" s="167"/>
      <c r="CM8" s="167"/>
      <c r="CN8" s="167"/>
      <c r="CO8" s="167"/>
      <c r="CP8" s="167"/>
      <c r="CQ8" s="167"/>
      <c r="CR8" s="167"/>
      <c r="CS8" s="167"/>
      <c r="CT8" s="167"/>
      <c r="CU8" s="167"/>
      <c r="CV8" s="167"/>
      <c r="CW8" s="167"/>
      <c r="CX8" s="167"/>
      <c r="CY8" s="167"/>
      <c r="CZ8" s="167"/>
      <c r="DA8" s="167"/>
      <c r="DB8" s="167"/>
      <c r="DC8" s="167"/>
      <c r="DD8" s="167"/>
      <c r="DE8" s="167"/>
      <c r="DF8" s="167"/>
      <c r="DG8" s="167"/>
      <c r="DH8" s="167"/>
      <c r="DI8" s="167"/>
      <c r="DJ8" s="167"/>
      <c r="DK8" s="167"/>
      <c r="DL8" s="167"/>
      <c r="DM8" s="167"/>
      <c r="DN8" s="167"/>
      <c r="DO8" s="167"/>
      <c r="DP8" s="167"/>
      <c r="DQ8" s="167"/>
      <c r="DR8" s="167"/>
      <c r="DS8" s="167"/>
      <c r="DT8" s="167"/>
      <c r="DU8" s="167"/>
      <c r="DV8" s="167"/>
      <c r="DW8" s="167"/>
      <c r="DX8" s="167"/>
      <c r="DY8" s="167"/>
      <c r="DZ8" s="167"/>
      <c r="EA8" s="167"/>
      <c r="EB8" s="167"/>
      <c r="EC8" s="167"/>
      <c r="ED8" s="167"/>
      <c r="EE8" s="167"/>
      <c r="EF8" s="167"/>
      <c r="EG8" s="167"/>
      <c r="EH8" s="167"/>
      <c r="EI8" s="167"/>
      <c r="EJ8" s="167"/>
      <c r="EK8" s="167"/>
      <c r="EL8" s="167"/>
      <c r="EM8" s="167"/>
      <c r="EN8" s="167"/>
      <c r="EO8" s="167"/>
      <c r="EP8" s="167"/>
      <c r="EQ8" s="167"/>
      <c r="ER8" s="167"/>
      <c r="ES8" s="167"/>
      <c r="ET8" s="167"/>
      <c r="EU8" s="167"/>
      <c r="EV8" s="167"/>
      <c r="EW8" s="167"/>
      <c r="EX8" s="167"/>
      <c r="EY8" s="167"/>
      <c r="EZ8" s="167"/>
      <c r="FA8" s="167"/>
      <c r="FB8" s="167"/>
      <c r="FC8" s="167"/>
      <c r="FD8" s="167"/>
      <c r="FE8" s="167"/>
      <c r="FF8" s="167"/>
      <c r="FG8" s="167"/>
      <c r="FH8" s="167"/>
      <c r="FI8" s="167"/>
      <c r="FJ8" s="167"/>
      <c r="FK8" s="167"/>
      <c r="FL8" s="167"/>
      <c r="FM8" s="167"/>
      <c r="FN8" s="167"/>
      <c r="FO8" s="167"/>
      <c r="FP8" s="167"/>
      <c r="FQ8" s="167"/>
      <c r="FR8" s="167"/>
      <c r="FS8" s="167"/>
      <c r="FT8" s="167"/>
      <c r="FU8" s="167"/>
      <c r="FV8" s="167"/>
      <c r="FW8" s="167"/>
      <c r="FX8" s="167"/>
      <c r="FY8" s="167"/>
      <c r="FZ8" s="167"/>
      <c r="GA8" s="167"/>
      <c r="GB8" s="167"/>
      <c r="GC8" s="167"/>
      <c r="GD8" s="167"/>
      <c r="GE8" s="167"/>
      <c r="GF8" s="167"/>
      <c r="GG8" s="167"/>
      <c r="GH8" s="167"/>
      <c r="GI8" s="167"/>
      <c r="GJ8" s="167"/>
      <c r="GK8" s="167"/>
      <c r="GL8" s="167"/>
      <c r="GM8" s="167"/>
      <c r="GN8" s="167"/>
      <c r="GO8" s="167"/>
      <c r="GP8" s="167"/>
      <c r="GQ8" s="167"/>
      <c r="GR8" s="167"/>
      <c r="GS8" s="167"/>
      <c r="GT8" s="167"/>
      <c r="GU8" s="167"/>
      <c r="GV8" s="167"/>
      <c r="GW8" s="167"/>
      <c r="GX8" s="167"/>
      <c r="GY8" s="167"/>
      <c r="GZ8" s="167"/>
      <c r="HA8" s="167"/>
      <c r="HB8" s="167"/>
      <c r="HC8" s="167"/>
      <c r="HD8" s="167"/>
      <c r="HE8" s="167"/>
      <c r="HF8" s="167"/>
      <c r="HG8" s="167"/>
      <c r="HH8" s="167"/>
      <c r="HI8" s="167"/>
      <c r="HJ8" s="167"/>
      <c r="HK8" s="167"/>
      <c r="HL8" s="167"/>
      <c r="HM8" s="167"/>
      <c r="HN8" s="167"/>
      <c r="HO8" s="167"/>
      <c r="HP8" s="167"/>
      <c r="HQ8" s="167"/>
      <c r="HR8" s="167"/>
      <c r="HS8" s="167"/>
      <c r="HT8" s="167"/>
      <c r="HU8" s="167"/>
      <c r="HV8" s="167"/>
      <c r="HW8" s="167"/>
      <c r="HX8" s="167"/>
      <c r="HY8" s="167"/>
      <c r="HZ8" s="167"/>
      <c r="IA8" s="167"/>
      <c r="IB8" s="167"/>
      <c r="IC8" s="167"/>
      <c r="ID8" s="167"/>
      <c r="IE8" s="167"/>
      <c r="IF8" s="167"/>
      <c r="IG8" s="167"/>
      <c r="IH8" s="167"/>
      <c r="II8" s="167"/>
      <c r="IJ8" s="167"/>
      <c r="IK8" s="167"/>
      <c r="IL8" s="167"/>
      <c r="IM8" s="167"/>
      <c r="IN8" s="167"/>
      <c r="IO8" s="167"/>
      <c r="IP8" s="167"/>
      <c r="IQ8" s="167"/>
      <c r="IR8" s="167"/>
      <c r="IS8" s="167"/>
      <c r="IT8" s="167"/>
      <c r="IU8" s="167"/>
      <c r="IV8" s="167"/>
      <c r="IW8" s="167"/>
      <c r="IX8" s="167"/>
      <c r="IY8" s="167"/>
      <c r="IZ8" s="167"/>
      <c r="JA8" s="167"/>
      <c r="JB8" s="167"/>
      <c r="JC8" s="167"/>
      <c r="JD8" s="167"/>
      <c r="JE8" s="167"/>
      <c r="JF8" s="167"/>
      <c r="JG8" s="167"/>
      <c r="JH8" s="167"/>
      <c r="JI8" s="167"/>
      <c r="JJ8" s="167"/>
      <c r="JK8" s="167"/>
      <c r="JL8" s="167"/>
      <c r="JM8" s="167"/>
      <c r="JN8" s="167"/>
      <c r="JO8" s="167"/>
      <c r="JP8" s="167"/>
      <c r="JQ8" s="167"/>
      <c r="JR8" s="167"/>
      <c r="JS8" s="167"/>
      <c r="JT8" s="167"/>
      <c r="JU8" s="167"/>
      <c r="JV8" s="167"/>
      <c r="JW8" s="167"/>
      <c r="JX8" s="167"/>
      <c r="JY8" s="167"/>
      <c r="JZ8" s="167"/>
      <c r="KA8" s="167"/>
      <c r="KB8" s="167"/>
      <c r="KC8" s="167"/>
      <c r="KD8" s="167"/>
      <c r="KE8" s="167"/>
      <c r="KF8" s="167"/>
      <c r="KG8" s="167"/>
      <c r="KH8" s="167"/>
      <c r="KI8" s="167"/>
      <c r="KJ8" s="167"/>
      <c r="KK8" s="167"/>
      <c r="KL8" s="167"/>
      <c r="KM8" s="167"/>
      <c r="KN8" s="167"/>
      <c r="KO8" s="167"/>
      <c r="KP8" s="167"/>
      <c r="KQ8" s="167"/>
      <c r="KR8" s="167"/>
      <c r="KS8" s="167"/>
      <c r="KT8" s="167"/>
      <c r="KU8" s="167"/>
      <c r="KV8" s="167"/>
      <c r="KW8" s="167"/>
    </row>
    <row r="9" spans="1:309" s="181" customFormat="1" x14ac:dyDescent="0.2">
      <c r="A9" s="181" t="s">
        <v>111</v>
      </c>
      <c r="B9" s="182">
        <v>3000</v>
      </c>
      <c r="E9" s="180">
        <f t="shared" ref="E9:E17" si="1">$C9-$D9</f>
        <v>0</v>
      </c>
      <c r="H9" s="180">
        <f t="shared" ref="H9:H17" si="2">$F9-$G9</f>
        <v>0</v>
      </c>
      <c r="K9" s="180">
        <f t="shared" ref="K9:K17" si="3">$C9-$D9</f>
        <v>0</v>
      </c>
      <c r="N9" s="180">
        <f t="shared" ref="N9:N17" si="4">$F9-$G9</f>
        <v>0</v>
      </c>
      <c r="Q9" s="180">
        <f t="shared" ref="Q9:Q17" si="5">$C9-$D9</f>
        <v>0</v>
      </c>
      <c r="T9" s="180">
        <f t="shared" ref="T9:T17" si="6">$F9-$G9</f>
        <v>0</v>
      </c>
      <c r="W9" s="180">
        <f t="shared" ref="W9:W17" si="7">$C9-$D9</f>
        <v>0</v>
      </c>
      <c r="Z9" s="180">
        <f t="shared" ref="Z9:Z17" si="8">$F9-$G9</f>
        <v>0</v>
      </c>
      <c r="AC9" s="180">
        <f t="shared" ref="AC9:AC17" si="9">$C9-$D9</f>
        <v>0</v>
      </c>
      <c r="AF9" s="180">
        <f t="shared" ref="AF9:AF17" si="10">$F9-$G9</f>
        <v>0</v>
      </c>
      <c r="AI9" s="180">
        <f t="shared" ref="AI9:AI17" si="11">$C9-$D9</f>
        <v>0</v>
      </c>
      <c r="AL9" s="180">
        <f t="shared" ref="AL9:AL17" si="12">$F9-$G9</f>
        <v>0</v>
      </c>
      <c r="AM9" s="157">
        <f t="shared" si="0"/>
        <v>0</v>
      </c>
      <c r="AN9" s="167"/>
      <c r="AO9" s="167"/>
      <c r="AP9" s="167"/>
      <c r="AQ9" s="167"/>
      <c r="AR9" s="167"/>
      <c r="AS9" s="167"/>
      <c r="AT9" s="167"/>
      <c r="AU9" s="167"/>
      <c r="AV9" s="167"/>
      <c r="AW9" s="167"/>
      <c r="AX9" s="167"/>
      <c r="AY9" s="167"/>
      <c r="AZ9" s="167"/>
      <c r="BA9" s="167"/>
      <c r="BB9" s="167"/>
      <c r="BC9" s="167"/>
      <c r="BD9" s="167"/>
      <c r="BE9" s="167"/>
      <c r="BF9" s="167"/>
      <c r="BG9" s="167"/>
      <c r="BH9" s="167"/>
      <c r="BI9" s="167"/>
      <c r="BJ9" s="167"/>
      <c r="BK9" s="167"/>
      <c r="BL9" s="167"/>
      <c r="BM9" s="167"/>
      <c r="BN9" s="167"/>
      <c r="BO9" s="167"/>
      <c r="BP9" s="167"/>
      <c r="BQ9" s="167"/>
      <c r="BR9" s="167"/>
      <c r="BS9" s="167"/>
      <c r="BT9" s="167"/>
      <c r="BU9" s="167"/>
      <c r="BV9" s="167"/>
      <c r="BW9" s="167"/>
      <c r="BX9" s="167"/>
      <c r="BY9" s="167"/>
      <c r="BZ9" s="167"/>
      <c r="CA9" s="167"/>
      <c r="CB9" s="167"/>
      <c r="CC9" s="167"/>
      <c r="CD9" s="167"/>
      <c r="CE9" s="167"/>
      <c r="CF9" s="167"/>
      <c r="CG9" s="167"/>
      <c r="CH9" s="167"/>
      <c r="CI9" s="167"/>
      <c r="CJ9" s="167"/>
      <c r="CK9" s="167"/>
      <c r="CL9" s="167"/>
      <c r="CM9" s="167"/>
      <c r="CN9" s="167"/>
      <c r="CO9" s="167"/>
      <c r="CP9" s="167"/>
      <c r="CQ9" s="167"/>
      <c r="CR9" s="167"/>
      <c r="CS9" s="167"/>
      <c r="CT9" s="167"/>
      <c r="CU9" s="167"/>
      <c r="CV9" s="167"/>
      <c r="CW9" s="167"/>
      <c r="CX9" s="167"/>
      <c r="CY9" s="167"/>
      <c r="CZ9" s="167"/>
      <c r="DA9" s="167"/>
      <c r="DB9" s="167"/>
      <c r="DC9" s="167"/>
      <c r="DD9" s="167"/>
      <c r="DE9" s="167"/>
      <c r="DF9" s="167"/>
      <c r="DG9" s="167"/>
      <c r="DH9" s="167"/>
      <c r="DI9" s="167"/>
      <c r="DJ9" s="167"/>
      <c r="DK9" s="167"/>
      <c r="DL9" s="167"/>
      <c r="DM9" s="167"/>
      <c r="DN9" s="167"/>
      <c r="DO9" s="167"/>
      <c r="DP9" s="167"/>
      <c r="DQ9" s="167"/>
      <c r="DR9" s="167"/>
      <c r="DS9" s="167"/>
      <c r="DT9" s="167"/>
      <c r="DU9" s="167"/>
      <c r="DV9" s="167"/>
      <c r="DW9" s="167"/>
      <c r="DX9" s="167"/>
      <c r="DY9" s="167"/>
      <c r="DZ9" s="167"/>
      <c r="EA9" s="167"/>
      <c r="EB9" s="167"/>
      <c r="EC9" s="167"/>
      <c r="ED9" s="167"/>
      <c r="EE9" s="167"/>
      <c r="EF9" s="167"/>
      <c r="EG9" s="167"/>
      <c r="EH9" s="167"/>
      <c r="EI9" s="167"/>
      <c r="EJ9" s="167"/>
      <c r="EK9" s="167"/>
      <c r="EL9" s="167"/>
      <c r="EM9" s="167"/>
      <c r="EN9" s="167"/>
      <c r="EO9" s="167"/>
      <c r="EP9" s="167"/>
      <c r="EQ9" s="167"/>
      <c r="ER9" s="167"/>
      <c r="ES9" s="167"/>
      <c r="ET9" s="167"/>
      <c r="EU9" s="167"/>
      <c r="EV9" s="167"/>
      <c r="EW9" s="167"/>
      <c r="EX9" s="167"/>
      <c r="EY9" s="167"/>
      <c r="EZ9" s="167"/>
      <c r="FA9" s="167"/>
      <c r="FB9" s="167"/>
      <c r="FC9" s="167"/>
      <c r="FD9" s="167"/>
      <c r="FE9" s="167"/>
      <c r="FF9" s="167"/>
      <c r="FG9" s="167"/>
      <c r="FH9" s="167"/>
      <c r="FI9" s="167"/>
      <c r="FJ9" s="167"/>
      <c r="FK9" s="167"/>
      <c r="FL9" s="167"/>
      <c r="FM9" s="167"/>
      <c r="FN9" s="167"/>
      <c r="FO9" s="167"/>
      <c r="FP9" s="167"/>
      <c r="FQ9" s="167"/>
      <c r="FR9" s="167"/>
      <c r="FS9" s="167"/>
      <c r="FT9" s="167"/>
      <c r="FU9" s="167"/>
      <c r="FV9" s="167"/>
      <c r="FW9" s="167"/>
      <c r="FX9" s="167"/>
      <c r="FY9" s="167"/>
      <c r="FZ9" s="167"/>
      <c r="GA9" s="167"/>
      <c r="GB9" s="167"/>
      <c r="GC9" s="167"/>
      <c r="GD9" s="167"/>
      <c r="GE9" s="167"/>
      <c r="GF9" s="167"/>
      <c r="GG9" s="167"/>
      <c r="GH9" s="167"/>
      <c r="GI9" s="167"/>
      <c r="GJ9" s="167"/>
      <c r="GK9" s="167"/>
      <c r="GL9" s="167"/>
      <c r="GM9" s="167"/>
      <c r="GN9" s="167"/>
      <c r="GO9" s="167"/>
      <c r="GP9" s="167"/>
      <c r="GQ9" s="167"/>
      <c r="GR9" s="167"/>
      <c r="GS9" s="167"/>
      <c r="GT9" s="167"/>
      <c r="GU9" s="167"/>
      <c r="GV9" s="167"/>
      <c r="GW9" s="167"/>
      <c r="GX9" s="167"/>
      <c r="GY9" s="167"/>
      <c r="GZ9" s="167"/>
      <c r="HA9" s="167"/>
      <c r="HB9" s="167"/>
      <c r="HC9" s="167"/>
      <c r="HD9" s="167"/>
      <c r="HE9" s="167"/>
      <c r="HF9" s="167"/>
      <c r="HG9" s="167"/>
      <c r="HH9" s="167"/>
      <c r="HI9" s="167"/>
      <c r="HJ9" s="167"/>
      <c r="HK9" s="167"/>
      <c r="HL9" s="167"/>
      <c r="HM9" s="167"/>
      <c r="HN9" s="167"/>
      <c r="HO9" s="167"/>
      <c r="HP9" s="167"/>
      <c r="HQ9" s="167"/>
      <c r="HR9" s="167"/>
      <c r="HS9" s="167"/>
      <c r="HT9" s="167"/>
      <c r="HU9" s="167"/>
      <c r="HV9" s="167"/>
      <c r="HW9" s="167"/>
      <c r="HX9" s="167"/>
      <c r="HY9" s="167"/>
      <c r="HZ9" s="167"/>
      <c r="IA9" s="167"/>
      <c r="IB9" s="167"/>
      <c r="IC9" s="167"/>
      <c r="ID9" s="167"/>
      <c r="IE9" s="167"/>
      <c r="IF9" s="167"/>
      <c r="IG9" s="167"/>
      <c r="IH9" s="167"/>
      <c r="II9" s="167"/>
      <c r="IJ9" s="167"/>
      <c r="IK9" s="167"/>
      <c r="IL9" s="167"/>
      <c r="IM9" s="167"/>
      <c r="IN9" s="167"/>
      <c r="IO9" s="167"/>
      <c r="IP9" s="167"/>
      <c r="IQ9" s="167"/>
      <c r="IR9" s="167"/>
      <c r="IS9" s="167"/>
      <c r="IT9" s="167"/>
      <c r="IU9" s="167"/>
      <c r="IV9" s="167"/>
      <c r="IW9" s="167"/>
      <c r="IX9" s="167"/>
      <c r="IY9" s="167"/>
      <c r="IZ9" s="167"/>
      <c r="JA9" s="167"/>
      <c r="JB9" s="167"/>
      <c r="JC9" s="167"/>
      <c r="JD9" s="167"/>
      <c r="JE9" s="167"/>
      <c r="JF9" s="167"/>
      <c r="JG9" s="167"/>
      <c r="JH9" s="167"/>
      <c r="JI9" s="167"/>
      <c r="JJ9" s="167"/>
      <c r="JK9" s="167"/>
      <c r="JL9" s="167"/>
      <c r="JM9" s="167"/>
      <c r="JN9" s="167"/>
      <c r="JO9" s="167"/>
      <c r="JP9" s="167"/>
      <c r="JQ9" s="167"/>
      <c r="JR9" s="167"/>
      <c r="JS9" s="167"/>
      <c r="JT9" s="167"/>
      <c r="JU9" s="167"/>
      <c r="JV9" s="167"/>
      <c r="JW9" s="167"/>
      <c r="JX9" s="167"/>
      <c r="JY9" s="167"/>
      <c r="JZ9" s="167"/>
      <c r="KA9" s="167"/>
      <c r="KB9" s="167"/>
      <c r="KC9" s="167"/>
      <c r="KD9" s="167"/>
      <c r="KE9" s="167"/>
      <c r="KF9" s="167"/>
      <c r="KG9" s="167"/>
      <c r="KH9" s="167"/>
      <c r="KI9" s="167"/>
      <c r="KJ9" s="167"/>
      <c r="KK9" s="167"/>
      <c r="KL9" s="167"/>
      <c r="KM9" s="167"/>
      <c r="KN9" s="167"/>
      <c r="KO9" s="167"/>
      <c r="KP9" s="167"/>
      <c r="KQ9" s="167"/>
      <c r="KR9" s="167"/>
      <c r="KS9" s="167"/>
      <c r="KT9" s="167"/>
      <c r="KU9" s="167"/>
      <c r="KV9" s="167"/>
      <c r="KW9" s="167"/>
    </row>
    <row r="10" spans="1:309" s="178" customFormat="1" x14ac:dyDescent="0.2">
      <c r="A10" s="178" t="s">
        <v>112</v>
      </c>
      <c r="B10" s="179">
        <v>5000</v>
      </c>
      <c r="E10" s="180">
        <f t="shared" si="1"/>
        <v>0</v>
      </c>
      <c r="H10" s="180">
        <f t="shared" si="2"/>
        <v>0</v>
      </c>
      <c r="K10" s="180">
        <f t="shared" si="3"/>
        <v>0</v>
      </c>
      <c r="N10" s="180">
        <f t="shared" si="4"/>
        <v>0</v>
      </c>
      <c r="Q10" s="180">
        <f t="shared" si="5"/>
        <v>0</v>
      </c>
      <c r="T10" s="180">
        <f t="shared" si="6"/>
        <v>0</v>
      </c>
      <c r="W10" s="180">
        <f t="shared" si="7"/>
        <v>0</v>
      </c>
      <c r="Z10" s="180">
        <f t="shared" si="8"/>
        <v>0</v>
      </c>
      <c r="AC10" s="180">
        <f t="shared" si="9"/>
        <v>0</v>
      </c>
      <c r="AF10" s="180">
        <f t="shared" si="10"/>
        <v>0</v>
      </c>
      <c r="AI10" s="180">
        <f t="shared" si="11"/>
        <v>0</v>
      </c>
      <c r="AL10" s="180">
        <f t="shared" si="12"/>
        <v>0</v>
      </c>
      <c r="AM10" s="157">
        <f t="shared" si="0"/>
        <v>0</v>
      </c>
      <c r="AN10" s="167"/>
      <c r="AO10" s="167"/>
      <c r="AP10" s="167"/>
      <c r="AQ10" s="167"/>
      <c r="AR10" s="167"/>
      <c r="AS10" s="167"/>
      <c r="AT10" s="167"/>
      <c r="AU10" s="167"/>
      <c r="AV10" s="167"/>
      <c r="AW10" s="167"/>
      <c r="AX10" s="167"/>
      <c r="AY10" s="167"/>
      <c r="AZ10" s="167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67"/>
      <c r="BW10" s="167"/>
      <c r="BX10" s="167"/>
      <c r="BY10" s="167"/>
      <c r="BZ10" s="167"/>
      <c r="CA10" s="167"/>
      <c r="CB10" s="167"/>
      <c r="CC10" s="167"/>
      <c r="CD10" s="167"/>
      <c r="CE10" s="167"/>
      <c r="CF10" s="167"/>
      <c r="CG10" s="167"/>
      <c r="CH10" s="167"/>
      <c r="CI10" s="167"/>
      <c r="CJ10" s="167"/>
      <c r="CK10" s="167"/>
      <c r="CL10" s="167"/>
      <c r="CM10" s="167"/>
      <c r="CN10" s="167"/>
      <c r="CO10" s="167"/>
      <c r="CP10" s="167"/>
      <c r="CQ10" s="167"/>
      <c r="CR10" s="167"/>
      <c r="CS10" s="167"/>
      <c r="CT10" s="167"/>
      <c r="CU10" s="167"/>
      <c r="CV10" s="167"/>
      <c r="CW10" s="167"/>
      <c r="CX10" s="167"/>
      <c r="CY10" s="167"/>
      <c r="CZ10" s="167"/>
      <c r="DA10" s="167"/>
      <c r="DB10" s="167"/>
      <c r="DC10" s="167"/>
      <c r="DD10" s="167"/>
      <c r="DE10" s="167"/>
      <c r="DF10" s="167"/>
      <c r="DG10" s="167"/>
      <c r="DH10" s="167"/>
      <c r="DI10" s="167"/>
      <c r="DJ10" s="167"/>
      <c r="DK10" s="167"/>
      <c r="DL10" s="167"/>
      <c r="DM10" s="167"/>
      <c r="DN10" s="167"/>
      <c r="DO10" s="167"/>
      <c r="DP10" s="167"/>
      <c r="DQ10" s="167"/>
      <c r="DR10" s="167"/>
      <c r="DS10" s="167"/>
      <c r="DT10" s="167"/>
      <c r="DU10" s="167"/>
      <c r="DV10" s="167"/>
      <c r="DW10" s="167"/>
      <c r="DX10" s="167"/>
      <c r="DY10" s="167"/>
      <c r="DZ10" s="167"/>
      <c r="EA10" s="167"/>
      <c r="EB10" s="167"/>
      <c r="EC10" s="167"/>
      <c r="ED10" s="167"/>
      <c r="EE10" s="167"/>
      <c r="EF10" s="167"/>
      <c r="EG10" s="167"/>
      <c r="EH10" s="167"/>
      <c r="EI10" s="167"/>
      <c r="EJ10" s="167"/>
      <c r="EK10" s="167"/>
      <c r="EL10" s="167"/>
      <c r="EM10" s="167"/>
      <c r="EN10" s="167"/>
      <c r="EO10" s="167"/>
      <c r="EP10" s="167"/>
      <c r="EQ10" s="167"/>
      <c r="ER10" s="167"/>
      <c r="ES10" s="167"/>
      <c r="ET10" s="167"/>
      <c r="EU10" s="167"/>
      <c r="EV10" s="167"/>
      <c r="EW10" s="167"/>
      <c r="EX10" s="167"/>
      <c r="EY10" s="167"/>
      <c r="EZ10" s="167"/>
      <c r="FA10" s="167"/>
      <c r="FB10" s="167"/>
      <c r="FC10" s="167"/>
      <c r="FD10" s="167"/>
      <c r="FE10" s="167"/>
      <c r="FF10" s="167"/>
      <c r="FG10" s="167"/>
      <c r="FH10" s="167"/>
      <c r="FI10" s="167"/>
      <c r="FJ10" s="167"/>
      <c r="FK10" s="167"/>
      <c r="FL10" s="167"/>
      <c r="FM10" s="167"/>
      <c r="FN10" s="167"/>
      <c r="FO10" s="167"/>
      <c r="FP10" s="167"/>
      <c r="FQ10" s="167"/>
      <c r="FR10" s="167"/>
      <c r="FS10" s="167"/>
      <c r="FT10" s="167"/>
      <c r="FU10" s="167"/>
      <c r="FV10" s="167"/>
      <c r="FW10" s="167"/>
      <c r="FX10" s="167"/>
      <c r="FY10" s="167"/>
      <c r="FZ10" s="167"/>
      <c r="GA10" s="167"/>
      <c r="GB10" s="167"/>
      <c r="GC10" s="167"/>
      <c r="GD10" s="167"/>
      <c r="GE10" s="167"/>
      <c r="GF10" s="167"/>
      <c r="GG10" s="167"/>
      <c r="GH10" s="167"/>
      <c r="GI10" s="167"/>
      <c r="GJ10" s="167"/>
      <c r="GK10" s="167"/>
      <c r="GL10" s="167"/>
      <c r="GM10" s="167"/>
      <c r="GN10" s="167"/>
      <c r="GO10" s="167"/>
      <c r="GP10" s="167"/>
      <c r="GQ10" s="167"/>
      <c r="GR10" s="167"/>
      <c r="GS10" s="167"/>
      <c r="GT10" s="167"/>
      <c r="GU10" s="167"/>
      <c r="GV10" s="167"/>
      <c r="GW10" s="167"/>
      <c r="GX10" s="167"/>
      <c r="GY10" s="167"/>
      <c r="GZ10" s="167"/>
      <c r="HA10" s="167"/>
      <c r="HB10" s="167"/>
      <c r="HC10" s="167"/>
      <c r="HD10" s="167"/>
      <c r="HE10" s="167"/>
      <c r="HF10" s="167"/>
      <c r="HG10" s="167"/>
      <c r="HH10" s="167"/>
      <c r="HI10" s="167"/>
      <c r="HJ10" s="167"/>
      <c r="HK10" s="167"/>
      <c r="HL10" s="167"/>
      <c r="HM10" s="167"/>
      <c r="HN10" s="167"/>
      <c r="HO10" s="167"/>
      <c r="HP10" s="167"/>
      <c r="HQ10" s="167"/>
      <c r="HR10" s="167"/>
      <c r="HS10" s="167"/>
      <c r="HT10" s="167"/>
      <c r="HU10" s="167"/>
      <c r="HV10" s="167"/>
      <c r="HW10" s="167"/>
      <c r="HX10" s="167"/>
      <c r="HY10" s="167"/>
      <c r="HZ10" s="167"/>
      <c r="IA10" s="167"/>
      <c r="IB10" s="167"/>
      <c r="IC10" s="167"/>
      <c r="ID10" s="167"/>
      <c r="IE10" s="167"/>
      <c r="IF10" s="167"/>
      <c r="IG10" s="167"/>
      <c r="IH10" s="167"/>
      <c r="II10" s="167"/>
      <c r="IJ10" s="167"/>
      <c r="IK10" s="167"/>
      <c r="IL10" s="167"/>
      <c r="IM10" s="167"/>
      <c r="IN10" s="167"/>
      <c r="IO10" s="167"/>
      <c r="IP10" s="167"/>
      <c r="IQ10" s="167"/>
      <c r="IR10" s="167"/>
      <c r="IS10" s="167"/>
      <c r="IT10" s="167"/>
      <c r="IU10" s="167"/>
      <c r="IV10" s="167"/>
      <c r="IW10" s="167"/>
      <c r="IX10" s="167"/>
      <c r="IY10" s="167"/>
      <c r="IZ10" s="167"/>
      <c r="JA10" s="167"/>
      <c r="JB10" s="167"/>
      <c r="JC10" s="167"/>
      <c r="JD10" s="167"/>
      <c r="JE10" s="167"/>
      <c r="JF10" s="167"/>
      <c r="JG10" s="167"/>
      <c r="JH10" s="167"/>
      <c r="JI10" s="167"/>
      <c r="JJ10" s="167"/>
      <c r="JK10" s="167"/>
      <c r="JL10" s="167"/>
      <c r="JM10" s="167"/>
      <c r="JN10" s="167"/>
      <c r="JO10" s="167"/>
      <c r="JP10" s="167"/>
      <c r="JQ10" s="167"/>
      <c r="JR10" s="167"/>
      <c r="JS10" s="167"/>
      <c r="JT10" s="167"/>
      <c r="JU10" s="167"/>
      <c r="JV10" s="167"/>
      <c r="JW10" s="167"/>
      <c r="JX10" s="167"/>
      <c r="JY10" s="167"/>
      <c r="JZ10" s="167"/>
      <c r="KA10" s="167"/>
      <c r="KB10" s="167"/>
      <c r="KC10" s="167"/>
      <c r="KD10" s="167"/>
      <c r="KE10" s="167"/>
      <c r="KF10" s="167"/>
      <c r="KG10" s="167"/>
      <c r="KH10" s="167"/>
      <c r="KI10" s="167"/>
      <c r="KJ10" s="167"/>
      <c r="KK10" s="167"/>
      <c r="KL10" s="167"/>
      <c r="KM10" s="167"/>
      <c r="KN10" s="167"/>
      <c r="KO10" s="167"/>
      <c r="KP10" s="167"/>
      <c r="KQ10" s="167"/>
      <c r="KR10" s="167"/>
      <c r="KS10" s="167"/>
      <c r="KT10" s="167"/>
      <c r="KU10" s="167"/>
      <c r="KV10" s="167"/>
      <c r="KW10" s="167"/>
    </row>
    <row r="11" spans="1:309" s="181" customFormat="1" x14ac:dyDescent="0.2">
      <c r="A11" s="181" t="s">
        <v>113</v>
      </c>
      <c r="B11" s="182"/>
      <c r="C11" s="181">
        <v>1500</v>
      </c>
      <c r="D11" s="181">
        <v>1000</v>
      </c>
      <c r="E11" s="180">
        <f t="shared" si="1"/>
        <v>500</v>
      </c>
      <c r="F11" s="181">
        <v>1500</v>
      </c>
      <c r="G11" s="181">
        <v>900</v>
      </c>
      <c r="H11" s="180">
        <f t="shared" si="2"/>
        <v>600</v>
      </c>
      <c r="I11" s="181">
        <v>1500</v>
      </c>
      <c r="J11" s="181">
        <v>1000</v>
      </c>
      <c r="K11" s="180">
        <f t="shared" si="3"/>
        <v>500</v>
      </c>
      <c r="L11" s="181">
        <v>1500</v>
      </c>
      <c r="M11" s="181">
        <v>900</v>
      </c>
      <c r="N11" s="180">
        <f t="shared" si="4"/>
        <v>600</v>
      </c>
      <c r="O11" s="181">
        <v>1500</v>
      </c>
      <c r="P11" s="181">
        <v>1000</v>
      </c>
      <c r="Q11" s="180">
        <f t="shared" si="5"/>
        <v>500</v>
      </c>
      <c r="R11" s="181">
        <v>1500</v>
      </c>
      <c r="S11" s="181">
        <v>900</v>
      </c>
      <c r="T11" s="180">
        <f t="shared" si="6"/>
        <v>600</v>
      </c>
      <c r="U11" s="181">
        <v>1500</v>
      </c>
      <c r="V11" s="181">
        <v>1000</v>
      </c>
      <c r="W11" s="180">
        <f t="shared" si="7"/>
        <v>500</v>
      </c>
      <c r="X11" s="181">
        <v>1500</v>
      </c>
      <c r="Y11" s="181">
        <v>900</v>
      </c>
      <c r="Z11" s="180">
        <f t="shared" si="8"/>
        <v>600</v>
      </c>
      <c r="AA11" s="181">
        <v>1500</v>
      </c>
      <c r="AB11" s="181">
        <v>1000</v>
      </c>
      <c r="AC11" s="180">
        <f t="shared" si="9"/>
        <v>500</v>
      </c>
      <c r="AD11" s="181">
        <v>1500</v>
      </c>
      <c r="AE11" s="181">
        <v>900</v>
      </c>
      <c r="AF11" s="180">
        <f t="shared" si="10"/>
        <v>600</v>
      </c>
      <c r="AG11" s="181">
        <v>1500</v>
      </c>
      <c r="AH11" s="181">
        <v>1000</v>
      </c>
      <c r="AI11" s="180">
        <f t="shared" si="11"/>
        <v>500</v>
      </c>
      <c r="AJ11" s="181">
        <v>1500</v>
      </c>
      <c r="AK11" s="181">
        <v>900</v>
      </c>
      <c r="AL11" s="180">
        <f t="shared" si="12"/>
        <v>600</v>
      </c>
      <c r="AM11" s="157">
        <f t="shared" si="0"/>
        <v>6600</v>
      </c>
      <c r="AN11" s="167"/>
      <c r="AO11" s="167"/>
      <c r="AP11" s="167"/>
      <c r="AQ11" s="167"/>
      <c r="AR11" s="167"/>
      <c r="AS11" s="167"/>
      <c r="AT11" s="167"/>
      <c r="AU11" s="167"/>
      <c r="AV11" s="167"/>
      <c r="AW11" s="167"/>
      <c r="AX11" s="167"/>
      <c r="AY11" s="167"/>
      <c r="AZ11" s="167"/>
      <c r="BA11" s="167"/>
      <c r="BB11" s="167"/>
      <c r="BC11" s="167"/>
      <c r="BD11" s="167"/>
      <c r="BE11" s="167"/>
      <c r="BF11" s="167"/>
      <c r="BG11" s="167"/>
      <c r="BH11" s="167"/>
      <c r="BI11" s="167"/>
      <c r="BJ11" s="167"/>
      <c r="BK11" s="167"/>
      <c r="BL11" s="167"/>
      <c r="BM11" s="167"/>
      <c r="BN11" s="167"/>
      <c r="BO11" s="167"/>
      <c r="BP11" s="167"/>
      <c r="BQ11" s="167"/>
      <c r="BR11" s="167"/>
      <c r="BS11" s="167"/>
      <c r="BT11" s="167"/>
      <c r="BU11" s="167"/>
      <c r="BV11" s="167"/>
      <c r="BW11" s="167"/>
      <c r="BX11" s="167"/>
      <c r="BY11" s="167"/>
      <c r="BZ11" s="167"/>
      <c r="CA11" s="167"/>
      <c r="CB11" s="167"/>
      <c r="CC11" s="167"/>
      <c r="CD11" s="167"/>
      <c r="CE11" s="167"/>
      <c r="CF11" s="167"/>
      <c r="CG11" s="167"/>
      <c r="CH11" s="167"/>
      <c r="CI11" s="167"/>
      <c r="CJ11" s="167"/>
      <c r="CK11" s="167"/>
      <c r="CL11" s="167"/>
      <c r="CM11" s="167"/>
      <c r="CN11" s="167"/>
      <c r="CO11" s="167"/>
      <c r="CP11" s="167"/>
      <c r="CQ11" s="167"/>
      <c r="CR11" s="167"/>
      <c r="CS11" s="167"/>
      <c r="CT11" s="167"/>
      <c r="CU11" s="167"/>
      <c r="CV11" s="167"/>
      <c r="CW11" s="167"/>
      <c r="CX11" s="167"/>
      <c r="CY11" s="167"/>
      <c r="CZ11" s="167"/>
      <c r="DA11" s="167"/>
      <c r="DB11" s="167"/>
      <c r="DC11" s="167"/>
      <c r="DD11" s="167"/>
      <c r="DE11" s="167"/>
      <c r="DF11" s="167"/>
      <c r="DG11" s="167"/>
      <c r="DH11" s="167"/>
      <c r="DI11" s="167"/>
      <c r="DJ11" s="167"/>
      <c r="DK11" s="167"/>
      <c r="DL11" s="167"/>
      <c r="DM11" s="167"/>
      <c r="DN11" s="167"/>
      <c r="DO11" s="167"/>
      <c r="DP11" s="167"/>
      <c r="DQ11" s="167"/>
      <c r="DR11" s="167"/>
      <c r="DS11" s="167"/>
      <c r="DT11" s="167"/>
      <c r="DU11" s="167"/>
      <c r="DV11" s="167"/>
      <c r="DW11" s="167"/>
      <c r="DX11" s="167"/>
      <c r="DY11" s="167"/>
      <c r="DZ11" s="167"/>
      <c r="EA11" s="167"/>
      <c r="EB11" s="167"/>
      <c r="EC11" s="167"/>
      <c r="ED11" s="167"/>
      <c r="EE11" s="167"/>
      <c r="EF11" s="167"/>
      <c r="EG11" s="167"/>
      <c r="EH11" s="167"/>
      <c r="EI11" s="167"/>
      <c r="EJ11" s="167"/>
      <c r="EK11" s="167"/>
      <c r="EL11" s="167"/>
      <c r="EM11" s="167"/>
      <c r="EN11" s="167"/>
      <c r="EO11" s="167"/>
      <c r="EP11" s="167"/>
      <c r="EQ11" s="167"/>
      <c r="ER11" s="167"/>
      <c r="ES11" s="167"/>
      <c r="ET11" s="167"/>
      <c r="EU11" s="167"/>
      <c r="EV11" s="167"/>
      <c r="EW11" s="167"/>
      <c r="EX11" s="167"/>
      <c r="EY11" s="167"/>
      <c r="EZ11" s="167"/>
      <c r="FA11" s="167"/>
      <c r="FB11" s="167"/>
      <c r="FC11" s="167"/>
      <c r="FD11" s="167"/>
      <c r="FE11" s="167"/>
      <c r="FF11" s="167"/>
      <c r="FG11" s="167"/>
      <c r="FH11" s="167"/>
      <c r="FI11" s="167"/>
      <c r="FJ11" s="167"/>
      <c r="FK11" s="167"/>
      <c r="FL11" s="167"/>
      <c r="FM11" s="167"/>
      <c r="FN11" s="167"/>
      <c r="FO11" s="167"/>
      <c r="FP11" s="167"/>
      <c r="FQ11" s="167"/>
      <c r="FR11" s="167"/>
      <c r="FS11" s="167"/>
      <c r="FT11" s="167"/>
      <c r="FU11" s="167"/>
      <c r="FV11" s="167"/>
      <c r="FW11" s="167"/>
      <c r="FX11" s="167"/>
      <c r="FY11" s="167"/>
      <c r="FZ11" s="167"/>
      <c r="GA11" s="167"/>
      <c r="GB11" s="167"/>
      <c r="GC11" s="167"/>
      <c r="GD11" s="167"/>
      <c r="GE11" s="167"/>
      <c r="GF11" s="167"/>
      <c r="GG11" s="167"/>
      <c r="GH11" s="167"/>
      <c r="GI11" s="167"/>
      <c r="GJ11" s="167"/>
      <c r="GK11" s="167"/>
      <c r="GL11" s="167"/>
      <c r="GM11" s="167"/>
      <c r="GN11" s="167"/>
      <c r="GO11" s="167"/>
      <c r="GP11" s="167"/>
      <c r="GQ11" s="167"/>
      <c r="GR11" s="167"/>
      <c r="GS11" s="167"/>
      <c r="GT11" s="167"/>
      <c r="GU11" s="167"/>
      <c r="GV11" s="167"/>
      <c r="GW11" s="167"/>
      <c r="GX11" s="167"/>
      <c r="GY11" s="167"/>
      <c r="GZ11" s="167"/>
      <c r="HA11" s="167"/>
      <c r="HB11" s="167"/>
      <c r="HC11" s="167"/>
      <c r="HD11" s="167"/>
      <c r="HE11" s="167"/>
      <c r="HF11" s="167"/>
      <c r="HG11" s="167"/>
      <c r="HH11" s="167"/>
      <c r="HI11" s="167"/>
      <c r="HJ11" s="167"/>
      <c r="HK11" s="167"/>
      <c r="HL11" s="167"/>
      <c r="HM11" s="167"/>
      <c r="HN11" s="167"/>
      <c r="HO11" s="167"/>
      <c r="HP11" s="167"/>
      <c r="HQ11" s="167"/>
      <c r="HR11" s="167"/>
      <c r="HS11" s="167"/>
      <c r="HT11" s="167"/>
      <c r="HU11" s="167"/>
      <c r="HV11" s="167"/>
      <c r="HW11" s="167"/>
      <c r="HX11" s="167"/>
      <c r="HY11" s="167"/>
      <c r="HZ11" s="167"/>
      <c r="IA11" s="167"/>
      <c r="IB11" s="167"/>
      <c r="IC11" s="167"/>
      <c r="ID11" s="167"/>
      <c r="IE11" s="167"/>
      <c r="IF11" s="167"/>
      <c r="IG11" s="167"/>
      <c r="IH11" s="167"/>
      <c r="II11" s="167"/>
      <c r="IJ11" s="167"/>
      <c r="IK11" s="167"/>
      <c r="IL11" s="167"/>
      <c r="IM11" s="167"/>
      <c r="IN11" s="167"/>
      <c r="IO11" s="167"/>
      <c r="IP11" s="167"/>
      <c r="IQ11" s="167"/>
      <c r="IR11" s="167"/>
      <c r="IS11" s="167"/>
      <c r="IT11" s="167"/>
      <c r="IU11" s="167"/>
      <c r="IV11" s="167"/>
      <c r="IW11" s="167"/>
      <c r="IX11" s="167"/>
      <c r="IY11" s="167"/>
      <c r="IZ11" s="167"/>
      <c r="JA11" s="167"/>
      <c r="JB11" s="167"/>
      <c r="JC11" s="167"/>
      <c r="JD11" s="167"/>
      <c r="JE11" s="167"/>
      <c r="JF11" s="167"/>
      <c r="JG11" s="167"/>
      <c r="JH11" s="167"/>
      <c r="JI11" s="167"/>
      <c r="JJ11" s="167"/>
      <c r="JK11" s="167"/>
      <c r="JL11" s="167"/>
      <c r="JM11" s="167"/>
      <c r="JN11" s="167"/>
      <c r="JO11" s="167"/>
      <c r="JP11" s="167"/>
      <c r="JQ11" s="167"/>
      <c r="JR11" s="167"/>
      <c r="JS11" s="167"/>
      <c r="JT11" s="167"/>
      <c r="JU11" s="167"/>
      <c r="JV11" s="167"/>
      <c r="JW11" s="167"/>
      <c r="JX11" s="167"/>
      <c r="JY11" s="167"/>
      <c r="JZ11" s="167"/>
      <c r="KA11" s="167"/>
      <c r="KB11" s="167"/>
      <c r="KC11" s="167"/>
      <c r="KD11" s="167"/>
      <c r="KE11" s="167"/>
      <c r="KF11" s="167"/>
      <c r="KG11" s="167"/>
      <c r="KH11" s="167"/>
      <c r="KI11" s="167"/>
      <c r="KJ11" s="167"/>
      <c r="KK11" s="167"/>
      <c r="KL11" s="167"/>
      <c r="KM11" s="167"/>
      <c r="KN11" s="167"/>
      <c r="KO11" s="167"/>
      <c r="KP11" s="167"/>
      <c r="KQ11" s="167"/>
      <c r="KR11" s="167"/>
      <c r="KS11" s="167"/>
      <c r="KT11" s="167"/>
      <c r="KU11" s="167"/>
      <c r="KV11" s="167"/>
      <c r="KW11" s="167"/>
    </row>
    <row r="12" spans="1:309" s="178" customFormat="1" x14ac:dyDescent="0.2">
      <c r="A12" s="178" t="s">
        <v>114</v>
      </c>
      <c r="B12" s="179">
        <v>5000</v>
      </c>
      <c r="E12" s="180">
        <f t="shared" si="1"/>
        <v>0</v>
      </c>
      <c r="H12" s="180">
        <f t="shared" si="2"/>
        <v>0</v>
      </c>
      <c r="K12" s="180">
        <f t="shared" si="3"/>
        <v>0</v>
      </c>
      <c r="N12" s="180">
        <f t="shared" si="4"/>
        <v>0</v>
      </c>
      <c r="Q12" s="180">
        <f t="shared" si="5"/>
        <v>0</v>
      </c>
      <c r="T12" s="180">
        <f t="shared" si="6"/>
        <v>0</v>
      </c>
      <c r="W12" s="180">
        <f t="shared" si="7"/>
        <v>0</v>
      </c>
      <c r="Z12" s="180">
        <f t="shared" si="8"/>
        <v>0</v>
      </c>
      <c r="AC12" s="180">
        <f t="shared" si="9"/>
        <v>0</v>
      </c>
      <c r="AF12" s="180">
        <f t="shared" si="10"/>
        <v>0</v>
      </c>
      <c r="AI12" s="180">
        <f t="shared" si="11"/>
        <v>0</v>
      </c>
      <c r="AL12" s="180">
        <f t="shared" si="12"/>
        <v>0</v>
      </c>
      <c r="AM12" s="157">
        <f t="shared" si="0"/>
        <v>0</v>
      </c>
      <c r="AN12" s="167"/>
      <c r="AO12" s="167"/>
      <c r="AP12" s="167"/>
      <c r="AQ12" s="167"/>
      <c r="AR12" s="167"/>
      <c r="AS12" s="167"/>
      <c r="AT12" s="167"/>
      <c r="AU12" s="167"/>
      <c r="AV12" s="167"/>
      <c r="AW12" s="167"/>
      <c r="AX12" s="167"/>
      <c r="AY12" s="167"/>
      <c r="AZ12" s="167"/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/>
      <c r="BM12" s="167"/>
      <c r="BN12" s="167"/>
      <c r="BO12" s="167"/>
      <c r="BP12" s="167"/>
      <c r="BQ12" s="167"/>
      <c r="BR12" s="167"/>
      <c r="BS12" s="167"/>
      <c r="BT12" s="167"/>
      <c r="BU12" s="167"/>
      <c r="BV12" s="167"/>
      <c r="BW12" s="167"/>
      <c r="BX12" s="167"/>
      <c r="BY12" s="167"/>
      <c r="BZ12" s="167"/>
      <c r="CA12" s="167"/>
      <c r="CB12" s="167"/>
      <c r="CC12" s="167"/>
      <c r="CD12" s="167"/>
      <c r="CE12" s="167"/>
      <c r="CF12" s="167"/>
      <c r="CG12" s="167"/>
      <c r="CH12" s="167"/>
      <c r="CI12" s="167"/>
      <c r="CJ12" s="167"/>
      <c r="CK12" s="167"/>
      <c r="CL12" s="167"/>
      <c r="CM12" s="167"/>
      <c r="CN12" s="167"/>
      <c r="CO12" s="167"/>
      <c r="CP12" s="167"/>
      <c r="CQ12" s="167"/>
      <c r="CR12" s="167"/>
      <c r="CS12" s="167"/>
      <c r="CT12" s="167"/>
      <c r="CU12" s="167"/>
      <c r="CV12" s="167"/>
      <c r="CW12" s="167"/>
      <c r="CX12" s="167"/>
      <c r="CY12" s="167"/>
      <c r="CZ12" s="167"/>
      <c r="DA12" s="167"/>
      <c r="DB12" s="167"/>
      <c r="DC12" s="167"/>
      <c r="DD12" s="167"/>
      <c r="DE12" s="167"/>
      <c r="DF12" s="167"/>
      <c r="DG12" s="167"/>
      <c r="DH12" s="167"/>
      <c r="DI12" s="167"/>
      <c r="DJ12" s="167"/>
      <c r="DK12" s="167"/>
      <c r="DL12" s="167"/>
      <c r="DM12" s="167"/>
      <c r="DN12" s="167"/>
      <c r="DO12" s="167"/>
      <c r="DP12" s="167"/>
      <c r="DQ12" s="167"/>
      <c r="DR12" s="167"/>
      <c r="DS12" s="167"/>
      <c r="DT12" s="167"/>
      <c r="DU12" s="167"/>
      <c r="DV12" s="167"/>
      <c r="DW12" s="167"/>
      <c r="DX12" s="167"/>
      <c r="DY12" s="167"/>
      <c r="DZ12" s="167"/>
      <c r="EA12" s="167"/>
      <c r="EB12" s="167"/>
      <c r="EC12" s="167"/>
      <c r="ED12" s="167"/>
      <c r="EE12" s="167"/>
      <c r="EF12" s="167"/>
      <c r="EG12" s="167"/>
      <c r="EH12" s="167"/>
      <c r="EI12" s="167"/>
      <c r="EJ12" s="167"/>
      <c r="EK12" s="167"/>
      <c r="EL12" s="167"/>
      <c r="EM12" s="167"/>
      <c r="EN12" s="167"/>
      <c r="EO12" s="167"/>
      <c r="EP12" s="167"/>
      <c r="EQ12" s="167"/>
      <c r="ER12" s="167"/>
      <c r="ES12" s="167"/>
      <c r="ET12" s="167"/>
      <c r="EU12" s="167"/>
      <c r="EV12" s="167"/>
      <c r="EW12" s="167"/>
      <c r="EX12" s="167"/>
      <c r="EY12" s="167"/>
      <c r="EZ12" s="167"/>
      <c r="FA12" s="167"/>
      <c r="FB12" s="167"/>
      <c r="FC12" s="167"/>
      <c r="FD12" s="167"/>
      <c r="FE12" s="167"/>
      <c r="FF12" s="167"/>
      <c r="FG12" s="167"/>
      <c r="FH12" s="167"/>
      <c r="FI12" s="167"/>
      <c r="FJ12" s="167"/>
      <c r="FK12" s="167"/>
      <c r="FL12" s="167"/>
      <c r="FM12" s="167"/>
      <c r="FN12" s="167"/>
      <c r="FO12" s="167"/>
      <c r="FP12" s="167"/>
      <c r="FQ12" s="167"/>
      <c r="FR12" s="167"/>
      <c r="FS12" s="167"/>
      <c r="FT12" s="167"/>
      <c r="FU12" s="167"/>
      <c r="FV12" s="167"/>
      <c r="FW12" s="167"/>
      <c r="FX12" s="167"/>
      <c r="FY12" s="167"/>
      <c r="FZ12" s="167"/>
      <c r="GA12" s="167"/>
      <c r="GB12" s="167"/>
      <c r="GC12" s="167"/>
      <c r="GD12" s="167"/>
      <c r="GE12" s="167"/>
      <c r="GF12" s="167"/>
      <c r="GG12" s="167"/>
      <c r="GH12" s="167"/>
      <c r="GI12" s="167"/>
      <c r="GJ12" s="167"/>
      <c r="GK12" s="167"/>
      <c r="GL12" s="167"/>
      <c r="GM12" s="167"/>
      <c r="GN12" s="167"/>
      <c r="GO12" s="167"/>
      <c r="GP12" s="167"/>
      <c r="GQ12" s="167"/>
      <c r="GR12" s="167"/>
      <c r="GS12" s="167"/>
      <c r="GT12" s="167"/>
      <c r="GU12" s="167"/>
      <c r="GV12" s="167"/>
      <c r="GW12" s="167"/>
      <c r="GX12" s="167"/>
      <c r="GY12" s="167"/>
      <c r="GZ12" s="167"/>
      <c r="HA12" s="167"/>
      <c r="HB12" s="167"/>
      <c r="HC12" s="167"/>
      <c r="HD12" s="167"/>
      <c r="HE12" s="167"/>
      <c r="HF12" s="167"/>
      <c r="HG12" s="167"/>
      <c r="HH12" s="167"/>
      <c r="HI12" s="167"/>
      <c r="HJ12" s="167"/>
      <c r="HK12" s="167"/>
      <c r="HL12" s="167"/>
      <c r="HM12" s="167"/>
      <c r="HN12" s="167"/>
      <c r="HO12" s="167"/>
      <c r="HP12" s="167"/>
      <c r="HQ12" s="167"/>
      <c r="HR12" s="167"/>
      <c r="HS12" s="167"/>
      <c r="HT12" s="167"/>
      <c r="HU12" s="167"/>
      <c r="HV12" s="167"/>
      <c r="HW12" s="167"/>
      <c r="HX12" s="167"/>
      <c r="HY12" s="167"/>
      <c r="HZ12" s="167"/>
      <c r="IA12" s="167"/>
      <c r="IB12" s="167"/>
      <c r="IC12" s="167"/>
      <c r="ID12" s="167"/>
      <c r="IE12" s="167"/>
      <c r="IF12" s="167"/>
      <c r="IG12" s="167"/>
      <c r="IH12" s="167"/>
      <c r="II12" s="167"/>
      <c r="IJ12" s="167"/>
      <c r="IK12" s="167"/>
      <c r="IL12" s="167"/>
      <c r="IM12" s="167"/>
      <c r="IN12" s="167"/>
      <c r="IO12" s="167"/>
      <c r="IP12" s="167"/>
      <c r="IQ12" s="167"/>
      <c r="IR12" s="167"/>
      <c r="IS12" s="167"/>
      <c r="IT12" s="167"/>
      <c r="IU12" s="167"/>
      <c r="IV12" s="167"/>
      <c r="IW12" s="167"/>
      <c r="IX12" s="167"/>
      <c r="IY12" s="167"/>
      <c r="IZ12" s="167"/>
      <c r="JA12" s="167"/>
      <c r="JB12" s="167"/>
      <c r="JC12" s="167"/>
      <c r="JD12" s="167"/>
      <c r="JE12" s="167"/>
      <c r="JF12" s="167"/>
      <c r="JG12" s="167"/>
      <c r="JH12" s="167"/>
      <c r="JI12" s="167"/>
      <c r="JJ12" s="167"/>
      <c r="JK12" s="167"/>
      <c r="JL12" s="167"/>
      <c r="JM12" s="167"/>
      <c r="JN12" s="167"/>
      <c r="JO12" s="167"/>
      <c r="JP12" s="167"/>
      <c r="JQ12" s="167"/>
      <c r="JR12" s="167"/>
      <c r="JS12" s="167"/>
      <c r="JT12" s="167"/>
      <c r="JU12" s="167"/>
      <c r="JV12" s="167"/>
      <c r="JW12" s="167"/>
      <c r="JX12" s="167"/>
      <c r="JY12" s="167"/>
      <c r="JZ12" s="167"/>
      <c r="KA12" s="167"/>
      <c r="KB12" s="167"/>
      <c r="KC12" s="167"/>
      <c r="KD12" s="167"/>
      <c r="KE12" s="167"/>
      <c r="KF12" s="167"/>
      <c r="KG12" s="167"/>
      <c r="KH12" s="167"/>
      <c r="KI12" s="167"/>
      <c r="KJ12" s="167"/>
      <c r="KK12" s="167"/>
      <c r="KL12" s="167"/>
      <c r="KM12" s="167"/>
      <c r="KN12" s="167"/>
      <c r="KO12" s="167"/>
      <c r="KP12" s="167"/>
      <c r="KQ12" s="167"/>
      <c r="KR12" s="167"/>
      <c r="KS12" s="167"/>
      <c r="KT12" s="167"/>
      <c r="KU12" s="167"/>
      <c r="KV12" s="167"/>
      <c r="KW12" s="167"/>
    </row>
    <row r="13" spans="1:309" s="181" customFormat="1" x14ac:dyDescent="0.2">
      <c r="A13" s="181" t="s">
        <v>115</v>
      </c>
      <c r="B13" s="182"/>
      <c r="C13" s="181">
        <v>10000</v>
      </c>
      <c r="D13" s="181">
        <v>8500</v>
      </c>
      <c r="E13" s="180">
        <f t="shared" si="1"/>
        <v>1500</v>
      </c>
      <c r="F13" s="181">
        <v>10000</v>
      </c>
      <c r="G13" s="181">
        <v>9000</v>
      </c>
      <c r="H13" s="180">
        <f t="shared" si="2"/>
        <v>1000</v>
      </c>
      <c r="I13" s="181">
        <v>10000</v>
      </c>
      <c r="J13" s="181">
        <v>8500</v>
      </c>
      <c r="K13" s="180">
        <f t="shared" si="3"/>
        <v>1500</v>
      </c>
      <c r="L13" s="181">
        <v>10000</v>
      </c>
      <c r="M13" s="181">
        <v>9000</v>
      </c>
      <c r="N13" s="180">
        <f t="shared" si="4"/>
        <v>1000</v>
      </c>
      <c r="O13" s="181">
        <v>10000</v>
      </c>
      <c r="P13" s="181">
        <v>8500</v>
      </c>
      <c r="Q13" s="180">
        <f t="shared" si="5"/>
        <v>1500</v>
      </c>
      <c r="R13" s="181">
        <v>10000</v>
      </c>
      <c r="S13" s="181">
        <v>9000</v>
      </c>
      <c r="T13" s="180">
        <f t="shared" si="6"/>
        <v>1000</v>
      </c>
      <c r="U13" s="181">
        <v>10000</v>
      </c>
      <c r="V13" s="181">
        <v>8500</v>
      </c>
      <c r="W13" s="180">
        <f t="shared" si="7"/>
        <v>1500</v>
      </c>
      <c r="X13" s="181">
        <v>10000</v>
      </c>
      <c r="Y13" s="181">
        <v>9000</v>
      </c>
      <c r="Z13" s="180">
        <f t="shared" si="8"/>
        <v>1000</v>
      </c>
      <c r="AA13" s="181">
        <v>10000</v>
      </c>
      <c r="AB13" s="181">
        <v>8500</v>
      </c>
      <c r="AC13" s="180">
        <f t="shared" si="9"/>
        <v>1500</v>
      </c>
      <c r="AD13" s="181">
        <v>10000</v>
      </c>
      <c r="AE13" s="181">
        <v>9000</v>
      </c>
      <c r="AF13" s="180">
        <f t="shared" si="10"/>
        <v>1000</v>
      </c>
      <c r="AG13" s="181">
        <v>10000</v>
      </c>
      <c r="AH13" s="181">
        <v>8500</v>
      </c>
      <c r="AI13" s="180">
        <f t="shared" si="11"/>
        <v>1500</v>
      </c>
      <c r="AJ13" s="181">
        <v>10000</v>
      </c>
      <c r="AK13" s="181">
        <v>9000</v>
      </c>
      <c r="AL13" s="180">
        <f t="shared" si="12"/>
        <v>1000</v>
      </c>
      <c r="AM13" s="157">
        <f t="shared" si="0"/>
        <v>15000</v>
      </c>
      <c r="AN13" s="167"/>
      <c r="AO13" s="167"/>
      <c r="AP13" s="167"/>
      <c r="AQ13" s="167"/>
      <c r="AR13" s="167"/>
      <c r="AS13" s="167"/>
      <c r="AT13" s="167"/>
      <c r="AU13" s="167"/>
      <c r="AV13" s="167"/>
      <c r="AW13" s="167"/>
      <c r="AX13" s="167"/>
      <c r="AY13" s="167"/>
      <c r="AZ13" s="167"/>
      <c r="BA13" s="167"/>
      <c r="BB13" s="167"/>
      <c r="BC13" s="167"/>
      <c r="BD13" s="167"/>
      <c r="BE13" s="167"/>
      <c r="BF13" s="167"/>
      <c r="BG13" s="167"/>
      <c r="BH13" s="167"/>
      <c r="BI13" s="167"/>
      <c r="BJ13" s="167"/>
      <c r="BK13" s="167"/>
      <c r="BL13" s="167"/>
      <c r="BM13" s="167"/>
      <c r="BN13" s="167"/>
      <c r="BO13" s="167"/>
      <c r="BP13" s="167"/>
      <c r="BQ13" s="167"/>
      <c r="BR13" s="167"/>
      <c r="BS13" s="167"/>
      <c r="BT13" s="167"/>
      <c r="BU13" s="167"/>
      <c r="BV13" s="167"/>
      <c r="BW13" s="167"/>
      <c r="BX13" s="167"/>
      <c r="BY13" s="167"/>
      <c r="BZ13" s="167"/>
      <c r="CA13" s="167"/>
      <c r="CB13" s="167"/>
      <c r="CC13" s="167"/>
      <c r="CD13" s="167"/>
      <c r="CE13" s="167"/>
      <c r="CF13" s="167"/>
      <c r="CG13" s="167"/>
      <c r="CH13" s="167"/>
      <c r="CI13" s="167"/>
      <c r="CJ13" s="167"/>
      <c r="CK13" s="167"/>
      <c r="CL13" s="167"/>
      <c r="CM13" s="167"/>
      <c r="CN13" s="167"/>
      <c r="CO13" s="167"/>
      <c r="CP13" s="167"/>
      <c r="CQ13" s="167"/>
      <c r="CR13" s="167"/>
      <c r="CS13" s="167"/>
      <c r="CT13" s="167"/>
      <c r="CU13" s="167"/>
      <c r="CV13" s="167"/>
      <c r="CW13" s="167"/>
      <c r="CX13" s="167"/>
      <c r="CY13" s="167"/>
      <c r="CZ13" s="167"/>
      <c r="DA13" s="167"/>
      <c r="DB13" s="167"/>
      <c r="DC13" s="167"/>
      <c r="DD13" s="167"/>
      <c r="DE13" s="167"/>
      <c r="DF13" s="167"/>
      <c r="DG13" s="167"/>
      <c r="DH13" s="167"/>
      <c r="DI13" s="167"/>
      <c r="DJ13" s="167"/>
      <c r="DK13" s="167"/>
      <c r="DL13" s="167"/>
      <c r="DM13" s="167"/>
      <c r="DN13" s="167"/>
      <c r="DO13" s="167"/>
      <c r="DP13" s="167"/>
      <c r="DQ13" s="167"/>
      <c r="DR13" s="167"/>
      <c r="DS13" s="167"/>
      <c r="DT13" s="167"/>
      <c r="DU13" s="167"/>
      <c r="DV13" s="167"/>
      <c r="DW13" s="167"/>
      <c r="DX13" s="167"/>
      <c r="DY13" s="167"/>
      <c r="DZ13" s="167"/>
      <c r="EA13" s="167"/>
      <c r="EB13" s="167"/>
      <c r="EC13" s="167"/>
      <c r="ED13" s="167"/>
      <c r="EE13" s="167"/>
      <c r="EF13" s="167"/>
      <c r="EG13" s="167"/>
      <c r="EH13" s="167"/>
      <c r="EI13" s="167"/>
      <c r="EJ13" s="167"/>
      <c r="EK13" s="167"/>
      <c r="EL13" s="167"/>
      <c r="EM13" s="167"/>
      <c r="EN13" s="167"/>
      <c r="EO13" s="167"/>
      <c r="EP13" s="167"/>
      <c r="EQ13" s="167"/>
      <c r="ER13" s="167"/>
      <c r="ES13" s="167"/>
      <c r="ET13" s="167"/>
      <c r="EU13" s="167"/>
      <c r="EV13" s="167"/>
      <c r="EW13" s="167"/>
      <c r="EX13" s="167"/>
      <c r="EY13" s="167"/>
      <c r="EZ13" s="167"/>
      <c r="FA13" s="167"/>
      <c r="FB13" s="167"/>
      <c r="FC13" s="167"/>
      <c r="FD13" s="167"/>
      <c r="FE13" s="167"/>
      <c r="FF13" s="167"/>
      <c r="FG13" s="167"/>
      <c r="FH13" s="167"/>
      <c r="FI13" s="167"/>
      <c r="FJ13" s="167"/>
      <c r="FK13" s="167"/>
      <c r="FL13" s="167"/>
      <c r="FM13" s="167"/>
      <c r="FN13" s="167"/>
      <c r="FO13" s="167"/>
      <c r="FP13" s="167"/>
      <c r="FQ13" s="167"/>
      <c r="FR13" s="167"/>
      <c r="FS13" s="167"/>
      <c r="FT13" s="167"/>
      <c r="FU13" s="167"/>
      <c r="FV13" s="167"/>
      <c r="FW13" s="167"/>
      <c r="FX13" s="167"/>
      <c r="FY13" s="167"/>
      <c r="FZ13" s="167"/>
      <c r="GA13" s="167"/>
      <c r="GB13" s="167"/>
      <c r="GC13" s="167"/>
      <c r="GD13" s="167"/>
      <c r="GE13" s="167"/>
      <c r="GF13" s="167"/>
      <c r="GG13" s="167"/>
      <c r="GH13" s="167"/>
      <c r="GI13" s="167"/>
      <c r="GJ13" s="167"/>
      <c r="GK13" s="167"/>
      <c r="GL13" s="167"/>
      <c r="GM13" s="167"/>
      <c r="GN13" s="167"/>
      <c r="GO13" s="167"/>
      <c r="GP13" s="167"/>
      <c r="GQ13" s="167"/>
      <c r="GR13" s="167"/>
      <c r="GS13" s="167"/>
      <c r="GT13" s="167"/>
      <c r="GU13" s="167"/>
      <c r="GV13" s="167"/>
      <c r="GW13" s="167"/>
      <c r="GX13" s="167"/>
      <c r="GY13" s="167"/>
      <c r="GZ13" s="167"/>
      <c r="HA13" s="167"/>
      <c r="HB13" s="167"/>
      <c r="HC13" s="167"/>
      <c r="HD13" s="167"/>
      <c r="HE13" s="167"/>
      <c r="HF13" s="167"/>
      <c r="HG13" s="167"/>
      <c r="HH13" s="167"/>
      <c r="HI13" s="167"/>
      <c r="HJ13" s="167"/>
      <c r="HK13" s="167"/>
      <c r="HL13" s="167"/>
      <c r="HM13" s="167"/>
      <c r="HN13" s="167"/>
      <c r="HO13" s="167"/>
      <c r="HP13" s="167"/>
      <c r="HQ13" s="167"/>
      <c r="HR13" s="167"/>
      <c r="HS13" s="167"/>
      <c r="HT13" s="167"/>
      <c r="HU13" s="167"/>
      <c r="HV13" s="167"/>
      <c r="HW13" s="167"/>
      <c r="HX13" s="167"/>
      <c r="HY13" s="167"/>
      <c r="HZ13" s="167"/>
      <c r="IA13" s="167"/>
      <c r="IB13" s="167"/>
      <c r="IC13" s="167"/>
      <c r="ID13" s="167"/>
      <c r="IE13" s="167"/>
      <c r="IF13" s="167"/>
      <c r="IG13" s="167"/>
      <c r="IH13" s="167"/>
      <c r="II13" s="167"/>
      <c r="IJ13" s="167"/>
      <c r="IK13" s="167"/>
      <c r="IL13" s="167"/>
      <c r="IM13" s="167"/>
      <c r="IN13" s="167"/>
      <c r="IO13" s="167"/>
      <c r="IP13" s="167"/>
      <c r="IQ13" s="167"/>
      <c r="IR13" s="167"/>
      <c r="IS13" s="167"/>
      <c r="IT13" s="167"/>
      <c r="IU13" s="167"/>
      <c r="IV13" s="167"/>
      <c r="IW13" s="167"/>
      <c r="IX13" s="167"/>
      <c r="IY13" s="167"/>
      <c r="IZ13" s="167"/>
      <c r="JA13" s="167"/>
      <c r="JB13" s="167"/>
      <c r="JC13" s="167"/>
      <c r="JD13" s="167"/>
      <c r="JE13" s="167"/>
      <c r="JF13" s="167"/>
      <c r="JG13" s="167"/>
      <c r="JH13" s="167"/>
      <c r="JI13" s="167"/>
      <c r="JJ13" s="167"/>
      <c r="JK13" s="167"/>
      <c r="JL13" s="167"/>
      <c r="JM13" s="167"/>
      <c r="JN13" s="167"/>
      <c r="JO13" s="167"/>
      <c r="JP13" s="167"/>
      <c r="JQ13" s="167"/>
      <c r="JR13" s="167"/>
      <c r="JS13" s="167"/>
      <c r="JT13" s="167"/>
      <c r="JU13" s="167"/>
      <c r="JV13" s="167"/>
      <c r="JW13" s="167"/>
      <c r="JX13" s="167"/>
      <c r="JY13" s="167"/>
      <c r="JZ13" s="167"/>
      <c r="KA13" s="167"/>
      <c r="KB13" s="167"/>
      <c r="KC13" s="167"/>
      <c r="KD13" s="167"/>
      <c r="KE13" s="167"/>
      <c r="KF13" s="167"/>
      <c r="KG13" s="167"/>
      <c r="KH13" s="167"/>
      <c r="KI13" s="167"/>
      <c r="KJ13" s="167"/>
      <c r="KK13" s="167"/>
      <c r="KL13" s="167"/>
      <c r="KM13" s="167"/>
      <c r="KN13" s="167"/>
      <c r="KO13" s="167"/>
      <c r="KP13" s="167"/>
      <c r="KQ13" s="167"/>
      <c r="KR13" s="167"/>
      <c r="KS13" s="167"/>
      <c r="KT13" s="167"/>
      <c r="KU13" s="167"/>
      <c r="KV13" s="167"/>
      <c r="KW13" s="167"/>
    </row>
    <row r="14" spans="1:309" s="178" customFormat="1" x14ac:dyDescent="0.2">
      <c r="A14" s="178" t="s">
        <v>116</v>
      </c>
      <c r="B14" s="179"/>
      <c r="C14" s="178">
        <v>1000</v>
      </c>
      <c r="D14" s="178">
        <v>400</v>
      </c>
      <c r="E14" s="180">
        <f t="shared" si="1"/>
        <v>600</v>
      </c>
      <c r="F14" s="178">
        <v>1000</v>
      </c>
      <c r="G14" s="178">
        <v>600</v>
      </c>
      <c r="H14" s="180">
        <f t="shared" si="2"/>
        <v>400</v>
      </c>
      <c r="I14" s="178">
        <v>1000</v>
      </c>
      <c r="J14" s="178">
        <v>400</v>
      </c>
      <c r="K14" s="180">
        <f t="shared" si="3"/>
        <v>600</v>
      </c>
      <c r="L14" s="178">
        <v>1000</v>
      </c>
      <c r="M14" s="178">
        <v>600</v>
      </c>
      <c r="N14" s="180">
        <f t="shared" si="4"/>
        <v>400</v>
      </c>
      <c r="O14" s="178">
        <v>1000</v>
      </c>
      <c r="P14" s="178">
        <v>400</v>
      </c>
      <c r="Q14" s="180">
        <f t="shared" si="5"/>
        <v>600</v>
      </c>
      <c r="R14" s="178">
        <v>1000</v>
      </c>
      <c r="S14" s="178">
        <v>600</v>
      </c>
      <c r="T14" s="180">
        <f t="shared" si="6"/>
        <v>400</v>
      </c>
      <c r="U14" s="178">
        <v>1000</v>
      </c>
      <c r="V14" s="178">
        <v>400</v>
      </c>
      <c r="W14" s="180">
        <f t="shared" si="7"/>
        <v>600</v>
      </c>
      <c r="X14" s="178">
        <v>1000</v>
      </c>
      <c r="Y14" s="178">
        <v>600</v>
      </c>
      <c r="Z14" s="180">
        <f t="shared" si="8"/>
        <v>400</v>
      </c>
      <c r="AA14" s="178">
        <v>1000</v>
      </c>
      <c r="AB14" s="178">
        <v>400</v>
      </c>
      <c r="AC14" s="180">
        <f t="shared" si="9"/>
        <v>600</v>
      </c>
      <c r="AD14" s="178">
        <v>1000</v>
      </c>
      <c r="AE14" s="178">
        <v>600</v>
      </c>
      <c r="AF14" s="180">
        <f t="shared" si="10"/>
        <v>400</v>
      </c>
      <c r="AG14" s="178">
        <v>1000</v>
      </c>
      <c r="AH14" s="178">
        <v>400</v>
      </c>
      <c r="AI14" s="180">
        <f t="shared" si="11"/>
        <v>600</v>
      </c>
      <c r="AJ14" s="178">
        <v>1000</v>
      </c>
      <c r="AK14" s="178">
        <v>600</v>
      </c>
      <c r="AL14" s="180">
        <f t="shared" si="12"/>
        <v>400</v>
      </c>
      <c r="AM14" s="157">
        <f t="shared" si="0"/>
        <v>6000</v>
      </c>
      <c r="AN14" s="167"/>
      <c r="AO14" s="167"/>
      <c r="AP14" s="167"/>
      <c r="AQ14" s="167"/>
      <c r="AR14" s="167"/>
      <c r="AS14" s="167"/>
      <c r="AT14" s="167"/>
      <c r="AU14" s="167"/>
      <c r="AV14" s="167"/>
      <c r="AW14" s="167"/>
      <c r="AX14" s="167"/>
      <c r="AY14" s="167"/>
      <c r="AZ14" s="167"/>
      <c r="BA14" s="167"/>
      <c r="BB14" s="167"/>
      <c r="BC14" s="167"/>
      <c r="BD14" s="167"/>
      <c r="BE14" s="167"/>
      <c r="BF14" s="167"/>
      <c r="BG14" s="167"/>
      <c r="BH14" s="167"/>
      <c r="BI14" s="167"/>
      <c r="BJ14" s="167"/>
      <c r="BK14" s="167"/>
      <c r="BL14" s="167"/>
      <c r="BM14" s="167"/>
      <c r="BN14" s="167"/>
      <c r="BO14" s="167"/>
      <c r="BP14" s="167"/>
      <c r="BQ14" s="167"/>
      <c r="BR14" s="167"/>
      <c r="BS14" s="167"/>
      <c r="BT14" s="167"/>
      <c r="BU14" s="167"/>
      <c r="BV14" s="167"/>
      <c r="BW14" s="167"/>
      <c r="BX14" s="167"/>
      <c r="BY14" s="167"/>
      <c r="BZ14" s="167"/>
      <c r="CA14" s="167"/>
      <c r="CB14" s="167"/>
      <c r="CC14" s="167"/>
      <c r="CD14" s="167"/>
      <c r="CE14" s="167"/>
      <c r="CF14" s="167"/>
      <c r="CG14" s="167"/>
      <c r="CH14" s="167"/>
      <c r="CI14" s="167"/>
      <c r="CJ14" s="167"/>
      <c r="CK14" s="167"/>
      <c r="CL14" s="167"/>
      <c r="CM14" s="167"/>
      <c r="CN14" s="167"/>
      <c r="CO14" s="167"/>
      <c r="CP14" s="167"/>
      <c r="CQ14" s="167"/>
      <c r="CR14" s="167"/>
      <c r="CS14" s="167"/>
      <c r="CT14" s="167"/>
      <c r="CU14" s="167"/>
      <c r="CV14" s="167"/>
      <c r="CW14" s="167"/>
      <c r="CX14" s="167"/>
      <c r="CY14" s="167"/>
      <c r="CZ14" s="167"/>
      <c r="DA14" s="167"/>
      <c r="DB14" s="167"/>
      <c r="DC14" s="167"/>
      <c r="DD14" s="167"/>
      <c r="DE14" s="167"/>
      <c r="DF14" s="167"/>
      <c r="DG14" s="167"/>
      <c r="DH14" s="167"/>
      <c r="DI14" s="167"/>
      <c r="DJ14" s="167"/>
      <c r="DK14" s="167"/>
      <c r="DL14" s="167"/>
      <c r="DM14" s="167"/>
      <c r="DN14" s="167"/>
      <c r="DO14" s="167"/>
      <c r="DP14" s="167"/>
      <c r="DQ14" s="167"/>
      <c r="DR14" s="167"/>
      <c r="DS14" s="167"/>
      <c r="DT14" s="167"/>
      <c r="DU14" s="167"/>
      <c r="DV14" s="167"/>
      <c r="DW14" s="167"/>
      <c r="DX14" s="167"/>
      <c r="DY14" s="167"/>
      <c r="DZ14" s="167"/>
      <c r="EA14" s="167"/>
      <c r="EB14" s="167"/>
      <c r="EC14" s="167"/>
      <c r="ED14" s="167"/>
      <c r="EE14" s="167"/>
      <c r="EF14" s="167"/>
      <c r="EG14" s="167"/>
      <c r="EH14" s="167"/>
      <c r="EI14" s="167"/>
      <c r="EJ14" s="167"/>
      <c r="EK14" s="167"/>
      <c r="EL14" s="167"/>
      <c r="EM14" s="167"/>
      <c r="EN14" s="167"/>
      <c r="EO14" s="167"/>
      <c r="EP14" s="167"/>
      <c r="EQ14" s="167"/>
      <c r="ER14" s="167"/>
      <c r="ES14" s="167"/>
      <c r="ET14" s="167"/>
      <c r="EU14" s="167"/>
      <c r="EV14" s="167"/>
      <c r="EW14" s="167"/>
      <c r="EX14" s="167"/>
      <c r="EY14" s="167"/>
      <c r="EZ14" s="167"/>
      <c r="FA14" s="167"/>
      <c r="FB14" s="167"/>
      <c r="FC14" s="167"/>
      <c r="FD14" s="167"/>
      <c r="FE14" s="167"/>
      <c r="FF14" s="167"/>
      <c r="FG14" s="167"/>
      <c r="FH14" s="167"/>
      <c r="FI14" s="167"/>
      <c r="FJ14" s="167"/>
      <c r="FK14" s="167"/>
      <c r="FL14" s="167"/>
      <c r="FM14" s="167"/>
      <c r="FN14" s="167"/>
      <c r="FO14" s="167"/>
      <c r="FP14" s="167"/>
      <c r="FQ14" s="167"/>
      <c r="FR14" s="167"/>
      <c r="FS14" s="167"/>
      <c r="FT14" s="167"/>
      <c r="FU14" s="167"/>
      <c r="FV14" s="167"/>
      <c r="FW14" s="167"/>
      <c r="FX14" s="167"/>
      <c r="FY14" s="167"/>
      <c r="FZ14" s="167"/>
      <c r="GA14" s="167"/>
      <c r="GB14" s="167"/>
      <c r="GC14" s="167"/>
      <c r="GD14" s="167"/>
      <c r="GE14" s="167"/>
      <c r="GF14" s="167"/>
      <c r="GG14" s="167"/>
      <c r="GH14" s="167"/>
      <c r="GI14" s="167"/>
      <c r="GJ14" s="167"/>
      <c r="GK14" s="167"/>
      <c r="GL14" s="167"/>
      <c r="GM14" s="167"/>
      <c r="GN14" s="167"/>
      <c r="GO14" s="167"/>
      <c r="GP14" s="167"/>
      <c r="GQ14" s="167"/>
      <c r="GR14" s="167"/>
      <c r="GS14" s="167"/>
      <c r="GT14" s="167"/>
      <c r="GU14" s="167"/>
      <c r="GV14" s="167"/>
      <c r="GW14" s="167"/>
      <c r="GX14" s="167"/>
      <c r="GY14" s="167"/>
      <c r="GZ14" s="167"/>
      <c r="HA14" s="167"/>
      <c r="HB14" s="167"/>
      <c r="HC14" s="167"/>
      <c r="HD14" s="167"/>
      <c r="HE14" s="167"/>
      <c r="HF14" s="167"/>
      <c r="HG14" s="167"/>
      <c r="HH14" s="167"/>
      <c r="HI14" s="167"/>
      <c r="HJ14" s="167"/>
      <c r="HK14" s="167"/>
      <c r="HL14" s="167"/>
      <c r="HM14" s="167"/>
      <c r="HN14" s="167"/>
      <c r="HO14" s="167"/>
      <c r="HP14" s="167"/>
      <c r="HQ14" s="167"/>
      <c r="HR14" s="167"/>
      <c r="HS14" s="167"/>
      <c r="HT14" s="167"/>
      <c r="HU14" s="167"/>
      <c r="HV14" s="167"/>
      <c r="HW14" s="167"/>
      <c r="HX14" s="167"/>
      <c r="HY14" s="167"/>
      <c r="HZ14" s="167"/>
      <c r="IA14" s="167"/>
      <c r="IB14" s="167"/>
      <c r="IC14" s="167"/>
      <c r="ID14" s="167"/>
      <c r="IE14" s="167"/>
      <c r="IF14" s="167"/>
      <c r="IG14" s="167"/>
      <c r="IH14" s="167"/>
      <c r="II14" s="167"/>
      <c r="IJ14" s="167"/>
      <c r="IK14" s="167"/>
      <c r="IL14" s="167"/>
      <c r="IM14" s="167"/>
      <c r="IN14" s="167"/>
      <c r="IO14" s="167"/>
      <c r="IP14" s="167"/>
      <c r="IQ14" s="167"/>
      <c r="IR14" s="167"/>
      <c r="IS14" s="167"/>
      <c r="IT14" s="167"/>
      <c r="IU14" s="167"/>
      <c r="IV14" s="167"/>
      <c r="IW14" s="167"/>
      <c r="IX14" s="167"/>
      <c r="IY14" s="167"/>
      <c r="IZ14" s="167"/>
      <c r="JA14" s="167"/>
      <c r="JB14" s="167"/>
      <c r="JC14" s="167"/>
      <c r="JD14" s="167"/>
      <c r="JE14" s="167"/>
      <c r="JF14" s="167"/>
      <c r="JG14" s="167"/>
      <c r="JH14" s="167"/>
      <c r="JI14" s="167"/>
      <c r="JJ14" s="167"/>
      <c r="JK14" s="167"/>
      <c r="JL14" s="167"/>
      <c r="JM14" s="167"/>
      <c r="JN14" s="167"/>
      <c r="JO14" s="167"/>
      <c r="JP14" s="167"/>
      <c r="JQ14" s="167"/>
      <c r="JR14" s="167"/>
      <c r="JS14" s="167"/>
      <c r="JT14" s="167"/>
      <c r="JU14" s="167"/>
      <c r="JV14" s="167"/>
      <c r="JW14" s="167"/>
      <c r="JX14" s="167"/>
      <c r="JY14" s="167"/>
      <c r="JZ14" s="167"/>
      <c r="KA14" s="167"/>
      <c r="KB14" s="167"/>
      <c r="KC14" s="167"/>
      <c r="KD14" s="167"/>
      <c r="KE14" s="167"/>
      <c r="KF14" s="167"/>
      <c r="KG14" s="167"/>
      <c r="KH14" s="167"/>
      <c r="KI14" s="167"/>
      <c r="KJ14" s="167"/>
      <c r="KK14" s="167"/>
      <c r="KL14" s="167"/>
      <c r="KM14" s="167"/>
      <c r="KN14" s="167"/>
      <c r="KO14" s="167"/>
      <c r="KP14" s="167"/>
      <c r="KQ14" s="167"/>
      <c r="KR14" s="167"/>
      <c r="KS14" s="167"/>
      <c r="KT14" s="167"/>
      <c r="KU14" s="167"/>
      <c r="KV14" s="167"/>
      <c r="KW14" s="167"/>
    </row>
    <row r="15" spans="1:309" s="181" customFormat="1" x14ac:dyDescent="0.2">
      <c r="A15" s="181" t="s">
        <v>117</v>
      </c>
      <c r="B15" s="182"/>
      <c r="E15" s="180">
        <f t="shared" si="1"/>
        <v>0</v>
      </c>
      <c r="H15" s="180">
        <f t="shared" si="2"/>
        <v>0</v>
      </c>
      <c r="K15" s="180">
        <f t="shared" si="3"/>
        <v>0</v>
      </c>
      <c r="N15" s="180">
        <f t="shared" si="4"/>
        <v>0</v>
      </c>
      <c r="Q15" s="180">
        <f t="shared" si="5"/>
        <v>0</v>
      </c>
      <c r="T15" s="180">
        <f t="shared" si="6"/>
        <v>0</v>
      </c>
      <c r="W15" s="180">
        <f t="shared" si="7"/>
        <v>0</v>
      </c>
      <c r="Z15" s="180">
        <f t="shared" si="8"/>
        <v>0</v>
      </c>
      <c r="AC15" s="180">
        <f t="shared" si="9"/>
        <v>0</v>
      </c>
      <c r="AF15" s="180">
        <f t="shared" si="10"/>
        <v>0</v>
      </c>
      <c r="AI15" s="180">
        <f t="shared" si="11"/>
        <v>0</v>
      </c>
      <c r="AL15" s="180">
        <f t="shared" si="12"/>
        <v>0</v>
      </c>
      <c r="AM15" s="157">
        <f t="shared" si="0"/>
        <v>0</v>
      </c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167"/>
      <c r="BZ15" s="167"/>
      <c r="CA15" s="167"/>
      <c r="CB15" s="167"/>
      <c r="CC15" s="167"/>
      <c r="CD15" s="167"/>
      <c r="CE15" s="167"/>
      <c r="CF15" s="167"/>
      <c r="CG15" s="167"/>
      <c r="CH15" s="167"/>
      <c r="CI15" s="167"/>
      <c r="CJ15" s="167"/>
      <c r="CK15" s="167"/>
      <c r="CL15" s="167"/>
      <c r="CM15" s="167"/>
      <c r="CN15" s="167"/>
      <c r="CO15" s="167"/>
      <c r="CP15" s="167"/>
      <c r="CQ15" s="167"/>
      <c r="CR15" s="167"/>
      <c r="CS15" s="167"/>
      <c r="CT15" s="167"/>
      <c r="CU15" s="167"/>
      <c r="CV15" s="167"/>
      <c r="CW15" s="167"/>
      <c r="CX15" s="167"/>
      <c r="CY15" s="167"/>
      <c r="CZ15" s="167"/>
      <c r="DA15" s="167"/>
      <c r="DB15" s="167"/>
      <c r="DC15" s="167"/>
      <c r="DD15" s="167"/>
      <c r="DE15" s="167"/>
      <c r="DF15" s="167"/>
      <c r="DG15" s="167"/>
      <c r="DH15" s="167"/>
      <c r="DI15" s="167"/>
      <c r="DJ15" s="167"/>
      <c r="DK15" s="167"/>
      <c r="DL15" s="167"/>
      <c r="DM15" s="167"/>
      <c r="DN15" s="167"/>
      <c r="DO15" s="167"/>
      <c r="DP15" s="167"/>
      <c r="DQ15" s="167"/>
      <c r="DR15" s="167"/>
      <c r="DS15" s="167"/>
      <c r="DT15" s="167"/>
      <c r="DU15" s="167"/>
      <c r="DV15" s="167"/>
      <c r="DW15" s="167"/>
      <c r="DX15" s="167"/>
      <c r="DY15" s="167"/>
      <c r="DZ15" s="167"/>
      <c r="EA15" s="167"/>
      <c r="EB15" s="167"/>
      <c r="EC15" s="167"/>
      <c r="ED15" s="167"/>
      <c r="EE15" s="167"/>
      <c r="EF15" s="167"/>
      <c r="EG15" s="167"/>
      <c r="EH15" s="167"/>
      <c r="EI15" s="167"/>
      <c r="EJ15" s="167"/>
      <c r="EK15" s="167"/>
      <c r="EL15" s="167"/>
      <c r="EM15" s="167"/>
      <c r="EN15" s="167"/>
      <c r="EO15" s="167"/>
      <c r="EP15" s="167"/>
      <c r="EQ15" s="167"/>
      <c r="ER15" s="167"/>
      <c r="ES15" s="167"/>
      <c r="ET15" s="167"/>
      <c r="EU15" s="167"/>
      <c r="EV15" s="167"/>
      <c r="EW15" s="167"/>
      <c r="EX15" s="167"/>
      <c r="EY15" s="167"/>
      <c r="EZ15" s="167"/>
      <c r="FA15" s="167"/>
      <c r="FB15" s="167"/>
      <c r="FC15" s="167"/>
      <c r="FD15" s="167"/>
      <c r="FE15" s="167"/>
      <c r="FF15" s="167"/>
      <c r="FG15" s="167"/>
      <c r="FH15" s="167"/>
      <c r="FI15" s="167"/>
      <c r="FJ15" s="167"/>
      <c r="FK15" s="167"/>
      <c r="FL15" s="167"/>
      <c r="FM15" s="167"/>
      <c r="FN15" s="167"/>
      <c r="FO15" s="167"/>
      <c r="FP15" s="167"/>
      <c r="FQ15" s="167"/>
      <c r="FR15" s="167"/>
      <c r="FS15" s="167"/>
      <c r="FT15" s="167"/>
      <c r="FU15" s="167"/>
      <c r="FV15" s="167"/>
      <c r="FW15" s="167"/>
      <c r="FX15" s="167"/>
      <c r="FY15" s="167"/>
      <c r="FZ15" s="167"/>
      <c r="GA15" s="167"/>
      <c r="GB15" s="167"/>
      <c r="GC15" s="167"/>
      <c r="GD15" s="167"/>
      <c r="GE15" s="167"/>
      <c r="GF15" s="167"/>
      <c r="GG15" s="167"/>
      <c r="GH15" s="167"/>
      <c r="GI15" s="167"/>
      <c r="GJ15" s="167"/>
      <c r="GK15" s="167"/>
      <c r="GL15" s="167"/>
      <c r="GM15" s="167"/>
      <c r="GN15" s="167"/>
      <c r="GO15" s="167"/>
      <c r="GP15" s="167"/>
      <c r="GQ15" s="167"/>
      <c r="GR15" s="167"/>
      <c r="GS15" s="167"/>
      <c r="GT15" s="167"/>
      <c r="GU15" s="167"/>
      <c r="GV15" s="167"/>
      <c r="GW15" s="167"/>
      <c r="GX15" s="167"/>
      <c r="GY15" s="167"/>
      <c r="GZ15" s="167"/>
      <c r="HA15" s="167"/>
      <c r="HB15" s="167"/>
      <c r="HC15" s="167"/>
      <c r="HD15" s="167"/>
      <c r="HE15" s="167"/>
      <c r="HF15" s="167"/>
      <c r="HG15" s="167"/>
      <c r="HH15" s="167"/>
      <c r="HI15" s="167"/>
      <c r="HJ15" s="167"/>
      <c r="HK15" s="167"/>
      <c r="HL15" s="167"/>
      <c r="HM15" s="167"/>
      <c r="HN15" s="167"/>
      <c r="HO15" s="167"/>
      <c r="HP15" s="167"/>
      <c r="HQ15" s="167"/>
      <c r="HR15" s="167"/>
      <c r="HS15" s="167"/>
      <c r="HT15" s="167"/>
      <c r="HU15" s="167"/>
      <c r="HV15" s="167"/>
      <c r="HW15" s="167"/>
      <c r="HX15" s="167"/>
      <c r="HY15" s="167"/>
      <c r="HZ15" s="167"/>
      <c r="IA15" s="167"/>
      <c r="IB15" s="167"/>
      <c r="IC15" s="167"/>
      <c r="ID15" s="167"/>
      <c r="IE15" s="167"/>
      <c r="IF15" s="167"/>
      <c r="IG15" s="167"/>
      <c r="IH15" s="167"/>
      <c r="II15" s="167"/>
      <c r="IJ15" s="167"/>
      <c r="IK15" s="167"/>
      <c r="IL15" s="167"/>
      <c r="IM15" s="167"/>
      <c r="IN15" s="167"/>
      <c r="IO15" s="167"/>
      <c r="IP15" s="167"/>
      <c r="IQ15" s="167"/>
      <c r="IR15" s="167"/>
      <c r="IS15" s="167"/>
      <c r="IT15" s="167"/>
      <c r="IU15" s="167"/>
      <c r="IV15" s="167"/>
      <c r="IW15" s="167"/>
      <c r="IX15" s="167"/>
      <c r="IY15" s="167"/>
      <c r="IZ15" s="167"/>
      <c r="JA15" s="167"/>
      <c r="JB15" s="167"/>
      <c r="JC15" s="167"/>
      <c r="JD15" s="167"/>
      <c r="JE15" s="167"/>
      <c r="JF15" s="167"/>
      <c r="JG15" s="167"/>
      <c r="JH15" s="167"/>
      <c r="JI15" s="167"/>
      <c r="JJ15" s="167"/>
      <c r="JK15" s="167"/>
      <c r="JL15" s="167"/>
      <c r="JM15" s="167"/>
      <c r="JN15" s="167"/>
      <c r="JO15" s="167"/>
      <c r="JP15" s="167"/>
      <c r="JQ15" s="167"/>
      <c r="JR15" s="167"/>
      <c r="JS15" s="167"/>
      <c r="JT15" s="167"/>
      <c r="JU15" s="167"/>
      <c r="JV15" s="167"/>
      <c r="JW15" s="167"/>
      <c r="JX15" s="167"/>
      <c r="JY15" s="167"/>
      <c r="JZ15" s="167"/>
      <c r="KA15" s="167"/>
      <c r="KB15" s="167"/>
      <c r="KC15" s="167"/>
      <c r="KD15" s="167"/>
      <c r="KE15" s="167"/>
      <c r="KF15" s="167"/>
      <c r="KG15" s="167"/>
      <c r="KH15" s="167"/>
      <c r="KI15" s="167"/>
      <c r="KJ15" s="167"/>
      <c r="KK15" s="167"/>
      <c r="KL15" s="167"/>
      <c r="KM15" s="167"/>
      <c r="KN15" s="167"/>
      <c r="KO15" s="167"/>
      <c r="KP15" s="167"/>
      <c r="KQ15" s="167"/>
      <c r="KR15" s="167"/>
      <c r="KS15" s="167"/>
      <c r="KT15" s="167"/>
      <c r="KU15" s="167"/>
      <c r="KV15" s="167"/>
      <c r="KW15" s="167"/>
    </row>
    <row r="16" spans="1:309" x14ac:dyDescent="0.2">
      <c r="E16" s="180"/>
      <c r="H16" s="180">
        <f t="shared" si="2"/>
        <v>0</v>
      </c>
      <c r="K16" s="180"/>
      <c r="N16" s="180">
        <f t="shared" si="4"/>
        <v>0</v>
      </c>
      <c r="Q16" s="180"/>
      <c r="T16" s="180">
        <f t="shared" si="6"/>
        <v>0</v>
      </c>
      <c r="W16" s="180"/>
      <c r="Z16" s="180">
        <f t="shared" si="8"/>
        <v>0</v>
      </c>
      <c r="AC16" s="180"/>
      <c r="AF16" s="180">
        <f t="shared" si="10"/>
        <v>0</v>
      </c>
      <c r="AI16" s="180"/>
      <c r="AL16" s="180">
        <f t="shared" si="12"/>
        <v>0</v>
      </c>
      <c r="AM16" s="157">
        <f t="shared" si="0"/>
        <v>0</v>
      </c>
    </row>
    <row r="17" spans="1:309" s="175" customFormat="1" x14ac:dyDescent="0.2">
      <c r="A17" s="175" t="s">
        <v>118</v>
      </c>
      <c r="B17" s="176">
        <f>SUM(B8:B15)</f>
        <v>38000</v>
      </c>
      <c r="C17" s="175">
        <f>SUM(C8:C15)</f>
        <v>12500</v>
      </c>
      <c r="D17" s="175">
        <f>SUM(D8:D15)</f>
        <v>9900</v>
      </c>
      <c r="E17" s="180">
        <f t="shared" si="1"/>
        <v>2600</v>
      </c>
      <c r="F17" s="175">
        <f>SUM($F8:$F15)</f>
        <v>12500</v>
      </c>
      <c r="G17" s="175">
        <f>SUM($G8:$G15)</f>
        <v>10500</v>
      </c>
      <c r="H17" s="180">
        <f t="shared" si="2"/>
        <v>2000</v>
      </c>
      <c r="I17" s="175">
        <f>SUM(I8:I15)</f>
        <v>12500</v>
      </c>
      <c r="J17" s="175">
        <f>SUM(J8:J15)</f>
        <v>9900</v>
      </c>
      <c r="K17" s="180">
        <f t="shared" si="3"/>
        <v>2600</v>
      </c>
      <c r="L17" s="175">
        <f>SUM($F8:$F15)</f>
        <v>12500</v>
      </c>
      <c r="M17" s="175">
        <f>SUM($G8:$G15)</f>
        <v>10500</v>
      </c>
      <c r="N17" s="180">
        <f t="shared" si="4"/>
        <v>2000</v>
      </c>
      <c r="O17" s="175">
        <f>SUM(O8:O15)</f>
        <v>12500</v>
      </c>
      <c r="P17" s="175">
        <f>SUM(P8:P15)</f>
        <v>9900</v>
      </c>
      <c r="Q17" s="180">
        <f t="shared" si="5"/>
        <v>2600</v>
      </c>
      <c r="R17" s="175">
        <f>SUM($F8:$F15)</f>
        <v>12500</v>
      </c>
      <c r="S17" s="175">
        <f>SUM($G8:$G15)</f>
        <v>10500</v>
      </c>
      <c r="T17" s="180">
        <f t="shared" si="6"/>
        <v>2000</v>
      </c>
      <c r="U17" s="175">
        <f>SUM(U8:U15)</f>
        <v>12500</v>
      </c>
      <c r="V17" s="175">
        <f>SUM(V8:V15)</f>
        <v>9900</v>
      </c>
      <c r="W17" s="180">
        <f t="shared" si="7"/>
        <v>2600</v>
      </c>
      <c r="X17" s="175">
        <f>SUM($F8:$F15)</f>
        <v>12500</v>
      </c>
      <c r="Y17" s="175">
        <f>SUM($G8:$G15)</f>
        <v>10500</v>
      </c>
      <c r="Z17" s="180">
        <f t="shared" si="8"/>
        <v>2000</v>
      </c>
      <c r="AA17" s="175">
        <f>SUM(AA8:AA15)</f>
        <v>12500</v>
      </c>
      <c r="AB17" s="175">
        <f>SUM(AB8:AB15)</f>
        <v>9900</v>
      </c>
      <c r="AC17" s="180">
        <f t="shared" si="9"/>
        <v>2600</v>
      </c>
      <c r="AD17" s="175">
        <f>SUM($F8:$F15)</f>
        <v>12500</v>
      </c>
      <c r="AE17" s="175">
        <f>SUM($G8:$G15)</f>
        <v>10500</v>
      </c>
      <c r="AF17" s="180">
        <f t="shared" si="10"/>
        <v>2000</v>
      </c>
      <c r="AG17" s="175">
        <f>SUM(AG8:AG15)</f>
        <v>12500</v>
      </c>
      <c r="AH17" s="175">
        <f>SUM(AH8:AH15)</f>
        <v>9900</v>
      </c>
      <c r="AI17" s="180">
        <f t="shared" si="11"/>
        <v>2600</v>
      </c>
      <c r="AJ17" s="175">
        <f>SUM($F8:$F15)</f>
        <v>12500</v>
      </c>
      <c r="AK17" s="175">
        <f>SUM($G8:$G15)</f>
        <v>10500</v>
      </c>
      <c r="AL17" s="180">
        <f t="shared" si="12"/>
        <v>2000</v>
      </c>
      <c r="AM17" s="157">
        <f>SUM($AL17,$AI17,$AF17,$AC17,$Z17,$W17,$T17,$Q17,$N17,$K17,$H17,$E17)</f>
        <v>27600</v>
      </c>
      <c r="AN17" s="177"/>
      <c r="AO17" s="177"/>
      <c r="AP17" s="177"/>
      <c r="AQ17" s="177"/>
      <c r="AR17" s="177"/>
      <c r="AS17" s="177"/>
      <c r="AT17" s="177"/>
      <c r="AU17" s="177"/>
      <c r="AV17" s="177"/>
      <c r="AW17" s="177"/>
      <c r="AX17" s="177"/>
      <c r="AY17" s="177"/>
      <c r="AZ17" s="177"/>
      <c r="BA17" s="177"/>
      <c r="BB17" s="177"/>
      <c r="BC17" s="177"/>
      <c r="BD17" s="177"/>
      <c r="BE17" s="177"/>
      <c r="BF17" s="177"/>
      <c r="BG17" s="177"/>
      <c r="BH17" s="177"/>
      <c r="BI17" s="177"/>
      <c r="BJ17" s="177"/>
      <c r="BK17" s="177"/>
      <c r="BL17" s="177"/>
      <c r="BM17" s="177"/>
      <c r="BN17" s="177"/>
      <c r="BO17" s="177"/>
      <c r="BP17" s="177"/>
      <c r="BQ17" s="177"/>
      <c r="BR17" s="177"/>
      <c r="BS17" s="177"/>
      <c r="BT17" s="177"/>
      <c r="BU17" s="177"/>
      <c r="BV17" s="177"/>
      <c r="BW17" s="177"/>
      <c r="BX17" s="177"/>
      <c r="BY17" s="177"/>
      <c r="BZ17" s="177"/>
      <c r="CA17" s="177"/>
      <c r="CB17" s="177"/>
      <c r="CC17" s="177"/>
      <c r="CD17" s="177"/>
      <c r="CE17" s="177"/>
      <c r="CF17" s="177"/>
      <c r="CG17" s="177"/>
      <c r="CH17" s="177"/>
      <c r="CI17" s="177"/>
      <c r="CJ17" s="177"/>
      <c r="CK17" s="177"/>
      <c r="CL17" s="177"/>
      <c r="CM17" s="177"/>
      <c r="CN17" s="177"/>
      <c r="CO17" s="177"/>
      <c r="CP17" s="177"/>
      <c r="CQ17" s="177"/>
      <c r="CR17" s="177"/>
      <c r="CS17" s="177"/>
      <c r="CT17" s="177"/>
      <c r="CU17" s="177"/>
      <c r="CV17" s="177"/>
      <c r="CW17" s="177"/>
      <c r="CX17" s="177"/>
      <c r="CY17" s="177"/>
      <c r="CZ17" s="177"/>
      <c r="DA17" s="177"/>
      <c r="DB17" s="177"/>
      <c r="DC17" s="177"/>
      <c r="DD17" s="177"/>
      <c r="DE17" s="177"/>
      <c r="DF17" s="177"/>
      <c r="DG17" s="177"/>
      <c r="DH17" s="177"/>
      <c r="DI17" s="177"/>
      <c r="DJ17" s="177"/>
      <c r="DK17" s="177"/>
      <c r="DL17" s="177"/>
      <c r="DM17" s="177"/>
      <c r="DN17" s="177"/>
      <c r="DO17" s="177"/>
      <c r="DP17" s="177"/>
      <c r="DQ17" s="177"/>
      <c r="DR17" s="177"/>
      <c r="DS17" s="177"/>
      <c r="DT17" s="177"/>
      <c r="DU17" s="177"/>
      <c r="DV17" s="177"/>
      <c r="DW17" s="177"/>
      <c r="DX17" s="177"/>
      <c r="DY17" s="177"/>
      <c r="DZ17" s="177"/>
      <c r="EA17" s="177"/>
      <c r="EB17" s="177"/>
      <c r="EC17" s="177"/>
      <c r="ED17" s="177"/>
      <c r="EE17" s="177"/>
      <c r="EF17" s="177"/>
      <c r="EG17" s="177"/>
      <c r="EH17" s="177"/>
      <c r="EI17" s="177"/>
      <c r="EJ17" s="177"/>
      <c r="EK17" s="177"/>
      <c r="EL17" s="177"/>
      <c r="EM17" s="177"/>
      <c r="EN17" s="177"/>
      <c r="EO17" s="177"/>
      <c r="EP17" s="177"/>
      <c r="EQ17" s="177"/>
      <c r="ER17" s="177"/>
      <c r="ES17" s="177"/>
      <c r="ET17" s="177"/>
      <c r="EU17" s="177"/>
      <c r="EV17" s="177"/>
      <c r="EW17" s="177"/>
      <c r="EX17" s="177"/>
      <c r="EY17" s="177"/>
      <c r="EZ17" s="177"/>
      <c r="FA17" s="177"/>
      <c r="FB17" s="177"/>
      <c r="FC17" s="177"/>
      <c r="FD17" s="177"/>
      <c r="FE17" s="177"/>
      <c r="FF17" s="177"/>
      <c r="FG17" s="177"/>
      <c r="FH17" s="177"/>
      <c r="FI17" s="177"/>
      <c r="FJ17" s="177"/>
      <c r="FK17" s="177"/>
      <c r="FL17" s="177"/>
      <c r="FM17" s="177"/>
      <c r="FN17" s="177"/>
      <c r="FO17" s="177"/>
      <c r="FP17" s="177"/>
      <c r="FQ17" s="177"/>
      <c r="FR17" s="177"/>
      <c r="FS17" s="177"/>
      <c r="FT17" s="177"/>
      <c r="FU17" s="177"/>
      <c r="FV17" s="177"/>
      <c r="FW17" s="177"/>
      <c r="FX17" s="177"/>
      <c r="FY17" s="177"/>
      <c r="FZ17" s="177"/>
      <c r="GA17" s="177"/>
      <c r="GB17" s="177"/>
      <c r="GC17" s="177"/>
      <c r="GD17" s="177"/>
      <c r="GE17" s="177"/>
      <c r="GF17" s="177"/>
      <c r="GG17" s="177"/>
      <c r="GH17" s="177"/>
      <c r="GI17" s="177"/>
      <c r="GJ17" s="177"/>
      <c r="GK17" s="177"/>
      <c r="GL17" s="177"/>
      <c r="GM17" s="177"/>
      <c r="GN17" s="177"/>
      <c r="GO17" s="177"/>
      <c r="GP17" s="177"/>
      <c r="GQ17" s="177"/>
      <c r="GR17" s="177"/>
      <c r="GS17" s="177"/>
      <c r="GT17" s="177"/>
      <c r="GU17" s="177"/>
      <c r="GV17" s="177"/>
      <c r="GW17" s="177"/>
      <c r="GX17" s="177"/>
      <c r="GY17" s="177"/>
      <c r="GZ17" s="177"/>
      <c r="HA17" s="177"/>
      <c r="HB17" s="177"/>
      <c r="HC17" s="177"/>
      <c r="HD17" s="177"/>
      <c r="HE17" s="177"/>
      <c r="HF17" s="177"/>
      <c r="HG17" s="177"/>
      <c r="HH17" s="177"/>
      <c r="HI17" s="177"/>
      <c r="HJ17" s="177"/>
      <c r="HK17" s="177"/>
      <c r="HL17" s="177"/>
      <c r="HM17" s="177"/>
      <c r="HN17" s="177"/>
      <c r="HO17" s="177"/>
      <c r="HP17" s="177"/>
      <c r="HQ17" s="177"/>
      <c r="HR17" s="177"/>
      <c r="HS17" s="177"/>
      <c r="HT17" s="177"/>
      <c r="HU17" s="177"/>
      <c r="HV17" s="177"/>
      <c r="HW17" s="177"/>
      <c r="HX17" s="177"/>
      <c r="HY17" s="177"/>
      <c r="HZ17" s="177"/>
      <c r="IA17" s="177"/>
      <c r="IB17" s="177"/>
      <c r="IC17" s="177"/>
      <c r="ID17" s="177"/>
      <c r="IE17" s="177"/>
      <c r="IF17" s="177"/>
      <c r="IG17" s="177"/>
      <c r="IH17" s="177"/>
      <c r="II17" s="177"/>
      <c r="IJ17" s="177"/>
      <c r="IK17" s="177"/>
      <c r="IL17" s="177"/>
      <c r="IM17" s="177"/>
      <c r="IN17" s="177"/>
      <c r="IO17" s="177"/>
      <c r="IP17" s="177"/>
      <c r="IQ17" s="177"/>
      <c r="IR17" s="177"/>
      <c r="IS17" s="177"/>
      <c r="IT17" s="177"/>
      <c r="IU17" s="177"/>
      <c r="IV17" s="177"/>
      <c r="IW17" s="177"/>
      <c r="IX17" s="177"/>
      <c r="IY17" s="177"/>
      <c r="IZ17" s="177"/>
      <c r="JA17" s="177"/>
      <c r="JB17" s="177"/>
      <c r="JC17" s="177"/>
      <c r="JD17" s="177"/>
      <c r="JE17" s="177"/>
      <c r="JF17" s="177"/>
      <c r="JG17" s="177"/>
      <c r="JH17" s="177"/>
      <c r="JI17" s="177"/>
      <c r="JJ17" s="177"/>
      <c r="JK17" s="177"/>
      <c r="JL17" s="177"/>
      <c r="JM17" s="177"/>
      <c r="JN17" s="177"/>
      <c r="JO17" s="177"/>
      <c r="JP17" s="177"/>
      <c r="JQ17" s="177"/>
      <c r="JR17" s="177"/>
      <c r="JS17" s="177"/>
      <c r="JT17" s="177"/>
      <c r="JU17" s="177"/>
      <c r="JV17" s="177"/>
      <c r="JW17" s="177"/>
      <c r="JX17" s="177"/>
      <c r="JY17" s="177"/>
      <c r="JZ17" s="177"/>
      <c r="KA17" s="177"/>
      <c r="KB17" s="177"/>
      <c r="KC17" s="177"/>
      <c r="KD17" s="177"/>
      <c r="KE17" s="177"/>
      <c r="KF17" s="177"/>
      <c r="KG17" s="177"/>
      <c r="KH17" s="177"/>
      <c r="KI17" s="177"/>
      <c r="KJ17" s="177"/>
      <c r="KK17" s="177"/>
      <c r="KL17" s="177"/>
      <c r="KM17" s="177"/>
      <c r="KN17" s="177"/>
      <c r="KO17" s="177"/>
      <c r="KP17" s="177"/>
      <c r="KQ17" s="177"/>
      <c r="KR17" s="177"/>
      <c r="KS17" s="177"/>
      <c r="KT17" s="177"/>
      <c r="KU17" s="177"/>
      <c r="KV17" s="177"/>
      <c r="KW17" s="177"/>
    </row>
    <row r="20" spans="1:309" x14ac:dyDescent="0.2">
      <c r="A20" s="155" t="s">
        <v>119</v>
      </c>
    </row>
    <row r="21" spans="1:309" x14ac:dyDescent="0.2">
      <c r="A21" s="184" t="s">
        <v>120</v>
      </c>
      <c r="B21" s="183">
        <v>1000000</v>
      </c>
    </row>
    <row r="22" spans="1:309" s="187" customFormat="1" x14ac:dyDescent="0.2">
      <c r="A22" s="185" t="s">
        <v>121</v>
      </c>
      <c r="B22" s="186">
        <v>0.02</v>
      </c>
      <c r="AM22" s="188"/>
      <c r="AN22" s="189"/>
      <c r="AO22" s="189"/>
      <c r="AP22" s="189"/>
      <c r="AQ22" s="189"/>
      <c r="AR22" s="189"/>
      <c r="AS22" s="189"/>
      <c r="AT22" s="189"/>
      <c r="AU22" s="189"/>
      <c r="AV22" s="189"/>
      <c r="AW22" s="189"/>
      <c r="AX22" s="189"/>
      <c r="AY22" s="189"/>
      <c r="AZ22" s="189"/>
      <c r="BA22" s="189"/>
      <c r="BB22" s="189"/>
      <c r="BC22" s="189"/>
      <c r="BD22" s="189"/>
      <c r="BE22" s="189"/>
      <c r="BF22" s="189"/>
      <c r="BG22" s="189"/>
      <c r="BH22" s="189"/>
      <c r="BI22" s="189"/>
      <c r="BJ22" s="189"/>
      <c r="BK22" s="189"/>
      <c r="BL22" s="189"/>
      <c r="BM22" s="189"/>
      <c r="BN22" s="189"/>
      <c r="BO22" s="189"/>
      <c r="BP22" s="189"/>
      <c r="BQ22" s="189"/>
      <c r="BR22" s="189"/>
      <c r="BS22" s="189"/>
      <c r="BT22" s="189"/>
      <c r="BU22" s="189"/>
      <c r="BV22" s="189"/>
      <c r="BW22" s="189"/>
      <c r="BX22" s="189"/>
      <c r="BY22" s="189"/>
      <c r="BZ22" s="189"/>
      <c r="CA22" s="189"/>
      <c r="CB22" s="189"/>
      <c r="CC22" s="189"/>
      <c r="CD22" s="189"/>
      <c r="CE22" s="189"/>
      <c r="CF22" s="189"/>
      <c r="CG22" s="189"/>
      <c r="CH22" s="189"/>
      <c r="CI22" s="189"/>
      <c r="CJ22" s="189"/>
      <c r="CK22" s="189"/>
      <c r="CL22" s="189"/>
      <c r="CM22" s="189"/>
      <c r="CN22" s="189"/>
      <c r="CO22" s="189"/>
      <c r="CP22" s="189"/>
      <c r="CQ22" s="189"/>
      <c r="CR22" s="189"/>
      <c r="CS22" s="189"/>
      <c r="CT22" s="189"/>
      <c r="CU22" s="189"/>
      <c r="CV22" s="189"/>
      <c r="CW22" s="189"/>
      <c r="CX22" s="189"/>
      <c r="CY22" s="189"/>
      <c r="CZ22" s="189"/>
      <c r="DA22" s="189"/>
      <c r="DB22" s="189"/>
      <c r="DC22" s="189"/>
      <c r="DD22" s="189"/>
      <c r="DE22" s="189"/>
      <c r="DF22" s="189"/>
      <c r="DG22" s="189"/>
      <c r="DH22" s="189"/>
      <c r="DI22" s="189"/>
      <c r="DJ22" s="189"/>
      <c r="DK22" s="189"/>
      <c r="DL22" s="189"/>
      <c r="DM22" s="189"/>
      <c r="DN22" s="189"/>
      <c r="DO22" s="189"/>
      <c r="DP22" s="189"/>
      <c r="DQ22" s="189"/>
      <c r="DR22" s="189"/>
      <c r="DS22" s="189"/>
      <c r="DT22" s="189"/>
      <c r="DU22" s="189"/>
      <c r="DV22" s="189"/>
      <c r="DW22" s="189"/>
      <c r="DX22" s="189"/>
      <c r="DY22" s="189"/>
      <c r="DZ22" s="189"/>
      <c r="EA22" s="189"/>
      <c r="EB22" s="189"/>
      <c r="EC22" s="189"/>
      <c r="ED22" s="189"/>
      <c r="EE22" s="189"/>
      <c r="EF22" s="189"/>
      <c r="EG22" s="189"/>
      <c r="EH22" s="189"/>
      <c r="EI22" s="189"/>
      <c r="EJ22" s="189"/>
      <c r="EK22" s="189"/>
      <c r="EL22" s="189"/>
      <c r="EM22" s="189"/>
      <c r="EN22" s="189"/>
      <c r="EO22" s="189"/>
      <c r="EP22" s="189"/>
      <c r="EQ22" s="189"/>
      <c r="ER22" s="189"/>
      <c r="ES22" s="189"/>
      <c r="ET22" s="189"/>
      <c r="EU22" s="189"/>
      <c r="EV22" s="189"/>
      <c r="EW22" s="189"/>
      <c r="EX22" s="189"/>
      <c r="EY22" s="189"/>
      <c r="EZ22" s="189"/>
      <c r="FA22" s="189"/>
      <c r="FB22" s="189"/>
      <c r="FC22" s="189"/>
      <c r="FD22" s="189"/>
      <c r="FE22" s="189"/>
      <c r="FF22" s="189"/>
      <c r="FG22" s="189"/>
      <c r="FH22" s="189"/>
      <c r="FI22" s="189"/>
      <c r="FJ22" s="189"/>
      <c r="FK22" s="189"/>
      <c r="FL22" s="189"/>
      <c r="FM22" s="189"/>
      <c r="FN22" s="189"/>
      <c r="FO22" s="189"/>
      <c r="FP22" s="189"/>
      <c r="FQ22" s="189"/>
      <c r="FR22" s="189"/>
      <c r="FS22" s="189"/>
      <c r="FT22" s="189"/>
      <c r="FU22" s="189"/>
      <c r="FV22" s="189"/>
      <c r="FW22" s="189"/>
      <c r="FX22" s="189"/>
      <c r="FY22" s="189"/>
      <c r="FZ22" s="189"/>
      <c r="GA22" s="189"/>
      <c r="GB22" s="189"/>
      <c r="GC22" s="189"/>
      <c r="GD22" s="189"/>
      <c r="GE22" s="189"/>
      <c r="GF22" s="189"/>
      <c r="GG22" s="189"/>
      <c r="GH22" s="189"/>
      <c r="GI22" s="189"/>
      <c r="GJ22" s="189"/>
      <c r="GK22" s="189"/>
      <c r="GL22" s="189"/>
      <c r="GM22" s="189"/>
      <c r="GN22" s="189"/>
      <c r="GO22" s="189"/>
      <c r="GP22" s="189"/>
      <c r="GQ22" s="189"/>
      <c r="GR22" s="189"/>
      <c r="GS22" s="189"/>
      <c r="GT22" s="189"/>
      <c r="GU22" s="189"/>
      <c r="GV22" s="189"/>
      <c r="GW22" s="189"/>
      <c r="GX22" s="189"/>
      <c r="GY22" s="189"/>
      <c r="GZ22" s="189"/>
      <c r="HA22" s="189"/>
      <c r="HB22" s="189"/>
      <c r="HC22" s="189"/>
      <c r="HD22" s="189"/>
      <c r="HE22" s="189"/>
      <c r="HF22" s="189"/>
      <c r="HG22" s="189"/>
      <c r="HH22" s="189"/>
      <c r="HI22" s="189"/>
      <c r="HJ22" s="189"/>
      <c r="HK22" s="189"/>
      <c r="HL22" s="189"/>
      <c r="HM22" s="189"/>
      <c r="HN22" s="189"/>
      <c r="HO22" s="189"/>
      <c r="HP22" s="189"/>
      <c r="HQ22" s="189"/>
      <c r="HR22" s="189"/>
      <c r="HS22" s="189"/>
      <c r="HT22" s="189"/>
      <c r="HU22" s="189"/>
      <c r="HV22" s="189"/>
      <c r="HW22" s="189"/>
      <c r="HX22" s="189"/>
      <c r="HY22" s="189"/>
      <c r="HZ22" s="189"/>
      <c r="IA22" s="189"/>
      <c r="IB22" s="189"/>
      <c r="IC22" s="189"/>
      <c r="ID22" s="189"/>
      <c r="IE22" s="189"/>
      <c r="IF22" s="189"/>
      <c r="IG22" s="189"/>
      <c r="IH22" s="189"/>
      <c r="II22" s="189"/>
      <c r="IJ22" s="189"/>
      <c r="IK22" s="189"/>
      <c r="IL22" s="189"/>
      <c r="IM22" s="189"/>
      <c r="IN22" s="189"/>
      <c r="IO22" s="189"/>
      <c r="IP22" s="189"/>
      <c r="IQ22" s="189"/>
      <c r="IR22" s="189"/>
      <c r="IS22" s="189"/>
      <c r="IT22" s="189"/>
      <c r="IU22" s="189"/>
      <c r="IV22" s="189"/>
      <c r="IW22" s="189"/>
      <c r="IX22" s="189"/>
      <c r="IY22" s="189"/>
      <c r="IZ22" s="189"/>
      <c r="JA22" s="189"/>
      <c r="JB22" s="189"/>
      <c r="JC22" s="189"/>
      <c r="JD22" s="189"/>
      <c r="JE22" s="189"/>
      <c r="JF22" s="189"/>
      <c r="JG22" s="189"/>
      <c r="JH22" s="189"/>
      <c r="JI22" s="189"/>
      <c r="JJ22" s="189"/>
      <c r="JK22" s="189"/>
      <c r="JL22" s="189"/>
      <c r="JM22" s="189"/>
      <c r="JN22" s="189"/>
      <c r="JO22" s="189"/>
      <c r="JP22" s="189"/>
      <c r="JQ22" s="189"/>
      <c r="JR22" s="189"/>
      <c r="JS22" s="189"/>
      <c r="JT22" s="189"/>
      <c r="JU22" s="189"/>
      <c r="JV22" s="189"/>
      <c r="JW22" s="189"/>
      <c r="JX22" s="189"/>
      <c r="JY22" s="189"/>
      <c r="JZ22" s="189"/>
      <c r="KA22" s="189"/>
      <c r="KB22" s="189"/>
      <c r="KC22" s="189"/>
      <c r="KD22" s="189"/>
      <c r="KE22" s="189"/>
      <c r="KF22" s="189"/>
      <c r="KG22" s="189"/>
      <c r="KH22" s="189"/>
      <c r="KI22" s="189"/>
      <c r="KJ22" s="189"/>
      <c r="KK22" s="189"/>
      <c r="KL22" s="189"/>
      <c r="KM22" s="189"/>
      <c r="KN22" s="189"/>
      <c r="KO22" s="189"/>
      <c r="KP22" s="189"/>
      <c r="KQ22" s="189"/>
      <c r="KR22" s="189"/>
      <c r="KS22" s="189"/>
      <c r="KT22" s="189"/>
      <c r="KU22" s="189"/>
      <c r="KV22" s="189"/>
      <c r="KW22" s="189"/>
    </row>
    <row r="23" spans="1:309" s="191" customFormat="1" x14ac:dyDescent="0.2">
      <c r="A23" s="190" t="s">
        <v>122</v>
      </c>
      <c r="B23" s="191">
        <v>30</v>
      </c>
      <c r="AM23" s="192"/>
      <c r="AN23" s="193"/>
      <c r="AO23" s="193"/>
      <c r="AP23" s="193"/>
      <c r="AQ23" s="193"/>
      <c r="AR23" s="193"/>
      <c r="AS23" s="193"/>
      <c r="AT23" s="193"/>
      <c r="AU23" s="193"/>
      <c r="AV23" s="193"/>
      <c r="AW23" s="193"/>
      <c r="AX23" s="193"/>
      <c r="AY23" s="193"/>
      <c r="AZ23" s="193"/>
      <c r="BA23" s="193"/>
      <c r="BB23" s="193"/>
      <c r="BC23" s="193"/>
      <c r="BD23" s="193"/>
      <c r="BE23" s="193"/>
      <c r="BF23" s="193"/>
      <c r="BG23" s="193"/>
      <c r="BH23" s="193"/>
      <c r="BI23" s="193"/>
      <c r="BJ23" s="193"/>
      <c r="BK23" s="193"/>
      <c r="BL23" s="193"/>
      <c r="BM23" s="193"/>
      <c r="BN23" s="193"/>
      <c r="BO23" s="193"/>
      <c r="BP23" s="193"/>
      <c r="BQ23" s="193"/>
      <c r="BR23" s="193"/>
      <c r="BS23" s="193"/>
      <c r="BT23" s="193"/>
      <c r="BU23" s="193"/>
      <c r="BV23" s="193"/>
      <c r="BW23" s="193"/>
      <c r="BX23" s="193"/>
      <c r="BY23" s="193"/>
      <c r="BZ23" s="193"/>
      <c r="CA23" s="193"/>
      <c r="CB23" s="193"/>
      <c r="CC23" s="193"/>
      <c r="CD23" s="193"/>
      <c r="CE23" s="193"/>
      <c r="CF23" s="193"/>
      <c r="CG23" s="193"/>
      <c r="CH23" s="193"/>
      <c r="CI23" s="193"/>
      <c r="CJ23" s="193"/>
      <c r="CK23" s="193"/>
      <c r="CL23" s="193"/>
      <c r="CM23" s="193"/>
      <c r="CN23" s="193"/>
      <c r="CO23" s="193"/>
      <c r="CP23" s="193"/>
      <c r="CQ23" s="193"/>
      <c r="CR23" s="193"/>
      <c r="CS23" s="193"/>
      <c r="CT23" s="193"/>
      <c r="CU23" s="193"/>
      <c r="CV23" s="193"/>
      <c r="CW23" s="193"/>
      <c r="CX23" s="193"/>
      <c r="CY23" s="193"/>
      <c r="CZ23" s="193"/>
      <c r="DA23" s="193"/>
      <c r="DB23" s="193"/>
      <c r="DC23" s="193"/>
      <c r="DD23" s="193"/>
      <c r="DE23" s="193"/>
      <c r="DF23" s="193"/>
      <c r="DG23" s="193"/>
      <c r="DH23" s="193"/>
      <c r="DI23" s="193"/>
      <c r="DJ23" s="193"/>
      <c r="DK23" s="193"/>
      <c r="DL23" s="193"/>
      <c r="DM23" s="193"/>
      <c r="DN23" s="193"/>
      <c r="DO23" s="193"/>
      <c r="DP23" s="193"/>
      <c r="DQ23" s="193"/>
      <c r="DR23" s="193"/>
      <c r="DS23" s="193"/>
      <c r="DT23" s="193"/>
      <c r="DU23" s="193"/>
      <c r="DV23" s="193"/>
      <c r="DW23" s="193"/>
      <c r="DX23" s="193"/>
      <c r="DY23" s="193"/>
      <c r="DZ23" s="193"/>
      <c r="EA23" s="193"/>
      <c r="EB23" s="193"/>
      <c r="EC23" s="193"/>
      <c r="ED23" s="193"/>
      <c r="EE23" s="193"/>
      <c r="EF23" s="193"/>
      <c r="EG23" s="193"/>
      <c r="EH23" s="193"/>
      <c r="EI23" s="193"/>
      <c r="EJ23" s="193"/>
      <c r="EK23" s="193"/>
      <c r="EL23" s="193"/>
      <c r="EM23" s="193"/>
      <c r="EN23" s="193"/>
      <c r="EO23" s="193"/>
      <c r="EP23" s="193"/>
      <c r="EQ23" s="193"/>
      <c r="ER23" s="193"/>
      <c r="ES23" s="193"/>
      <c r="ET23" s="193"/>
      <c r="EU23" s="193"/>
      <c r="EV23" s="193"/>
      <c r="EW23" s="193"/>
      <c r="EX23" s="193"/>
      <c r="EY23" s="193"/>
      <c r="EZ23" s="193"/>
      <c r="FA23" s="193"/>
      <c r="FB23" s="193"/>
      <c r="FC23" s="193"/>
      <c r="FD23" s="193"/>
      <c r="FE23" s="193"/>
      <c r="FF23" s="193"/>
      <c r="FG23" s="193"/>
      <c r="FH23" s="193"/>
      <c r="FI23" s="193"/>
      <c r="FJ23" s="193"/>
      <c r="FK23" s="193"/>
      <c r="FL23" s="193"/>
      <c r="FM23" s="193"/>
      <c r="FN23" s="193"/>
      <c r="FO23" s="193"/>
      <c r="FP23" s="193"/>
      <c r="FQ23" s="193"/>
      <c r="FR23" s="193"/>
      <c r="FS23" s="193"/>
      <c r="FT23" s="193"/>
      <c r="FU23" s="193"/>
      <c r="FV23" s="193"/>
      <c r="FW23" s="193"/>
      <c r="FX23" s="193"/>
      <c r="FY23" s="193"/>
      <c r="FZ23" s="193"/>
      <c r="GA23" s="193"/>
      <c r="GB23" s="193"/>
      <c r="GC23" s="193"/>
      <c r="GD23" s="193"/>
      <c r="GE23" s="193"/>
      <c r="GF23" s="193"/>
      <c r="GG23" s="193"/>
      <c r="GH23" s="193"/>
      <c r="GI23" s="193"/>
      <c r="GJ23" s="193"/>
      <c r="GK23" s="193"/>
      <c r="GL23" s="193"/>
      <c r="GM23" s="193"/>
      <c r="GN23" s="193"/>
      <c r="GO23" s="193"/>
      <c r="GP23" s="193"/>
      <c r="GQ23" s="193"/>
      <c r="GR23" s="193"/>
      <c r="GS23" s="193"/>
      <c r="GT23" s="193"/>
      <c r="GU23" s="193"/>
      <c r="GV23" s="193"/>
      <c r="GW23" s="193"/>
      <c r="GX23" s="193"/>
      <c r="GY23" s="193"/>
      <c r="GZ23" s="193"/>
      <c r="HA23" s="193"/>
      <c r="HB23" s="193"/>
      <c r="HC23" s="193"/>
      <c r="HD23" s="193"/>
      <c r="HE23" s="193"/>
      <c r="HF23" s="193"/>
      <c r="HG23" s="193"/>
      <c r="HH23" s="193"/>
      <c r="HI23" s="193"/>
      <c r="HJ23" s="193"/>
      <c r="HK23" s="193"/>
      <c r="HL23" s="193"/>
      <c r="HM23" s="193"/>
      <c r="HN23" s="193"/>
      <c r="HO23" s="193"/>
      <c r="HP23" s="193"/>
      <c r="HQ23" s="193"/>
      <c r="HR23" s="193"/>
      <c r="HS23" s="193"/>
      <c r="HT23" s="193"/>
      <c r="HU23" s="193"/>
      <c r="HV23" s="193"/>
      <c r="HW23" s="193"/>
      <c r="HX23" s="193"/>
      <c r="HY23" s="193"/>
      <c r="HZ23" s="193"/>
      <c r="IA23" s="193"/>
      <c r="IB23" s="193"/>
      <c r="IC23" s="193"/>
      <c r="ID23" s="193"/>
      <c r="IE23" s="193"/>
      <c r="IF23" s="193"/>
      <c r="IG23" s="193"/>
      <c r="IH23" s="193"/>
      <c r="II23" s="193"/>
      <c r="IJ23" s="193"/>
      <c r="IK23" s="193"/>
      <c r="IL23" s="193"/>
      <c r="IM23" s="193"/>
      <c r="IN23" s="193"/>
      <c r="IO23" s="193"/>
      <c r="IP23" s="193"/>
      <c r="IQ23" s="193"/>
      <c r="IR23" s="193"/>
      <c r="IS23" s="193"/>
      <c r="IT23" s="193"/>
      <c r="IU23" s="193"/>
      <c r="IV23" s="193"/>
      <c r="IW23" s="193"/>
      <c r="IX23" s="193"/>
      <c r="IY23" s="193"/>
      <c r="IZ23" s="193"/>
      <c r="JA23" s="193"/>
      <c r="JB23" s="193"/>
      <c r="JC23" s="193"/>
      <c r="JD23" s="193"/>
      <c r="JE23" s="193"/>
      <c r="JF23" s="193"/>
      <c r="JG23" s="193"/>
      <c r="JH23" s="193"/>
      <c r="JI23" s="193"/>
      <c r="JJ23" s="193"/>
      <c r="JK23" s="193"/>
      <c r="JL23" s="193"/>
      <c r="JM23" s="193"/>
      <c r="JN23" s="193"/>
      <c r="JO23" s="193"/>
      <c r="JP23" s="193"/>
      <c r="JQ23" s="193"/>
      <c r="JR23" s="193"/>
      <c r="JS23" s="193"/>
      <c r="JT23" s="193"/>
      <c r="JU23" s="193"/>
      <c r="JV23" s="193"/>
      <c r="JW23" s="193"/>
      <c r="JX23" s="193"/>
      <c r="JY23" s="193"/>
      <c r="JZ23" s="193"/>
      <c r="KA23" s="193"/>
      <c r="KB23" s="193"/>
      <c r="KC23" s="193"/>
      <c r="KD23" s="193"/>
      <c r="KE23" s="193"/>
      <c r="KF23" s="193"/>
      <c r="KG23" s="193"/>
      <c r="KH23" s="193"/>
      <c r="KI23" s="193"/>
      <c r="KJ23" s="193"/>
      <c r="KK23" s="193"/>
      <c r="KL23" s="193"/>
      <c r="KM23" s="193"/>
      <c r="KN23" s="193"/>
      <c r="KO23" s="193"/>
      <c r="KP23" s="193"/>
      <c r="KQ23" s="193"/>
      <c r="KR23" s="193"/>
      <c r="KS23" s="193"/>
      <c r="KT23" s="193"/>
      <c r="KU23" s="193"/>
      <c r="KV23" s="193"/>
      <c r="KW23" s="193"/>
    </row>
    <row r="24" spans="1:309" x14ac:dyDescent="0.2">
      <c r="A24" s="184" t="s">
        <v>123</v>
      </c>
      <c r="B24" s="183">
        <f>PMT(B22,B23,B21,0,0)</f>
        <v>-44649.92229340296</v>
      </c>
    </row>
    <row r="25" spans="1:309" x14ac:dyDescent="0.2">
      <c r="A25" s="184" t="s">
        <v>124</v>
      </c>
      <c r="B25" s="183">
        <f>B24*(-1)/12</f>
        <v>3720.8268577835802</v>
      </c>
    </row>
    <row r="27" spans="1:309" x14ac:dyDescent="0.2">
      <c r="A27" s="194" t="s">
        <v>125</v>
      </c>
      <c r="B27" s="183">
        <f>B17*12</f>
        <v>456000</v>
      </c>
    </row>
  </sheetData>
  <mergeCells count="12">
    <mergeCell ref="AJ1:AL1"/>
    <mergeCell ref="C1:E1"/>
    <mergeCell ref="F1:H1"/>
    <mergeCell ref="I1:K1"/>
    <mergeCell ref="L1:N1"/>
    <mergeCell ref="O1:Q1"/>
    <mergeCell ref="R1:T1"/>
    <mergeCell ref="U1:W1"/>
    <mergeCell ref="X1:Z1"/>
    <mergeCell ref="AA1:AC1"/>
    <mergeCell ref="AD1:AF1"/>
    <mergeCell ref="AG1:A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7"/>
  </sheetPr>
  <dimension ref="A4:X22"/>
  <sheetViews>
    <sheetView topLeftCell="D7" workbookViewId="0">
      <selection activeCell="N8" sqref="N8"/>
    </sheetView>
  </sheetViews>
  <sheetFormatPr baseColWidth="10" defaultRowHeight="16" x14ac:dyDescent="0.2"/>
  <cols>
    <col min="3" max="3" width="11.5" customWidth="1"/>
    <col min="9" max="9" width="14.33203125" customWidth="1"/>
  </cols>
  <sheetData>
    <row r="4" spans="1:24" ht="21" x14ac:dyDescent="0.25">
      <c r="F4" s="37" t="s">
        <v>50</v>
      </c>
      <c r="G4" s="37"/>
      <c r="J4" s="37" t="s">
        <v>52</v>
      </c>
      <c r="K4" s="37"/>
      <c r="O4" s="264" t="s">
        <v>160</v>
      </c>
      <c r="P4" s="264"/>
    </row>
    <row r="6" spans="1:24" ht="20" thickBot="1" x14ac:dyDescent="0.25">
      <c r="B6" s="154" t="s">
        <v>127</v>
      </c>
      <c r="C6" s="154"/>
      <c r="G6" s="154" t="s">
        <v>43</v>
      </c>
      <c r="H6" s="154"/>
    </row>
    <row r="7" spans="1:24" x14ac:dyDescent="0.2">
      <c r="A7" s="24"/>
      <c r="B7" s="35" t="s">
        <v>44</v>
      </c>
      <c r="C7" s="36" t="s">
        <v>45</v>
      </c>
      <c r="F7" s="24"/>
      <c r="G7" s="35" t="s">
        <v>44</v>
      </c>
      <c r="H7" s="36" t="s">
        <v>45</v>
      </c>
    </row>
    <row r="8" spans="1:24" ht="32" x14ac:dyDescent="0.2">
      <c r="A8" s="198" t="s">
        <v>46</v>
      </c>
      <c r="B8" s="27">
        <v>78</v>
      </c>
      <c r="C8" s="28">
        <v>52</v>
      </c>
      <c r="F8" s="26" t="s">
        <v>46</v>
      </c>
      <c r="G8" s="27">
        <v>78</v>
      </c>
      <c r="H8" s="28">
        <v>52</v>
      </c>
      <c r="P8" s="258" t="s">
        <v>161</v>
      </c>
      <c r="Q8" s="258" t="s">
        <v>161</v>
      </c>
      <c r="R8" s="258" t="s">
        <v>161</v>
      </c>
      <c r="S8" s="258" t="s">
        <v>161</v>
      </c>
      <c r="T8" s="258" t="s">
        <v>161</v>
      </c>
      <c r="U8" s="258" t="s">
        <v>161</v>
      </c>
      <c r="V8" s="258" t="s">
        <v>161</v>
      </c>
      <c r="W8" s="258" t="s">
        <v>161</v>
      </c>
      <c r="X8" s="258" t="s">
        <v>161</v>
      </c>
    </row>
    <row r="9" spans="1:24" x14ac:dyDescent="0.2">
      <c r="A9" s="29" t="s">
        <v>47</v>
      </c>
      <c r="B9" s="30">
        <v>72</v>
      </c>
      <c r="C9" s="31">
        <v>38</v>
      </c>
      <c r="F9" s="29" t="s">
        <v>47</v>
      </c>
      <c r="G9" s="30">
        <v>100</v>
      </c>
      <c r="H9" s="31">
        <v>38</v>
      </c>
      <c r="P9" s="22">
        <f ca="1">RANDBETWEEN(10,1000)</f>
        <v>200</v>
      </c>
      <c r="Q9" s="22">
        <f t="shared" ref="Q9:X12" ca="1" si="0">RANDBETWEEN(10,1000)</f>
        <v>459</v>
      </c>
      <c r="R9" s="22">
        <f t="shared" ca="1" si="0"/>
        <v>256</v>
      </c>
      <c r="S9" s="22">
        <f t="shared" ca="1" si="0"/>
        <v>404</v>
      </c>
      <c r="T9" s="22">
        <f t="shared" ca="1" si="0"/>
        <v>513</v>
      </c>
      <c r="U9" s="22">
        <f t="shared" ca="1" si="0"/>
        <v>776</v>
      </c>
      <c r="V9" s="22">
        <f t="shared" ca="1" si="0"/>
        <v>75</v>
      </c>
      <c r="W9" s="22">
        <f t="shared" ca="1" si="0"/>
        <v>298</v>
      </c>
      <c r="X9" s="22">
        <f t="shared" ca="1" si="0"/>
        <v>572</v>
      </c>
    </row>
    <row r="10" spans="1:24" x14ac:dyDescent="0.2">
      <c r="A10" s="26" t="s">
        <v>48</v>
      </c>
      <c r="B10" s="27">
        <v>70</v>
      </c>
      <c r="C10" s="28">
        <v>33</v>
      </c>
      <c r="F10" s="26" t="s">
        <v>48</v>
      </c>
      <c r="G10" s="27">
        <v>70</v>
      </c>
      <c r="H10" s="28">
        <v>33</v>
      </c>
      <c r="P10" s="22">
        <f t="shared" ref="P10:P12" ca="1" si="1">RANDBETWEEN(10,1000)</f>
        <v>657</v>
      </c>
      <c r="Q10" s="22">
        <f t="shared" ca="1" si="0"/>
        <v>916</v>
      </c>
      <c r="R10" s="22">
        <f t="shared" ca="1" si="0"/>
        <v>488</v>
      </c>
      <c r="S10" s="22">
        <f t="shared" ca="1" si="0"/>
        <v>731</v>
      </c>
      <c r="T10" s="22">
        <f t="shared" ca="1" si="0"/>
        <v>719</v>
      </c>
      <c r="U10" s="22">
        <f t="shared" ca="1" si="0"/>
        <v>278</v>
      </c>
      <c r="V10" s="22">
        <f t="shared" ca="1" si="0"/>
        <v>463</v>
      </c>
      <c r="W10" s="22">
        <f t="shared" ca="1" si="0"/>
        <v>40</v>
      </c>
      <c r="X10" s="22">
        <f t="shared" ca="1" si="0"/>
        <v>299</v>
      </c>
    </row>
    <row r="11" spans="1:24" ht="17" thickBot="1" x14ac:dyDescent="0.25">
      <c r="A11" s="32" t="s">
        <v>49</v>
      </c>
      <c r="B11" s="33">
        <v>90</v>
      </c>
      <c r="C11" s="34">
        <v>62</v>
      </c>
      <c r="F11" s="32" t="s">
        <v>49</v>
      </c>
      <c r="G11" s="33">
        <v>90</v>
      </c>
      <c r="H11" s="34">
        <v>62</v>
      </c>
      <c r="P11" s="22">
        <f t="shared" ca="1" si="1"/>
        <v>388</v>
      </c>
      <c r="Q11" s="22">
        <f t="shared" ca="1" si="0"/>
        <v>285</v>
      </c>
      <c r="R11" s="22">
        <f t="shared" ca="1" si="0"/>
        <v>920</v>
      </c>
      <c r="S11" s="22">
        <f t="shared" ca="1" si="0"/>
        <v>727</v>
      </c>
      <c r="T11" s="22">
        <f t="shared" ca="1" si="0"/>
        <v>380</v>
      </c>
      <c r="U11" s="22">
        <f t="shared" ca="1" si="0"/>
        <v>493</v>
      </c>
      <c r="V11" s="22">
        <f t="shared" ca="1" si="0"/>
        <v>145</v>
      </c>
      <c r="W11" s="22">
        <f t="shared" ca="1" si="0"/>
        <v>39</v>
      </c>
      <c r="X11" s="22">
        <f t="shared" ca="1" si="0"/>
        <v>488</v>
      </c>
    </row>
    <row r="12" spans="1:24" x14ac:dyDescent="0.2">
      <c r="P12" s="22">
        <f t="shared" ca="1" si="1"/>
        <v>918</v>
      </c>
      <c r="Q12" s="22">
        <f t="shared" ca="1" si="0"/>
        <v>575</v>
      </c>
      <c r="R12" s="22">
        <f t="shared" ca="1" si="0"/>
        <v>389</v>
      </c>
      <c r="S12" s="22">
        <f t="shared" ca="1" si="0"/>
        <v>685</v>
      </c>
      <c r="T12" s="22">
        <f t="shared" ca="1" si="0"/>
        <v>246</v>
      </c>
      <c r="U12" s="22">
        <f t="shared" ca="1" si="0"/>
        <v>836</v>
      </c>
      <c r="V12" s="22">
        <f t="shared" ca="1" si="0"/>
        <v>670</v>
      </c>
      <c r="W12" s="22">
        <f t="shared" ca="1" si="0"/>
        <v>462</v>
      </c>
      <c r="X12" s="22">
        <f t="shared" ca="1" si="0"/>
        <v>331</v>
      </c>
    </row>
    <row r="13" spans="1:24" x14ac:dyDescent="0.2">
      <c r="B13">
        <f>AVERAGE(B8:B11)</f>
        <v>77.5</v>
      </c>
      <c r="C13">
        <f>AVERAGE(C8:C11)</f>
        <v>46.25</v>
      </c>
      <c r="G13">
        <f>AVERAGE(G8:G11)</f>
        <v>84.5</v>
      </c>
      <c r="H13">
        <f>AVERAGE(H8:H11)</f>
        <v>46.25</v>
      </c>
      <c r="P13" s="22"/>
      <c r="Q13" s="22"/>
      <c r="R13" s="22"/>
      <c r="S13" s="22"/>
      <c r="T13" s="22"/>
      <c r="U13" s="22"/>
      <c r="V13" s="22"/>
      <c r="W13" s="22"/>
      <c r="X13" s="22"/>
    </row>
    <row r="14" spans="1:24" x14ac:dyDescent="0.2">
      <c r="O14" t="s">
        <v>120</v>
      </c>
      <c r="P14" s="22">
        <f ca="1">SUM(P$9:P$12)</f>
        <v>2163</v>
      </c>
      <c r="Q14" s="22">
        <f t="shared" ref="Q14:X14" ca="1" si="2">SUM(Q$9:Q$12)</f>
        <v>2235</v>
      </c>
      <c r="R14" s="22">
        <f t="shared" ca="1" si="2"/>
        <v>2053</v>
      </c>
      <c r="S14" s="22">
        <f t="shared" ca="1" si="2"/>
        <v>2547</v>
      </c>
      <c r="T14" s="22">
        <f t="shared" ca="1" si="2"/>
        <v>1858</v>
      </c>
      <c r="U14" s="22">
        <f t="shared" ca="1" si="2"/>
        <v>2383</v>
      </c>
      <c r="V14" s="22">
        <f t="shared" ca="1" si="2"/>
        <v>1353</v>
      </c>
      <c r="W14" s="22">
        <f t="shared" ca="1" si="2"/>
        <v>839</v>
      </c>
      <c r="X14" s="22">
        <f t="shared" ca="1" si="2"/>
        <v>1690</v>
      </c>
    </row>
    <row r="15" spans="1:24" x14ac:dyDescent="0.2">
      <c r="O15" t="s">
        <v>143</v>
      </c>
      <c r="P15" s="22">
        <f ca="1">AVERAGE(P$9:P$12)</f>
        <v>540.75</v>
      </c>
      <c r="Q15" s="22">
        <f t="shared" ref="Q15:X15" ca="1" si="3">AVERAGE(Q$9:Q$12)</f>
        <v>558.75</v>
      </c>
      <c r="R15" s="22">
        <f t="shared" ca="1" si="3"/>
        <v>513.25</v>
      </c>
      <c r="S15" s="22">
        <f t="shared" ca="1" si="3"/>
        <v>636.75</v>
      </c>
      <c r="T15" s="22">
        <f t="shared" ca="1" si="3"/>
        <v>464.5</v>
      </c>
      <c r="U15" s="22">
        <f t="shared" ca="1" si="3"/>
        <v>595.75</v>
      </c>
      <c r="V15" s="22">
        <f t="shared" ca="1" si="3"/>
        <v>338.25</v>
      </c>
      <c r="W15" s="22">
        <f t="shared" ca="1" si="3"/>
        <v>209.75</v>
      </c>
      <c r="X15" s="22">
        <f t="shared" ca="1" si="3"/>
        <v>422.5</v>
      </c>
    </row>
    <row r="16" spans="1:24" x14ac:dyDescent="0.2">
      <c r="O16" t="s">
        <v>162</v>
      </c>
      <c r="P16" s="22">
        <f ca="1">COUNT($P$9:$P$12)</f>
        <v>4</v>
      </c>
      <c r="Q16" s="22">
        <f ca="1">COUNT($Q$9:$Q$12)</f>
        <v>4</v>
      </c>
      <c r="R16" s="22">
        <f ca="1">COUNT($R$9:$R$12)</f>
        <v>4</v>
      </c>
      <c r="S16" s="22">
        <f ca="1">COUNT($S$9:$S$12)</f>
        <v>4</v>
      </c>
      <c r="T16" s="22">
        <f ca="1">COUNT($T$9:$T$12)</f>
        <v>4</v>
      </c>
      <c r="U16" s="22">
        <f ca="1">COUNT($U$9:$U$12)</f>
        <v>4</v>
      </c>
      <c r="V16" s="22">
        <f ca="1">COUNT($V$9:$V$12)</f>
        <v>4</v>
      </c>
      <c r="W16" s="22">
        <f ca="1">COUNT($W$9:$W$12)</f>
        <v>4</v>
      </c>
      <c r="X16" s="22">
        <f ca="1">COUNT($X$9:$X$12)</f>
        <v>4</v>
      </c>
    </row>
    <row r="17" spans="1:24" ht="21" x14ac:dyDescent="0.25">
      <c r="A17" s="37" t="s">
        <v>51</v>
      </c>
      <c r="B17" s="37"/>
      <c r="G17" s="37" t="s">
        <v>126</v>
      </c>
      <c r="O17" t="s">
        <v>163</v>
      </c>
      <c r="P17" s="22">
        <f ca="1">MAX(P$9:P$12)</f>
        <v>918</v>
      </c>
      <c r="Q17" s="22">
        <f t="shared" ref="Q17:X17" ca="1" si="4">MAX(Q$9:Q$12)</f>
        <v>916</v>
      </c>
      <c r="R17" s="22">
        <f t="shared" ca="1" si="4"/>
        <v>920</v>
      </c>
      <c r="S17" s="22">
        <f t="shared" ca="1" si="4"/>
        <v>731</v>
      </c>
      <c r="T17" s="22">
        <f t="shared" ca="1" si="4"/>
        <v>719</v>
      </c>
      <c r="U17" s="22">
        <f t="shared" ca="1" si="4"/>
        <v>836</v>
      </c>
      <c r="V17" s="22">
        <f t="shared" ca="1" si="4"/>
        <v>670</v>
      </c>
      <c r="W17" s="22">
        <f t="shared" ca="1" si="4"/>
        <v>462</v>
      </c>
      <c r="X17" s="22">
        <f t="shared" ca="1" si="4"/>
        <v>572</v>
      </c>
    </row>
    <row r="18" spans="1:24" ht="17" thickBot="1" x14ac:dyDescent="0.25">
      <c r="O18" t="s">
        <v>164</v>
      </c>
      <c r="P18" s="22">
        <f ca="1">MIN(P$9:P$12)</f>
        <v>200</v>
      </c>
      <c r="Q18" s="22">
        <f t="shared" ref="Q18:X18" ca="1" si="5">MIN(Q$9:Q$12)</f>
        <v>285</v>
      </c>
      <c r="R18" s="22">
        <f t="shared" ca="1" si="5"/>
        <v>256</v>
      </c>
      <c r="S18" s="22">
        <f t="shared" ca="1" si="5"/>
        <v>404</v>
      </c>
      <c r="T18" s="22">
        <f t="shared" ca="1" si="5"/>
        <v>246</v>
      </c>
      <c r="U18" s="22">
        <f t="shared" ca="1" si="5"/>
        <v>278</v>
      </c>
      <c r="V18" s="22">
        <f t="shared" ca="1" si="5"/>
        <v>75</v>
      </c>
      <c r="W18" s="22">
        <f t="shared" ca="1" si="5"/>
        <v>39</v>
      </c>
      <c r="X18" s="22">
        <f t="shared" ca="1" si="5"/>
        <v>299</v>
      </c>
    </row>
    <row r="19" spans="1:24" ht="73" thickBot="1" x14ac:dyDescent="0.25">
      <c r="A19" s="24"/>
      <c r="B19" s="195" t="s">
        <v>46</v>
      </c>
      <c r="C19" s="196" t="s">
        <v>47</v>
      </c>
      <c r="D19" s="195" t="s">
        <v>48</v>
      </c>
      <c r="E19" s="197" t="s">
        <v>49</v>
      </c>
    </row>
    <row r="20" spans="1:24" ht="17" thickBot="1" x14ac:dyDescent="0.25">
      <c r="A20" s="35" t="s">
        <v>44</v>
      </c>
      <c r="B20" s="27">
        <v>78</v>
      </c>
      <c r="C20" s="30">
        <v>72</v>
      </c>
      <c r="D20" s="27">
        <v>70</v>
      </c>
      <c r="E20" s="33">
        <v>90</v>
      </c>
    </row>
    <row r="21" spans="1:24" ht="17" thickBot="1" x14ac:dyDescent="0.25">
      <c r="A21" s="36" t="s">
        <v>45</v>
      </c>
      <c r="B21" s="28">
        <v>52</v>
      </c>
      <c r="C21" s="31">
        <v>38</v>
      </c>
      <c r="D21" s="28">
        <v>33</v>
      </c>
      <c r="E21" s="34">
        <v>62</v>
      </c>
    </row>
    <row r="22" spans="1:24" ht="40" customHeight="1" x14ac:dyDescent="0.2"/>
  </sheetData>
  <mergeCells count="1">
    <mergeCell ref="O4:P4"/>
  </mergeCells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B2:F5"/>
  <sheetViews>
    <sheetView workbookViewId="0">
      <selection activeCell="J8" sqref="J8"/>
    </sheetView>
  </sheetViews>
  <sheetFormatPr baseColWidth="10" defaultRowHeight="16" x14ac:dyDescent="0.2"/>
  <cols>
    <col min="2" max="2" width="11.33203125" bestFit="1" customWidth="1"/>
    <col min="3" max="3" width="12.83203125" customWidth="1"/>
    <col min="4" max="4" width="15" customWidth="1"/>
    <col min="5" max="5" width="14.83203125" customWidth="1"/>
    <col min="6" max="6" width="16.83203125" customWidth="1"/>
  </cols>
  <sheetData>
    <row r="2" spans="2:6" s="259" customFormat="1" ht="43" customHeight="1" thickBot="1" x14ac:dyDescent="0.25">
      <c r="B2" s="257" t="s">
        <v>1</v>
      </c>
      <c r="C2" s="257" t="s">
        <v>132</v>
      </c>
      <c r="D2" s="257" t="s">
        <v>133</v>
      </c>
      <c r="E2" s="257" t="s">
        <v>131</v>
      </c>
      <c r="F2" s="257" t="s">
        <v>134</v>
      </c>
    </row>
    <row r="3" spans="2:6" x14ac:dyDescent="0.2">
      <c r="B3" s="254" t="s">
        <v>128</v>
      </c>
      <c r="C3" s="202">
        <v>148000</v>
      </c>
      <c r="D3" s="203">
        <v>175000</v>
      </c>
      <c r="E3" s="203">
        <f>$D3-$C3</f>
        <v>27000</v>
      </c>
      <c r="F3" s="255">
        <f>$E3/$C3</f>
        <v>0.18243243243243243</v>
      </c>
    </row>
    <row r="4" spans="2:6" x14ac:dyDescent="0.2">
      <c r="B4" s="254" t="s">
        <v>129</v>
      </c>
      <c r="C4" s="204">
        <v>150000</v>
      </c>
      <c r="D4" s="201">
        <v>160000</v>
      </c>
      <c r="E4" s="201">
        <f>$D4-$C4</f>
        <v>10000</v>
      </c>
      <c r="F4" s="256">
        <f>$E4/$C4</f>
        <v>6.6666666666666666E-2</v>
      </c>
    </row>
    <row r="5" spans="2:6" x14ac:dyDescent="0.2">
      <c r="B5" s="254" t="s">
        <v>130</v>
      </c>
      <c r="C5" s="204">
        <v>125000</v>
      </c>
      <c r="D5" s="201">
        <v>225000</v>
      </c>
      <c r="E5" s="201">
        <f>$D5-$C5</f>
        <v>100000</v>
      </c>
      <c r="F5" s="256">
        <f>$E5/$C5</f>
        <v>0.8</v>
      </c>
    </row>
  </sheetData>
  <conditionalFormatting sqref="F3:F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{390AB215-8B7E-C34F-8A14-B7352241987A}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0AB215-8B7E-C34F-8A14-B735224198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vlookup&amp;hlookup</vt:lpstr>
      <vt:lpstr>vlookup&amp;hlookupINDEX</vt:lpstr>
      <vt:lpstr>sum and average if</vt:lpstr>
      <vt:lpstr>if Statment</vt:lpstr>
      <vt:lpstr>The If function</vt:lpstr>
      <vt:lpstr>Vlookup If statement</vt:lpstr>
      <vt:lpstr>Personal Finance</vt:lpstr>
      <vt:lpstr>home tab</vt:lpstr>
      <vt:lpstr>currence feature</vt:lpstr>
      <vt:lpstr>Conditional formating</vt:lpstr>
      <vt:lpstr>pivot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Egorov</dc:creator>
  <cp:lastModifiedBy>пользователь Microsoft Office</cp:lastModifiedBy>
  <dcterms:created xsi:type="dcterms:W3CDTF">2016-01-08T16:26:30Z</dcterms:created>
  <dcterms:modified xsi:type="dcterms:W3CDTF">2016-05-02T22:04:51Z</dcterms:modified>
</cp:coreProperties>
</file>