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h Zhi Jian\Downloads\"/>
    </mc:Choice>
  </mc:AlternateContent>
  <xr:revisionPtr revIDLastSave="0" documentId="13_ncr:1_{BD197637-9BB8-4201-AA23-A8B48A68A2B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inal " sheetId="6" r:id="rId1"/>
    <sheet name="Worksheet" sheetId="2" r:id="rId2"/>
    <sheet name="Working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5" i="5"/>
  <c r="E26" i="5"/>
  <c r="C20" i="5"/>
  <c r="C14" i="5"/>
  <c r="E26" i="6"/>
  <c r="E25" i="6"/>
  <c r="H9" i="6" s="1"/>
  <c r="E24" i="6"/>
  <c r="D20" i="5"/>
  <c r="D14" i="5"/>
  <c r="E14" i="5"/>
  <c r="E16" i="5" s="1"/>
  <c r="D16" i="5"/>
  <c r="D13" i="5"/>
  <c r="D19" i="5" s="1"/>
  <c r="E13" i="5"/>
  <c r="E19" i="5" s="1"/>
  <c r="E20" i="5"/>
  <c r="D15" i="5"/>
  <c r="D21" i="5" s="1"/>
  <c r="E15" i="5"/>
  <c r="E21" i="5" s="1"/>
  <c r="C15" i="5"/>
  <c r="C21" i="5" s="1"/>
  <c r="C13" i="5"/>
  <c r="C19" i="5" s="1"/>
  <c r="C1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 x</author>
  </authors>
  <commentList>
    <comment ref="E22" authorId="0" shapeId="0" xr:uid="{0834A0BA-5DAE-445C-BE41-A00151652D6A}">
      <text>
        <r>
          <rPr>
            <b/>
            <sz val="9"/>
            <color indexed="81"/>
            <rFont val="Tahoma"/>
            <charset val="1"/>
          </rPr>
          <t>w x:</t>
        </r>
        <r>
          <rPr>
            <sz val="9"/>
            <color indexed="81"/>
            <rFont val="Tahoma"/>
            <charset val="1"/>
          </rPr>
          <t xml:space="preserve">
Westports revenue consists of construction revenue, making this not accurate</t>
        </r>
      </text>
    </comment>
  </commentList>
</comments>
</file>

<file path=xl/sharedStrings.xml><?xml version="1.0" encoding="utf-8"?>
<sst xmlns="http://schemas.openxmlformats.org/spreadsheetml/2006/main" count="142" uniqueCount="97">
  <si>
    <t xml:space="preserve"> </t>
  </si>
  <si>
    <t>Name</t>
  </si>
  <si>
    <t>2Y Corr</t>
  </si>
  <si>
    <t>Mkt Cap (MYR)</t>
  </si>
  <si>
    <t>Westports Holdings Bhd</t>
  </si>
  <si>
    <t>China Merchants Port Holdings</t>
  </si>
  <si>
    <t>COSCO SHIPPING Ports Ltd</t>
  </si>
  <si>
    <t>Adani Ports &amp; Special Economic</t>
  </si>
  <si>
    <t>Hutchison Port Holdings Trust</t>
  </si>
  <si>
    <t>Port of Tauranga Ltd</t>
  </si>
  <si>
    <t>5-year average</t>
  </si>
  <si>
    <t>Market Cap</t>
  </si>
  <si>
    <t>15.38B</t>
  </si>
  <si>
    <t>Enterprise Value</t>
  </si>
  <si>
    <t>15.95B</t>
  </si>
  <si>
    <t>Trailing P/E</t>
  </si>
  <si>
    <t>Price/ Book</t>
  </si>
  <si>
    <t>Enterprise Value/Revenue</t>
  </si>
  <si>
    <t>Enterprise Value/EBlTDA</t>
  </si>
  <si>
    <t>53.90B</t>
  </si>
  <si>
    <t>74.25B</t>
  </si>
  <si>
    <t>-</t>
  </si>
  <si>
    <t>16.78B</t>
  </si>
  <si>
    <t>40.44B</t>
  </si>
  <si>
    <t>2.55T</t>
  </si>
  <si>
    <t>2.94T</t>
  </si>
  <si>
    <t>1.46B</t>
  </si>
  <si>
    <t>3.90B</t>
  </si>
  <si>
    <t>4.39B</t>
  </si>
  <si>
    <t>4.89B</t>
  </si>
  <si>
    <t>P/E</t>
  </si>
  <si>
    <t>EV/EBITDA</t>
  </si>
  <si>
    <t>EV/EBIT</t>
  </si>
  <si>
    <t>EV/Rev</t>
  </si>
  <si>
    <t>P/BV</t>
  </si>
  <si>
    <t>Target Company</t>
  </si>
  <si>
    <t>Listed Port Operators</t>
  </si>
  <si>
    <t xml:space="preserve"> (5 year average)</t>
  </si>
  <si>
    <t>Median</t>
  </si>
  <si>
    <t>EPS (TTM)</t>
  </si>
  <si>
    <t>Net Debt</t>
  </si>
  <si>
    <t>Shares Outstanding</t>
  </si>
  <si>
    <t>as of 23/12/2024</t>
  </si>
  <si>
    <t>EDITDA (TTM)</t>
  </si>
  <si>
    <t>Revenue (TTM)</t>
  </si>
  <si>
    <t>Weightings</t>
  </si>
  <si>
    <t>Market Cap (MYR)</t>
  </si>
  <si>
    <t>P/E (5YA)</t>
  </si>
  <si>
    <t>EV/EBITDA (5YA)</t>
  </si>
  <si>
    <t>EV/Rev (5YA)</t>
  </si>
  <si>
    <t>Implied Share Price</t>
  </si>
  <si>
    <t>7.55x</t>
  </si>
  <si>
    <t>13.39x</t>
  </si>
  <si>
    <t>7.47x</t>
  </si>
  <si>
    <t>6.52x</t>
  </si>
  <si>
    <t>11.99x</t>
  </si>
  <si>
    <t>3.96x</t>
  </si>
  <si>
    <t>21.53x</t>
  </si>
  <si>
    <t>8.92x</t>
  </si>
  <si>
    <t>19.67x</t>
  </si>
  <si>
    <t>7.03x</t>
  </si>
  <si>
    <t>4.15x</t>
  </si>
  <si>
    <t>34.86x</t>
  </si>
  <si>
    <t>20.83x</t>
  </si>
  <si>
    <t>10.58x</t>
  </si>
  <si>
    <t>Share Price</t>
  </si>
  <si>
    <t>Lower bound</t>
  </si>
  <si>
    <t>Upper bound</t>
  </si>
  <si>
    <t>Quartile 1</t>
  </si>
  <si>
    <t>Quartile 3</t>
  </si>
  <si>
    <t>Target Price</t>
  </si>
  <si>
    <t>Discount to Peers</t>
  </si>
  <si>
    <t>13.34B</t>
  </si>
  <si>
    <t>16.51B</t>
  </si>
  <si>
    <t>International Container Terminal Services, Inc.</t>
  </si>
  <si>
    <t>Adani Ports &amp; Special Economic Zone Limited</t>
  </si>
  <si>
    <t>Westports Holdings Berhad</t>
  </si>
  <si>
    <t>Port of Tauranga Limited</t>
  </si>
  <si>
    <t>17.50x</t>
  </si>
  <si>
    <t>11.05x</t>
  </si>
  <si>
    <t>6.71x</t>
  </si>
  <si>
    <t>14.80x</t>
  </si>
  <si>
    <t>21.32x</t>
  </si>
  <si>
    <t>10.35x</t>
  </si>
  <si>
    <t>5.92x</t>
  </si>
  <si>
    <t>20.50x</t>
  </si>
  <si>
    <t>6.70x</t>
  </si>
  <si>
    <t>4.59x</t>
  </si>
  <si>
    <t>10.76x</t>
  </si>
  <si>
    <t>12.69x</t>
  </si>
  <si>
    <t>21.48x</t>
  </si>
  <si>
    <t>14.45x</t>
  </si>
  <si>
    <t>8.56x</t>
  </si>
  <si>
    <t>Discount to median</t>
  </si>
  <si>
    <t>Current Stock price</t>
  </si>
  <si>
    <t>as of 20/12/2024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</si>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</sst>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"/>
  </numFmts>
  <fonts count="2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232A31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33" borderId="11">
      <alignment horizontal="right"/>
    </xf>
  </cellStyleXfs>
  <cellXfs count="44">
    <xf numFmtId="0" fontId="0" fillId="0" borderId="0" xfId="0"/>
    <xf numFmtId="0" fontId="1" fillId="33" borderId="0" xfId="26"/>
    <xf numFmtId="1" fontId="0" fillId="0" borderId="0" xfId="0" applyNumberFormat="1"/>
    <xf numFmtId="0" fontId="0" fillId="0" borderId="10" xfId="0" applyBorder="1"/>
    <xf numFmtId="0" fontId="0" fillId="35" borderId="0" xfId="0" applyFill="1"/>
    <xf numFmtId="2" fontId="0" fillId="0" borderId="1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43" applyNumberFormat="1" applyFont="1"/>
    <xf numFmtId="43" fontId="0" fillId="0" borderId="0" xfId="43" applyFont="1"/>
    <xf numFmtId="0" fontId="17" fillId="34" borderId="10" xfId="0" applyFont="1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2" fontId="0" fillId="36" borderId="0" xfId="0" applyNumberForma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2" fontId="0" fillId="37" borderId="0" xfId="0" applyNumberForma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2" fontId="0" fillId="37" borderId="10" xfId="0" applyNumberFormat="1" applyFill="1" applyBorder="1" applyAlignment="1">
      <alignment horizontal="center"/>
    </xf>
    <xf numFmtId="0" fontId="17" fillId="35" borderId="10" xfId="0" applyFont="1" applyFill="1" applyBorder="1"/>
    <xf numFmtId="0" fontId="0" fillId="35" borderId="10" xfId="0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44" applyNumberFormat="1" applyFont="1" applyAlignment="1">
      <alignment horizontal="center"/>
    </xf>
    <xf numFmtId="2" fontId="0" fillId="37" borderId="0" xfId="0" applyNumberFormat="1" applyFill="1"/>
    <xf numFmtId="0" fontId="17" fillId="35" borderId="0" xfId="0" applyFont="1" applyFill="1"/>
    <xf numFmtId="0" fontId="17" fillId="35" borderId="0" xfId="0" applyFont="1" applyFill="1" applyAlignment="1">
      <alignment horizontal="center"/>
    </xf>
    <xf numFmtId="0" fontId="1" fillId="33" borderId="12" xfId="26" applyBorder="1"/>
    <xf numFmtId="0" fontId="0" fillId="0" borderId="12" xfId="0" applyBorder="1"/>
    <xf numFmtId="2" fontId="0" fillId="36" borderId="0" xfId="0" applyNumberFormat="1" applyFill="1"/>
    <xf numFmtId="0" fontId="0" fillId="38" borderId="0" xfId="0" applyFill="1" applyAlignment="1">
      <alignment horizontal="left"/>
    </xf>
    <xf numFmtId="0" fontId="0" fillId="38" borderId="0" xfId="0" applyFill="1" applyAlignment="1">
      <alignment horizontal="center"/>
    </xf>
    <xf numFmtId="10" fontId="0" fillId="38" borderId="0" xfId="44" applyNumberFormat="1" applyFont="1" applyFill="1" applyAlignment="1">
      <alignment horizontal="center"/>
    </xf>
    <xf numFmtId="0" fontId="17" fillId="37" borderId="0" xfId="0" applyFont="1" applyFill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fa_column_header_bottom" xfId="45" xr:uid="{24B553A6-A5F9-4525-8ECA-171A0A4587CF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AAA4-838F-4218-8009-3606B38ED2EA}">
  <sheetPr>
    <tabColor theme="6" tint="0.59999389629810485"/>
  </sheetPr>
  <dimension ref="A1:I29"/>
  <sheetViews>
    <sheetView tabSelected="1" workbookViewId="0">
      <selection activeCell="C22" sqref="C22"/>
    </sheetView>
  </sheetViews>
  <sheetFormatPr defaultRowHeight="14.25" x14ac:dyDescent="0.45"/>
  <cols>
    <col min="1" max="1" width="37.33203125" bestFit="1" customWidth="1"/>
    <col min="2" max="2" width="15.265625" bestFit="1" customWidth="1"/>
    <col min="3" max="5" width="14.1328125" customWidth="1"/>
    <col min="7" max="7" width="17.33203125" bestFit="1" customWidth="1"/>
    <col min="8" max="8" width="13.3984375" bestFit="1" customWidth="1"/>
  </cols>
  <sheetData>
    <row r="1" spans="1:9" x14ac:dyDescent="0.45">
      <c r="A1" s="4" t="s">
        <v>37</v>
      </c>
      <c r="B1" s="36" t="s">
        <v>46</v>
      </c>
      <c r="C1" s="36" t="s">
        <v>47</v>
      </c>
      <c r="D1" s="36" t="s">
        <v>48</v>
      </c>
      <c r="E1" s="36" t="s">
        <v>49</v>
      </c>
      <c r="G1" t="s">
        <v>95</v>
      </c>
    </row>
    <row r="2" spans="1:9" ht="14.65" thickBot="1" x14ac:dyDescent="0.5">
      <c r="A2" s="12" t="s">
        <v>35</v>
      </c>
      <c r="B2" s="14"/>
      <c r="C2" s="13"/>
      <c r="D2" s="13"/>
      <c r="E2" s="13"/>
      <c r="G2" s="10" t="s">
        <v>39</v>
      </c>
      <c r="H2" s="11">
        <v>0.2485</v>
      </c>
    </row>
    <row r="3" spans="1:9" x14ac:dyDescent="0.45">
      <c r="A3" t="s">
        <v>76</v>
      </c>
      <c r="B3" s="7">
        <v>15515500000</v>
      </c>
      <c r="C3" s="8" t="s">
        <v>78</v>
      </c>
      <c r="D3" s="8" t="s">
        <v>79</v>
      </c>
      <c r="E3" s="8" t="s">
        <v>80</v>
      </c>
      <c r="G3" s="10" t="s">
        <v>43</v>
      </c>
      <c r="H3" s="10">
        <v>1377367000</v>
      </c>
    </row>
    <row r="4" spans="1:9" x14ac:dyDescent="0.45">
      <c r="B4" s="9"/>
      <c r="C4" s="9"/>
      <c r="D4" s="9"/>
      <c r="E4" s="9"/>
      <c r="G4" s="10" t="s">
        <v>44</v>
      </c>
      <c r="H4" s="10">
        <v>2222768000</v>
      </c>
    </row>
    <row r="5" spans="1:9" ht="14.65" thickBot="1" x14ac:dyDescent="0.5">
      <c r="A5" s="12" t="s">
        <v>36</v>
      </c>
      <c r="B5" s="13"/>
      <c r="C5" s="13"/>
      <c r="D5" s="13"/>
      <c r="E5" s="13"/>
      <c r="G5" s="10" t="s">
        <v>40</v>
      </c>
      <c r="H5" s="10">
        <v>568665000</v>
      </c>
    </row>
    <row r="6" spans="1:9" x14ac:dyDescent="0.45">
      <c r="A6" t="s">
        <v>5</v>
      </c>
      <c r="B6" s="7">
        <v>31872277875.664101</v>
      </c>
      <c r="C6" s="8" t="s">
        <v>51</v>
      </c>
      <c r="D6" s="8" t="s">
        <v>52</v>
      </c>
      <c r="E6" s="8" t="s">
        <v>53</v>
      </c>
      <c r="G6" s="10" t="s">
        <v>41</v>
      </c>
      <c r="H6" s="10">
        <v>3410000000</v>
      </c>
      <c r="I6" s="9"/>
    </row>
    <row r="7" spans="1:9" x14ac:dyDescent="0.45">
      <c r="A7" t="s">
        <v>6</v>
      </c>
      <c r="B7" s="7">
        <v>9801630348.3171005</v>
      </c>
      <c r="C7" s="8" t="s">
        <v>54</v>
      </c>
      <c r="D7" s="8" t="s">
        <v>55</v>
      </c>
      <c r="E7" s="8" t="s">
        <v>56</v>
      </c>
      <c r="G7" s="9"/>
      <c r="H7" s="9"/>
      <c r="I7" s="9"/>
    </row>
    <row r="8" spans="1:9" x14ac:dyDescent="0.45">
      <c r="A8" t="s">
        <v>75</v>
      </c>
      <c r="B8" s="7">
        <v>134882181587.084</v>
      </c>
      <c r="C8" s="8" t="s">
        <v>57</v>
      </c>
      <c r="D8" s="8" t="s">
        <v>81</v>
      </c>
      <c r="E8" s="8" t="s">
        <v>58</v>
      </c>
      <c r="G8" s="40" t="s">
        <v>94</v>
      </c>
      <c r="H8" s="41">
        <v>4.51</v>
      </c>
      <c r="I8" s="9"/>
    </row>
    <row r="9" spans="1:9" x14ac:dyDescent="0.45">
      <c r="A9" t="s">
        <v>8</v>
      </c>
      <c r="B9" s="7">
        <v>6530826223.0895996</v>
      </c>
      <c r="C9" s="8" t="s">
        <v>59</v>
      </c>
      <c r="D9" s="8" t="s">
        <v>60</v>
      </c>
      <c r="E9" s="8" t="s">
        <v>61</v>
      </c>
      <c r="G9" s="41" t="s">
        <v>96</v>
      </c>
      <c r="H9" s="42">
        <f>(E25-H8)/H8</f>
        <v>0.11441104502214058</v>
      </c>
      <c r="I9" s="9"/>
    </row>
    <row r="10" spans="1:9" x14ac:dyDescent="0.45">
      <c r="A10" t="s">
        <v>74</v>
      </c>
      <c r="B10" s="7">
        <v>61884381447</v>
      </c>
      <c r="C10" s="8" t="s">
        <v>82</v>
      </c>
      <c r="D10" s="8" t="s">
        <v>83</v>
      </c>
      <c r="E10" s="8" t="s">
        <v>84</v>
      </c>
      <c r="G10" s="9"/>
      <c r="H10" s="9"/>
      <c r="I10" s="9"/>
    </row>
    <row r="11" spans="1:9" x14ac:dyDescent="0.45">
      <c r="A11" t="s">
        <v>77</v>
      </c>
      <c r="B11" s="7">
        <v>11135181031.8389</v>
      </c>
      <c r="C11" s="8" t="s">
        <v>62</v>
      </c>
      <c r="D11" s="8" t="s">
        <v>63</v>
      </c>
      <c r="E11" s="8" t="s">
        <v>64</v>
      </c>
      <c r="G11" s="9"/>
      <c r="H11" s="9"/>
      <c r="I11" s="9"/>
    </row>
    <row r="12" spans="1:9" ht="14.65" thickBot="1" x14ac:dyDescent="0.5">
      <c r="A12" s="3"/>
      <c r="B12" s="6"/>
      <c r="C12" s="5"/>
      <c r="D12" s="5"/>
      <c r="E12" s="5"/>
      <c r="G12" s="9"/>
      <c r="H12" s="9"/>
      <c r="I12" s="9"/>
    </row>
    <row r="13" spans="1:9" x14ac:dyDescent="0.45">
      <c r="A13" s="22" t="s">
        <v>68</v>
      </c>
      <c r="B13" s="23"/>
      <c r="C13" s="24" t="s">
        <v>64</v>
      </c>
      <c r="D13" s="24" t="s">
        <v>88</v>
      </c>
      <c r="E13" s="24" t="s">
        <v>87</v>
      </c>
      <c r="G13" s="9"/>
      <c r="H13" s="9"/>
      <c r="I13" s="9"/>
    </row>
    <row r="14" spans="1:9" x14ac:dyDescent="0.45">
      <c r="A14" s="22" t="s">
        <v>38</v>
      </c>
      <c r="B14" s="23"/>
      <c r="C14" s="24" t="s">
        <v>85</v>
      </c>
      <c r="D14" s="24" t="s">
        <v>89</v>
      </c>
      <c r="E14" s="24" t="s">
        <v>86</v>
      </c>
      <c r="G14" s="9"/>
      <c r="H14" s="9"/>
      <c r="I14" s="9"/>
    </row>
    <row r="15" spans="1:9" ht="14.65" thickBot="1" x14ac:dyDescent="0.5">
      <c r="A15" s="26" t="s">
        <v>69</v>
      </c>
      <c r="B15" s="27"/>
      <c r="C15" s="28" t="s">
        <v>90</v>
      </c>
      <c r="D15" s="28" t="s">
        <v>91</v>
      </c>
      <c r="E15" s="28" t="s">
        <v>92</v>
      </c>
      <c r="G15" s="9"/>
      <c r="H15" s="9"/>
      <c r="I15" s="9"/>
    </row>
    <row r="16" spans="1:9" x14ac:dyDescent="0.45">
      <c r="A16" t="s">
        <v>93</v>
      </c>
      <c r="C16" s="33">
        <v>-0.14613320322029769</v>
      </c>
      <c r="D16" s="33">
        <v>-0.12911741528762807</v>
      </c>
      <c r="E16" s="33">
        <v>2.1508588498878717E-3</v>
      </c>
      <c r="G16" s="9"/>
      <c r="H16" s="9"/>
      <c r="I16" s="9"/>
    </row>
    <row r="17" spans="1:9" x14ac:dyDescent="0.45">
      <c r="C17" s="33"/>
      <c r="D17" s="33"/>
      <c r="E17" s="33"/>
      <c r="G17" s="9"/>
      <c r="H17" s="9"/>
      <c r="I17" s="9"/>
    </row>
    <row r="18" spans="1:9" ht="14.65" thickBot="1" x14ac:dyDescent="0.5">
      <c r="A18" s="29" t="s">
        <v>65</v>
      </c>
      <c r="B18" s="30"/>
      <c r="C18" s="31"/>
      <c r="D18" s="31"/>
      <c r="E18" s="31"/>
      <c r="G18" s="9"/>
      <c r="H18" s="9"/>
      <c r="I18" s="9"/>
    </row>
    <row r="19" spans="1:9" x14ac:dyDescent="0.45">
      <c r="A19" s="22" t="s">
        <v>68</v>
      </c>
      <c r="B19" s="23"/>
      <c r="C19" s="24">
        <v>2.62913</v>
      </c>
      <c r="D19" s="24">
        <v>4.1794146392961879</v>
      </c>
      <c r="E19" s="24">
        <v>2.8268026510263931</v>
      </c>
      <c r="G19" s="9"/>
      <c r="H19" s="9"/>
      <c r="I19" s="9"/>
    </row>
    <row r="20" spans="1:9" x14ac:dyDescent="0.45">
      <c r="A20" s="22" t="s">
        <v>38</v>
      </c>
      <c r="B20" s="25"/>
      <c r="C20" s="24">
        <v>5.0930075000000006</v>
      </c>
      <c r="D20" s="24">
        <v>4.9589801260997071</v>
      </c>
      <c r="E20" s="24">
        <v>4.1972923049853375</v>
      </c>
      <c r="G20" s="9"/>
      <c r="H20" s="9"/>
      <c r="I20" s="9"/>
    </row>
    <row r="21" spans="1:9" ht="14.65" thickBot="1" x14ac:dyDescent="0.5">
      <c r="A21" s="26" t="s">
        <v>69</v>
      </c>
      <c r="B21" s="27"/>
      <c r="C21" s="28">
        <v>5.3371587499999995</v>
      </c>
      <c r="D21" s="28">
        <v>5.6688694230205288</v>
      </c>
      <c r="E21" s="28">
        <v>5.4113408093841642</v>
      </c>
      <c r="G21" s="9"/>
      <c r="H21" s="9"/>
      <c r="I21" s="9"/>
    </row>
    <row r="22" spans="1:9" x14ac:dyDescent="0.45">
      <c r="A22" t="s">
        <v>45</v>
      </c>
      <c r="C22" s="33">
        <v>0.5</v>
      </c>
      <c r="D22" s="33">
        <v>0.5</v>
      </c>
      <c r="E22" s="33">
        <v>0</v>
      </c>
      <c r="G22" s="9"/>
      <c r="H22" s="9"/>
      <c r="I22" s="9"/>
    </row>
    <row r="23" spans="1:9" x14ac:dyDescent="0.45">
      <c r="A23" s="35" t="s">
        <v>50</v>
      </c>
      <c r="B23" s="4"/>
      <c r="C23" s="4"/>
      <c r="D23" s="4"/>
      <c r="E23" s="4"/>
      <c r="G23" s="9"/>
      <c r="H23" s="9"/>
      <c r="I23" s="9"/>
    </row>
    <row r="24" spans="1:9" x14ac:dyDescent="0.45">
      <c r="A24" s="22" t="s">
        <v>66</v>
      </c>
      <c r="B24" s="22"/>
      <c r="C24" s="22"/>
      <c r="D24" s="22"/>
      <c r="E24" s="34">
        <f>$C$22*C19+$D$22*D19+$E$22*E19</f>
        <v>3.404272319648094</v>
      </c>
      <c r="G24" s="9"/>
      <c r="H24" s="9"/>
      <c r="I24" s="9"/>
    </row>
    <row r="25" spans="1:9" x14ac:dyDescent="0.45">
      <c r="A25" s="43" t="s">
        <v>70</v>
      </c>
      <c r="B25" s="22"/>
      <c r="C25" s="22"/>
      <c r="D25" s="22"/>
      <c r="E25" s="34">
        <f>$C$22*C20+$D$22*D20+$E$22*E20</f>
        <v>5.0259938130498538</v>
      </c>
      <c r="G25" s="9"/>
      <c r="H25" s="9"/>
      <c r="I25" s="9"/>
    </row>
    <row r="26" spans="1:9" x14ac:dyDescent="0.45">
      <c r="A26" s="22" t="s">
        <v>67</v>
      </c>
      <c r="B26" s="22"/>
      <c r="C26" s="22"/>
      <c r="D26" s="22"/>
      <c r="E26" s="34">
        <f>$C$22*C21+$D$22*D21+$E$22*E21</f>
        <v>5.5030140865102641</v>
      </c>
    </row>
    <row r="29" spans="1:9" x14ac:dyDescent="0.45">
      <c r="A29" s="10"/>
      <c r="B2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RowHeight="14.25" x14ac:dyDescent="0.45"/>
  <cols>
    <col min="1" max="1" width="9.1328125" bestFit="1" customWidth="1"/>
    <col min="2" max="2" width="31.265625" bestFit="1" customWidth="1"/>
    <col min="3" max="3" width="9.1328125" bestFit="1" customWidth="1"/>
    <col min="4" max="4" width="17.33203125" bestFit="1" customWidth="1"/>
    <col min="5" max="5" width="9.1328125" bestFit="1" customWidth="1"/>
    <col min="6" max="6" width="11.86328125" bestFit="1" customWidth="1"/>
    <col min="7" max="9" width="9.1328125" bestFit="1" customWidth="1"/>
    <col min="11" max="11" width="21.265625" bestFit="1" customWidth="1"/>
    <col min="12" max="12" width="21.06640625" customWidth="1"/>
    <col min="13" max="13" width="9.73046875" bestFit="1" customWidth="1"/>
    <col min="14" max="14" width="20.19921875" bestFit="1" customWidth="1"/>
    <col min="15" max="15" width="21.265625" bestFit="1" customWidth="1"/>
    <col min="16" max="16" width="9.73046875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K1" t="s">
        <v>11</v>
      </c>
      <c r="L1" t="s">
        <v>13</v>
      </c>
      <c r="M1" t="s">
        <v>15</v>
      </c>
      <c r="N1" t="s">
        <v>18</v>
      </c>
      <c r="O1" t="s">
        <v>17</v>
      </c>
      <c r="P1" t="s">
        <v>16</v>
      </c>
    </row>
    <row r="2" spans="1:16" x14ac:dyDescent="0.45">
      <c r="B2" t="s">
        <v>4</v>
      </c>
      <c r="D2" s="2">
        <v>15515500000</v>
      </c>
      <c r="E2">
        <v>17.5</v>
      </c>
      <c r="F2">
        <v>11.051500000000001</v>
      </c>
      <c r="G2">
        <v>13.4206</v>
      </c>
      <c r="H2">
        <v>6.7093999999999996</v>
      </c>
      <c r="I2">
        <v>4.3571</v>
      </c>
      <c r="K2" t="s">
        <v>12</v>
      </c>
      <c r="L2" t="s">
        <v>14</v>
      </c>
      <c r="M2">
        <v>18.14</v>
      </c>
      <c r="N2">
        <v>11.35</v>
      </c>
      <c r="O2">
        <v>7.17</v>
      </c>
      <c r="P2">
        <v>4.32</v>
      </c>
    </row>
    <row r="3" spans="1:16" x14ac:dyDescent="0.45">
      <c r="B3" t="s">
        <v>5</v>
      </c>
      <c r="C3">
        <v>0.12379999999999999</v>
      </c>
      <c r="D3" s="2">
        <v>31872277875.664101</v>
      </c>
      <c r="E3">
        <v>7.5473999999999997</v>
      </c>
      <c r="F3">
        <v>13.386200000000001</v>
      </c>
      <c r="G3">
        <v>18.7241</v>
      </c>
      <c r="H3">
        <v>7.4653</v>
      </c>
      <c r="I3">
        <v>0.53310000000000002</v>
      </c>
      <c r="K3" t="s">
        <v>19</v>
      </c>
      <c r="L3" t="s">
        <v>20</v>
      </c>
      <c r="M3">
        <v>7.31</v>
      </c>
      <c r="N3">
        <v>6.46</v>
      </c>
      <c r="O3">
        <v>6.47</v>
      </c>
      <c r="P3">
        <v>0.51</v>
      </c>
    </row>
    <row r="4" spans="1:16" x14ac:dyDescent="0.45">
      <c r="B4" t="s">
        <v>6</v>
      </c>
      <c r="C4">
        <v>8.3500000000000005E-2</v>
      </c>
      <c r="D4" s="2">
        <v>9801630348.3171005</v>
      </c>
      <c r="E4">
        <v>6.5198999999999998</v>
      </c>
      <c r="F4">
        <v>11.9901</v>
      </c>
      <c r="G4">
        <v>22.797999999999998</v>
      </c>
      <c r="H4">
        <v>3.9561000000000002</v>
      </c>
      <c r="I4">
        <v>0.35620000000000002</v>
      </c>
      <c r="K4" t="s">
        <v>22</v>
      </c>
      <c r="L4" t="s">
        <v>23</v>
      </c>
      <c r="M4">
        <v>6.59</v>
      </c>
      <c r="N4">
        <v>8.76</v>
      </c>
      <c r="O4">
        <v>3.43</v>
      </c>
      <c r="P4">
        <v>0.37</v>
      </c>
    </row>
    <row r="5" spans="1:16" x14ac:dyDescent="0.45">
      <c r="B5" t="s">
        <v>7</v>
      </c>
      <c r="C5">
        <v>6.3E-2</v>
      </c>
      <c r="D5" s="2">
        <v>134882181587.084</v>
      </c>
      <c r="E5">
        <v>21.525099999999998</v>
      </c>
      <c r="F5">
        <v>14.798299999999999</v>
      </c>
      <c r="G5">
        <v>19.122900000000001</v>
      </c>
      <c r="H5">
        <v>8.9196000000000009</v>
      </c>
      <c r="I5">
        <v>4.4717000000000002</v>
      </c>
      <c r="K5" t="s">
        <v>24</v>
      </c>
      <c r="L5" t="s">
        <v>25</v>
      </c>
      <c r="M5">
        <v>24.89</v>
      </c>
      <c r="N5">
        <v>16.14</v>
      </c>
      <c r="O5">
        <v>10.58</v>
      </c>
      <c r="P5">
        <v>4.47</v>
      </c>
    </row>
    <row r="6" spans="1:16" x14ac:dyDescent="0.45">
      <c r="B6" t="s">
        <v>8</v>
      </c>
      <c r="C6">
        <v>5.8200000000000002E-2</v>
      </c>
      <c r="D6" s="2">
        <v>6530826223.0895996</v>
      </c>
      <c r="E6">
        <v>19.666</v>
      </c>
      <c r="F6">
        <v>7.0343</v>
      </c>
      <c r="G6">
        <v>12.451700000000001</v>
      </c>
      <c r="H6">
        <v>4.1475</v>
      </c>
      <c r="I6">
        <v>0.45250000000000001</v>
      </c>
      <c r="K6" t="s">
        <v>26</v>
      </c>
      <c r="L6" t="s">
        <v>27</v>
      </c>
      <c r="M6">
        <v>38.28</v>
      </c>
      <c r="N6">
        <v>4.84</v>
      </c>
      <c r="O6">
        <v>2.91</v>
      </c>
      <c r="P6">
        <v>0.46</v>
      </c>
    </row>
    <row r="7" spans="1:16" x14ac:dyDescent="0.45">
      <c r="B7" t="s">
        <v>9</v>
      </c>
      <c r="C7">
        <v>2.7900000000000001E-2</v>
      </c>
      <c r="D7" s="2">
        <v>11135181031.8389</v>
      </c>
      <c r="E7">
        <v>34.864899999999999</v>
      </c>
      <c r="F7">
        <v>20.8279</v>
      </c>
      <c r="G7">
        <v>25.4863</v>
      </c>
      <c r="H7">
        <v>10.5778</v>
      </c>
      <c r="I7">
        <v>2.0099999999999998</v>
      </c>
      <c r="K7" t="s">
        <v>28</v>
      </c>
      <c r="L7" t="s">
        <v>29</v>
      </c>
      <c r="M7">
        <v>48.5</v>
      </c>
      <c r="N7">
        <v>24.16</v>
      </c>
      <c r="O7">
        <v>11.73</v>
      </c>
      <c r="P7">
        <v>2.0099999999999998</v>
      </c>
    </row>
    <row r="8" spans="1:16" x14ac:dyDescent="0.45">
      <c r="B8" t="s">
        <v>74</v>
      </c>
      <c r="D8" s="2">
        <v>61884381447</v>
      </c>
      <c r="E8">
        <v>21.32</v>
      </c>
      <c r="F8">
        <v>10.35</v>
      </c>
      <c r="G8" s="9" t="s">
        <v>21</v>
      </c>
      <c r="H8">
        <v>5.92</v>
      </c>
      <c r="I8">
        <v>9.14</v>
      </c>
      <c r="K8" t="s">
        <v>72</v>
      </c>
      <c r="L8" t="s">
        <v>73</v>
      </c>
      <c r="M8">
        <v>20.13</v>
      </c>
      <c r="N8">
        <v>10.1</v>
      </c>
      <c r="O8">
        <v>5.92</v>
      </c>
      <c r="P8">
        <v>9.1199999999999992</v>
      </c>
    </row>
    <row r="10" spans="1:16" s="38" customFormat="1" x14ac:dyDescent="0.45">
      <c r="A10" s="37" t="s">
        <v>10</v>
      </c>
      <c r="B10" s="38" t="s">
        <v>4</v>
      </c>
      <c r="D10" s="38">
        <v>15515500000</v>
      </c>
      <c r="E10" s="38">
        <v>17.5</v>
      </c>
      <c r="F10" s="38">
        <v>11.051500000000001</v>
      </c>
      <c r="G10" s="38">
        <v>13.4206</v>
      </c>
      <c r="H10" s="38">
        <v>6.7093999999999996</v>
      </c>
      <c r="I10" s="38">
        <v>4.3571</v>
      </c>
    </row>
    <row r="11" spans="1:16" x14ac:dyDescent="0.45">
      <c r="B11" t="s">
        <v>5</v>
      </c>
      <c r="C11">
        <v>0.1239</v>
      </c>
      <c r="D11">
        <v>31925355530.1483</v>
      </c>
      <c r="E11">
        <v>7.5589000000000004</v>
      </c>
      <c r="F11">
        <v>13.398099999999999</v>
      </c>
      <c r="G11">
        <v>18.7408</v>
      </c>
      <c r="H11">
        <v>7.4720000000000004</v>
      </c>
      <c r="I11">
        <v>0.53390000000000004</v>
      </c>
    </row>
    <row r="12" spans="1:16" x14ac:dyDescent="0.45">
      <c r="B12" t="s">
        <v>6</v>
      </c>
      <c r="C12">
        <v>8.3699999999999997E-2</v>
      </c>
      <c r="D12">
        <v>9824768546.0508995</v>
      </c>
      <c r="E12">
        <v>6.5343999999999998</v>
      </c>
      <c r="F12">
        <v>11.9994</v>
      </c>
      <c r="G12">
        <v>22.8156</v>
      </c>
      <c r="H12">
        <v>3.9592000000000001</v>
      </c>
      <c r="I12">
        <v>0.35699999999999998</v>
      </c>
    </row>
    <row r="13" spans="1:16" x14ac:dyDescent="0.45">
      <c r="B13" t="s">
        <v>7</v>
      </c>
      <c r="C13">
        <v>6.3200000000000006E-2</v>
      </c>
      <c r="D13">
        <v>135290013436.3035</v>
      </c>
      <c r="E13">
        <v>21.584199999999999</v>
      </c>
      <c r="F13">
        <v>14.8329</v>
      </c>
      <c r="G13">
        <v>19.1675</v>
      </c>
      <c r="H13">
        <v>8.9404000000000003</v>
      </c>
      <c r="I13">
        <v>4.484</v>
      </c>
    </row>
    <row r="14" spans="1:16" x14ac:dyDescent="0.45">
      <c r="B14" t="s">
        <v>8</v>
      </c>
      <c r="C14">
        <v>5.8200000000000002E-2</v>
      </c>
      <c r="D14">
        <v>6531844546.3594999</v>
      </c>
      <c r="E14">
        <v>19.666</v>
      </c>
      <c r="F14">
        <v>7.0343</v>
      </c>
      <c r="G14">
        <v>12.451700000000001</v>
      </c>
      <c r="H14">
        <v>4.1475</v>
      </c>
      <c r="I14">
        <v>0.45250000000000001</v>
      </c>
    </row>
    <row r="15" spans="1:16" x14ac:dyDescent="0.45">
      <c r="B15" t="s">
        <v>9</v>
      </c>
      <c r="C15">
        <v>2.7900000000000001E-2</v>
      </c>
      <c r="D15">
        <v>11134946812.494499</v>
      </c>
      <c r="E15">
        <v>34.864899999999999</v>
      </c>
      <c r="F15">
        <v>20.8279</v>
      </c>
      <c r="G15">
        <v>25.4863</v>
      </c>
      <c r="H15">
        <v>10.5778</v>
      </c>
      <c r="I15">
        <v>2.0099999999999998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F2C1-F142-462F-B1F8-2F0F4356291A}">
  <dimension ref="A1:I29"/>
  <sheetViews>
    <sheetView workbookViewId="0">
      <selection activeCell="C22" sqref="C22:E22"/>
    </sheetView>
  </sheetViews>
  <sheetFormatPr defaultRowHeight="14.25" x14ac:dyDescent="0.45"/>
  <cols>
    <col min="1" max="1" width="37.33203125" bestFit="1" customWidth="1"/>
    <col min="2" max="2" width="15.265625" bestFit="1" customWidth="1"/>
    <col min="3" max="5" width="14.1328125" customWidth="1"/>
    <col min="7" max="7" width="17.33203125" bestFit="1" customWidth="1"/>
    <col min="8" max="8" width="13.3984375" bestFit="1" customWidth="1"/>
  </cols>
  <sheetData>
    <row r="1" spans="1:9" x14ac:dyDescent="0.45">
      <c r="A1" s="4" t="s">
        <v>37</v>
      </c>
      <c r="B1" s="36" t="s">
        <v>46</v>
      </c>
      <c r="C1" s="36" t="s">
        <v>47</v>
      </c>
      <c r="D1" s="36" t="s">
        <v>48</v>
      </c>
      <c r="E1" s="36" t="s">
        <v>49</v>
      </c>
      <c r="G1" t="s">
        <v>42</v>
      </c>
    </row>
    <row r="2" spans="1:9" ht="14.65" thickBot="1" x14ac:dyDescent="0.5">
      <c r="A2" s="12" t="s">
        <v>35</v>
      </c>
      <c r="B2" s="14"/>
      <c r="C2" s="13"/>
      <c r="D2" s="13"/>
      <c r="E2" s="13"/>
      <c r="G2" s="10" t="s">
        <v>39</v>
      </c>
      <c r="H2" s="11">
        <v>0.2485</v>
      </c>
    </row>
    <row r="3" spans="1:9" x14ac:dyDescent="0.45">
      <c r="A3" t="s">
        <v>76</v>
      </c>
      <c r="B3" s="7">
        <v>15515500000</v>
      </c>
      <c r="C3" s="8">
        <v>17.5</v>
      </c>
      <c r="D3" s="8">
        <v>11.051500000000001</v>
      </c>
      <c r="E3" s="8">
        <v>6.7093999999999996</v>
      </c>
      <c r="G3" s="10" t="s">
        <v>43</v>
      </c>
      <c r="H3" s="10">
        <v>1377367000</v>
      </c>
    </row>
    <row r="4" spans="1:9" x14ac:dyDescent="0.45">
      <c r="B4" s="9"/>
      <c r="C4" s="9"/>
      <c r="D4" s="9"/>
      <c r="E4" s="9"/>
      <c r="G4" s="10" t="s">
        <v>44</v>
      </c>
      <c r="H4" s="10">
        <v>2222768000</v>
      </c>
    </row>
    <row r="5" spans="1:9" ht="14.65" thickBot="1" x14ac:dyDescent="0.5">
      <c r="A5" s="12" t="s">
        <v>36</v>
      </c>
      <c r="B5" s="13"/>
      <c r="C5" s="13"/>
      <c r="D5" s="13"/>
      <c r="E5" s="13"/>
      <c r="G5" s="10" t="s">
        <v>40</v>
      </c>
      <c r="H5" s="10">
        <v>568665000</v>
      </c>
    </row>
    <row r="6" spans="1:9" x14ac:dyDescent="0.45">
      <c r="A6" t="s">
        <v>5</v>
      </c>
      <c r="B6" s="7">
        <v>31872277875.664101</v>
      </c>
      <c r="C6" s="8">
        <v>7.55</v>
      </c>
      <c r="D6" s="8">
        <v>13.39</v>
      </c>
      <c r="E6" s="8">
        <v>7.47</v>
      </c>
      <c r="G6" s="10" t="s">
        <v>41</v>
      </c>
      <c r="H6" s="10">
        <v>3410000000</v>
      </c>
      <c r="I6" s="9"/>
    </row>
    <row r="7" spans="1:9" x14ac:dyDescent="0.45">
      <c r="A7" t="s">
        <v>6</v>
      </c>
      <c r="B7" s="7">
        <v>9801630348.3171005</v>
      </c>
      <c r="C7" s="8">
        <v>6.52</v>
      </c>
      <c r="D7" s="8">
        <v>11.99</v>
      </c>
      <c r="E7" s="8">
        <v>3.96</v>
      </c>
      <c r="G7" s="9"/>
      <c r="H7" s="9"/>
      <c r="I7" s="9"/>
    </row>
    <row r="8" spans="1:9" x14ac:dyDescent="0.45">
      <c r="A8" t="s">
        <v>75</v>
      </c>
      <c r="B8" s="7">
        <v>134882181587.084</v>
      </c>
      <c r="C8" s="8">
        <v>21.53</v>
      </c>
      <c r="D8" s="8">
        <v>14.8</v>
      </c>
      <c r="E8" s="8">
        <v>8.92</v>
      </c>
      <c r="G8" s="9"/>
      <c r="H8" s="9"/>
      <c r="I8" s="9"/>
    </row>
    <row r="9" spans="1:9" x14ac:dyDescent="0.45">
      <c r="A9" t="s">
        <v>8</v>
      </c>
      <c r="B9" s="7">
        <v>6530826223.0895996</v>
      </c>
      <c r="C9" s="8">
        <v>19.670000000000002</v>
      </c>
      <c r="D9" s="8">
        <v>7.03</v>
      </c>
      <c r="E9" s="8">
        <v>4.1500000000000004</v>
      </c>
      <c r="G9" s="9"/>
      <c r="H9" s="9"/>
      <c r="I9" s="9"/>
    </row>
    <row r="10" spans="1:9" x14ac:dyDescent="0.45">
      <c r="A10" t="s">
        <v>74</v>
      </c>
      <c r="B10" s="7">
        <v>61884381447</v>
      </c>
      <c r="C10" s="8">
        <v>21.32</v>
      </c>
      <c r="D10" s="8">
        <v>10.35</v>
      </c>
      <c r="E10" s="8">
        <v>5.92</v>
      </c>
      <c r="G10" s="9"/>
      <c r="H10" s="9"/>
      <c r="I10" s="9"/>
    </row>
    <row r="11" spans="1:9" x14ac:dyDescent="0.45">
      <c r="A11" t="s">
        <v>77</v>
      </c>
      <c r="B11" s="7">
        <v>11135181031.8389</v>
      </c>
      <c r="C11" s="8">
        <v>34.86</v>
      </c>
      <c r="D11" s="8">
        <v>20.83</v>
      </c>
      <c r="E11" s="8">
        <v>10.58</v>
      </c>
      <c r="G11" s="9"/>
      <c r="H11" s="9"/>
      <c r="I11" s="9"/>
    </row>
    <row r="12" spans="1:9" ht="14.65" thickBot="1" x14ac:dyDescent="0.5">
      <c r="A12" s="3"/>
      <c r="B12" s="6"/>
      <c r="C12" s="5"/>
      <c r="D12" s="5"/>
      <c r="E12" s="5"/>
      <c r="G12" s="9"/>
      <c r="H12" s="9"/>
      <c r="I12" s="9"/>
    </row>
    <row r="13" spans="1:9" x14ac:dyDescent="0.45">
      <c r="A13" s="15" t="s">
        <v>68</v>
      </c>
      <c r="B13" s="16"/>
      <c r="C13" s="17">
        <f>_xlfn.QUARTILE.INC(C6:C11,1)</f>
        <v>10.58</v>
      </c>
      <c r="D13" s="17">
        <f t="shared" ref="D13:E13" si="0">_xlfn.QUARTILE.INC(D6:D11,1)</f>
        <v>10.76</v>
      </c>
      <c r="E13" s="17">
        <f t="shared" si="0"/>
        <v>4.5925000000000002</v>
      </c>
      <c r="G13" s="9"/>
      <c r="H13" s="9"/>
      <c r="I13" s="9"/>
    </row>
    <row r="14" spans="1:9" x14ac:dyDescent="0.45">
      <c r="A14" s="15" t="s">
        <v>38</v>
      </c>
      <c r="B14" s="16"/>
      <c r="C14" s="17">
        <f>MEDIAN(C6:C11)</f>
        <v>20.495000000000001</v>
      </c>
      <c r="D14" s="17">
        <f>MEDIAN(D6:D11)</f>
        <v>12.690000000000001</v>
      </c>
      <c r="E14" s="17">
        <f>MEDIAN(E6:E11)</f>
        <v>6.6950000000000003</v>
      </c>
      <c r="G14" s="9"/>
      <c r="H14" s="32"/>
      <c r="I14" s="9"/>
    </row>
    <row r="15" spans="1:9" ht="14.65" thickBot="1" x14ac:dyDescent="0.5">
      <c r="A15" s="19" t="s">
        <v>69</v>
      </c>
      <c r="B15" s="20"/>
      <c r="C15" s="21">
        <f>_xlfn.QUARTILE.INC(C6:C11,3)</f>
        <v>21.477499999999999</v>
      </c>
      <c r="D15" s="21">
        <f t="shared" ref="D15:E15" si="1">_xlfn.QUARTILE.INC(D6:D11,3)</f>
        <v>14.447500000000002</v>
      </c>
      <c r="E15" s="21">
        <f t="shared" si="1"/>
        <v>8.5574999999999992</v>
      </c>
      <c r="G15" s="9"/>
      <c r="H15" s="9"/>
      <c r="I15" s="9"/>
    </row>
    <row r="16" spans="1:9" x14ac:dyDescent="0.45">
      <c r="A16" t="s">
        <v>71</v>
      </c>
      <c r="C16" s="33">
        <f>(C3-C14)/C14</f>
        <v>-0.14613320322029769</v>
      </c>
      <c r="D16" s="33">
        <f t="shared" ref="D16:E16" si="2">(D3-D14)/D14</f>
        <v>-0.12911741528762807</v>
      </c>
      <c r="E16" s="33">
        <f t="shared" si="2"/>
        <v>2.1508588498878717E-3</v>
      </c>
    </row>
    <row r="17" spans="1:9" x14ac:dyDescent="0.45">
      <c r="C17" s="33"/>
      <c r="D17" s="33"/>
      <c r="E17" s="33"/>
    </row>
    <row r="18" spans="1:9" ht="14.65" thickBot="1" x14ac:dyDescent="0.5">
      <c r="A18" s="29" t="s">
        <v>65</v>
      </c>
      <c r="B18" s="30"/>
      <c r="C18" s="31"/>
      <c r="D18" s="31"/>
      <c r="E18" s="31"/>
      <c r="G18" s="9"/>
      <c r="H18" s="9"/>
      <c r="I18" s="9"/>
    </row>
    <row r="19" spans="1:9" x14ac:dyDescent="0.45">
      <c r="A19" s="15" t="s">
        <v>68</v>
      </c>
      <c r="B19" s="16"/>
      <c r="C19" s="17">
        <f>C13*$H$2</f>
        <v>2.62913</v>
      </c>
      <c r="D19" s="17">
        <f>($H$3*D13-$H$5)/$H$6</f>
        <v>4.1794146392961879</v>
      </c>
      <c r="E19" s="17">
        <f>($H$4*E13-$H$5)/$H$6</f>
        <v>2.8268026510263931</v>
      </c>
      <c r="G19" s="9"/>
      <c r="H19" s="9"/>
      <c r="I19" s="9"/>
    </row>
    <row r="20" spans="1:9" x14ac:dyDescent="0.45">
      <c r="A20" s="15" t="s">
        <v>38</v>
      </c>
      <c r="B20" s="18"/>
      <c r="C20" s="17">
        <f>C14*$H$2</f>
        <v>5.0930075000000006</v>
      </c>
      <c r="D20" s="17">
        <f>($H$3*D14-$H$5)/$H$6</f>
        <v>4.9589801260997071</v>
      </c>
      <c r="E20" s="17">
        <f t="shared" ref="E20:E21" si="3">($H$4*E14-$H$5)/$H$6</f>
        <v>4.1972923049853375</v>
      </c>
      <c r="G20" s="9"/>
      <c r="H20" s="9"/>
      <c r="I20" s="9"/>
    </row>
    <row r="21" spans="1:9" ht="14.65" thickBot="1" x14ac:dyDescent="0.5">
      <c r="A21" s="19" t="s">
        <v>69</v>
      </c>
      <c r="B21" s="20"/>
      <c r="C21" s="21">
        <f t="shared" ref="C21" si="4">C15*$H$2</f>
        <v>5.3371587499999995</v>
      </c>
      <c r="D21" s="21">
        <f t="shared" ref="D21" si="5">($H$3*D15-$H$5)/$H$6</f>
        <v>5.6688694230205288</v>
      </c>
      <c r="E21" s="21">
        <f t="shared" si="3"/>
        <v>5.4113408093841642</v>
      </c>
      <c r="G21" s="9"/>
      <c r="H21" s="9"/>
      <c r="I21" s="9"/>
    </row>
    <row r="22" spans="1:9" x14ac:dyDescent="0.45">
      <c r="A22" t="s">
        <v>45</v>
      </c>
      <c r="C22" s="33">
        <v>0.5</v>
      </c>
      <c r="D22" s="33">
        <v>0.5</v>
      </c>
      <c r="E22" s="33">
        <v>0</v>
      </c>
    </row>
    <row r="23" spans="1:9" x14ac:dyDescent="0.45">
      <c r="A23" s="35" t="s">
        <v>50</v>
      </c>
      <c r="B23" s="4"/>
      <c r="C23" s="4"/>
      <c r="D23" s="4"/>
      <c r="E23" s="4"/>
    </row>
    <row r="24" spans="1:9" x14ac:dyDescent="0.45">
      <c r="A24" s="15" t="s">
        <v>66</v>
      </c>
      <c r="B24" s="15"/>
      <c r="C24" s="15"/>
      <c r="D24" s="15"/>
      <c r="E24" s="39">
        <f>$C$22*C19+$D$22*D19+$E$22*E19</f>
        <v>3.404272319648094</v>
      </c>
    </row>
    <row r="25" spans="1:9" x14ac:dyDescent="0.45">
      <c r="A25" s="15" t="s">
        <v>70</v>
      </c>
      <c r="B25" s="15"/>
      <c r="C25" s="15"/>
      <c r="D25" s="15"/>
      <c r="E25" s="39">
        <f>$C$22*C20+$D$22*D20+$E$22*E20</f>
        <v>5.0259938130498538</v>
      </c>
    </row>
    <row r="26" spans="1:9" x14ac:dyDescent="0.45">
      <c r="A26" s="15" t="s">
        <v>67</v>
      </c>
      <c r="B26" s="15"/>
      <c r="C26" s="15"/>
      <c r="D26" s="15"/>
      <c r="E26" s="39">
        <f>$C$22*C21+$D$22*D21+$E$22*E21</f>
        <v>5.5030140865102641</v>
      </c>
    </row>
    <row r="29" spans="1:9" x14ac:dyDescent="0.45">
      <c r="A29" s="10"/>
      <c r="B2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841C7AB58646B3FBD7FEF1A5AE1B" ma:contentTypeVersion="16" ma:contentTypeDescription="Create a new document." ma:contentTypeScope="" ma:versionID="d080b29450435f9fd57d6ca4193fc7d6">
  <xsd:schema xmlns:xsd="http://www.w3.org/2001/XMLSchema" xmlns:xs="http://www.w3.org/2001/XMLSchema" xmlns:p="http://schemas.microsoft.com/office/2006/metadata/properties" xmlns:ns3="07e74ead-f11c-4596-9a6e-7889cf8d7739" xmlns:ns4="86772590-2c46-4bfb-8ac9-69862c2d993f" targetNamespace="http://schemas.microsoft.com/office/2006/metadata/properties" ma:root="true" ma:fieldsID="6a94bd8996d6bb3378f363194459823a" ns3:_="" ns4:_="">
    <xsd:import namespace="07e74ead-f11c-4596-9a6e-7889cf8d7739"/>
    <xsd:import namespace="86772590-2c46-4bfb-8ac9-69862c2d99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74ead-f11c-4596-9a6e-7889cf8d7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72590-2c46-4bfb-8ac9-69862c2d99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e74ead-f11c-4596-9a6e-7889cf8d7739" xsi:nil="true"/>
  </documentManagement>
</p:properties>
</file>

<file path=customXml/itemProps1.xml><?xml version="1.0" encoding="utf-8"?>
<ds:datastoreItem xmlns:ds="http://schemas.openxmlformats.org/officeDocument/2006/customXml" ds:itemID="{893EBD6A-D768-4525-AE46-B4DD27167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74ead-f11c-4596-9a6e-7889cf8d7739"/>
    <ds:schemaRef ds:uri="86772590-2c46-4bfb-8ac9-69862c2d9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4C9F71-D818-44E3-9121-65EBF127D7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2B5176-156C-4ADE-9363-CD1D3F06E67D}">
  <ds:schemaRefs>
    <ds:schemaRef ds:uri="http://schemas.microsoft.com/office/2006/metadata/properties"/>
    <ds:schemaRef ds:uri="http://schemas.microsoft.com/office/infopath/2007/PartnerControls"/>
    <ds:schemaRef ds:uri="07e74ead-f11c-4596-9a6e-7889cf8d77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</vt:lpstr>
      <vt:lpstr>Worksheet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tehzhijian0513@gmail.com</cp:lastModifiedBy>
  <cp:revision/>
  <dcterms:created xsi:type="dcterms:W3CDTF">2013-04-03T15:49:21Z</dcterms:created>
  <dcterms:modified xsi:type="dcterms:W3CDTF">2024-12-24T08:24:46Z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0x010100F577841C7AB58646B3FBD7FEF1A5AE1B</vt:lpwstr>
  </property>
</Properties>
</file>