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-Los\Dropbox\NAV Calculations\STATEMENTS\S35 - ALL\December - ALL\December 31, 2015\"/>
    </mc:Choice>
  </mc:AlternateContent>
  <bookViews>
    <workbookView xWindow="0" yWindow="0" windowWidth="24000" windowHeight="9435" activeTab="1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Sheet1!$A$6:$N$210</definedName>
  </definedNames>
  <calcPr calcId="152511"/>
</workbook>
</file>

<file path=xl/calcChain.xml><?xml version="1.0" encoding="utf-8"?>
<calcChain xmlns="http://schemas.openxmlformats.org/spreadsheetml/2006/main">
  <c r="I2" i="4" l="1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3" i="4"/>
  <c r="B42" i="4"/>
  <c r="B41" i="4"/>
  <c r="B40" i="4"/>
  <c r="B39" i="4"/>
  <c r="B38" i="4"/>
  <c r="B37" i="4"/>
  <c r="B36" i="4"/>
  <c r="B44" i="4"/>
  <c r="B45" i="4"/>
  <c r="B46" i="4"/>
  <c r="B47" i="4"/>
  <c r="B48" i="4"/>
  <c r="B2" i="4"/>
  <c r="H72" i="1"/>
  <c r="H196" i="1" l="1"/>
  <c r="H207" i="1"/>
  <c r="H210" i="1" s="1"/>
  <c r="H206" i="1"/>
  <c r="H189" i="1" l="1"/>
  <c r="H139" i="1"/>
  <c r="H188" i="1" s="1"/>
  <c r="H195" i="1" s="1"/>
  <c r="H165" i="1"/>
  <c r="H199" i="1" s="1"/>
  <c r="H137" i="1"/>
  <c r="H171" i="1" s="1"/>
  <c r="H202" i="1" s="1"/>
  <c r="I131" i="1"/>
  <c r="H138" i="1"/>
  <c r="H157" i="1" s="1"/>
  <c r="H117" i="1"/>
  <c r="H135" i="1"/>
  <c r="H151" i="1" s="1"/>
  <c r="H158" i="1" s="1"/>
  <c r="H159" i="1" s="1"/>
  <c r="H160" i="1" s="1"/>
  <c r="H161" i="1" s="1"/>
  <c r="H162" i="1" s="1"/>
  <c r="H164" i="1" s="1"/>
  <c r="H166" i="1" s="1"/>
  <c r="H167" i="1" s="1"/>
  <c r="H170" i="1" s="1"/>
  <c r="H176" i="1" s="1"/>
  <c r="H177" i="1" s="1"/>
  <c r="H178" i="1" s="1"/>
  <c r="H181" i="1" s="1"/>
  <c r="H182" i="1" s="1"/>
  <c r="H183" i="1" s="1"/>
  <c r="H187" i="1" s="1"/>
  <c r="H194" i="1" s="1"/>
  <c r="H204" i="1" s="1"/>
  <c r="H209" i="1" s="1"/>
  <c r="H136" i="1"/>
  <c r="H163" i="1" s="1"/>
  <c r="H172" i="1" l="1"/>
  <c r="H201" i="1" s="1"/>
</calcChain>
</file>

<file path=xl/comments1.xml><?xml version="1.0" encoding="utf-8"?>
<comments xmlns="http://schemas.openxmlformats.org/spreadsheetml/2006/main">
  <authors>
    <author>Emmy</author>
  </authors>
  <commentList>
    <comment ref="I198" authorId="0" shapeId="0">
      <text>
        <r>
          <rPr>
            <b/>
            <sz val="9"/>
            <color indexed="81"/>
            <rFont val="Tahoma"/>
            <family val="2"/>
          </rPr>
          <t>FOP: Itau.</t>
        </r>
      </text>
    </comment>
    <comment ref="I208" authorId="0" shapeId="0">
      <text>
        <r>
          <rPr>
            <sz val="9"/>
            <color indexed="81"/>
            <rFont val="Tahoma"/>
            <family val="2"/>
          </rPr>
          <t xml:space="preserve">FOP: UBS 
</t>
        </r>
      </text>
    </comment>
  </commentList>
</comments>
</file>

<file path=xl/sharedStrings.xml><?xml version="1.0" encoding="utf-8"?>
<sst xmlns="http://schemas.openxmlformats.org/spreadsheetml/2006/main" count="1645" uniqueCount="257">
  <si>
    <t>Recommendations</t>
  </si>
  <si>
    <t>Closing Payment Letter Report</t>
  </si>
  <si>
    <t>Notes</t>
  </si>
  <si>
    <t xml:space="preserve">Series </t>
  </si>
  <si>
    <t>ISIN</t>
  </si>
  <si>
    <t>PM</t>
  </si>
  <si>
    <t>Custodian</t>
  </si>
  <si>
    <t>SD</t>
  </si>
  <si>
    <t>Amount Issued</t>
  </si>
  <si>
    <t>Notes Remaining</t>
  </si>
  <si>
    <t>Amount</t>
  </si>
  <si>
    <t>Nominal Amount</t>
  </si>
  <si>
    <t>Status</t>
  </si>
  <si>
    <t>Bank Account Name</t>
  </si>
  <si>
    <t>SERIES 9</t>
  </si>
  <si>
    <t>XS0972245285</t>
  </si>
  <si>
    <t>Drizary Corporation S.A.</t>
  </si>
  <si>
    <t>JP Morgan</t>
  </si>
  <si>
    <t>DONE</t>
  </si>
  <si>
    <t>JP Morgan Chase</t>
  </si>
  <si>
    <t>Org. Issue</t>
  </si>
  <si>
    <t>FFC: Prodigy Shorewood Investment Management LLC</t>
  </si>
  <si>
    <t>BOI</t>
  </si>
  <si>
    <t>'  ''  ''</t>
  </si>
  <si>
    <t>Tranche 2</t>
  </si>
  <si>
    <t>FFC: Fidelity National Title Isurance Company</t>
  </si>
  <si>
    <t>Tranche 3</t>
  </si>
  <si>
    <t>Tranche 4</t>
  </si>
  <si>
    <t>Tranche 5</t>
  </si>
  <si>
    <t>Tranche 6</t>
  </si>
  <si>
    <t>HSBC</t>
  </si>
  <si>
    <t>HSBC Bank, USA, N.A.</t>
  </si>
  <si>
    <t>Tranche 7</t>
  </si>
  <si>
    <t>FFC: Prodigy Shorewood New York REP Fund, LP</t>
  </si>
  <si>
    <t>SERIES 8</t>
  </si>
  <si>
    <t>XS0968569623</t>
  </si>
  <si>
    <t>GWM Group, Inc.</t>
  </si>
  <si>
    <t>Interactive Brokers</t>
  </si>
  <si>
    <t>Interactive Brokers UK Ltd</t>
  </si>
  <si>
    <t>SERIES 7</t>
  </si>
  <si>
    <t>XS0931697519</t>
  </si>
  <si>
    <t>Mora Wealth Management, LLC</t>
  </si>
  <si>
    <t>Tranche 8</t>
  </si>
  <si>
    <t>Tranche 9</t>
  </si>
  <si>
    <t>SERIES 4</t>
  </si>
  <si>
    <t>XS0784985441</t>
  </si>
  <si>
    <t>Latmark Asset Management</t>
  </si>
  <si>
    <t>Mandatory Redeem</t>
  </si>
  <si>
    <t>SERIES 17</t>
  </si>
  <si>
    <t>XS1183151890</t>
  </si>
  <si>
    <t>Prodigy Shorewood Investments Management, LLC</t>
  </si>
  <si>
    <t>FFC: Prodigy Shorewood New York REP Co.</t>
  </si>
  <si>
    <t>XS1102848618</t>
  </si>
  <si>
    <t>XS1160586001</t>
  </si>
  <si>
    <t>SERIES 15</t>
  </si>
  <si>
    <t>XS1084503801</t>
  </si>
  <si>
    <t>Swiss Global Wealth Services SARL</t>
  </si>
  <si>
    <t>Tranche 10</t>
  </si>
  <si>
    <t>SERIES 10</t>
  </si>
  <si>
    <t>XS0999246753</t>
  </si>
  <si>
    <t>Across Wealth Management</t>
  </si>
  <si>
    <t>Redeem</t>
  </si>
  <si>
    <t>SERIES 11</t>
  </si>
  <si>
    <t>XS1021727364</t>
  </si>
  <si>
    <t>Prodigy Shorewood New York REP Fund, LP</t>
  </si>
  <si>
    <t>FFC: Prodigy Shorewood New York REP Funds, LP.</t>
  </si>
  <si>
    <t>XS1044765623</t>
  </si>
  <si>
    <t>XS1048953282</t>
  </si>
  <si>
    <t>SERIES 12</t>
  </si>
  <si>
    <t>XS1028415062</t>
  </si>
  <si>
    <t>SERIES 13</t>
  </si>
  <si>
    <t>XS1044487558</t>
  </si>
  <si>
    <t>SERIES 14</t>
  </si>
  <si>
    <t>XS1061846314</t>
  </si>
  <si>
    <t>Global Wealth Management SL</t>
  </si>
  <si>
    <t>SERIES 16</t>
  </si>
  <si>
    <t>XS1116046068</t>
  </si>
  <si>
    <t>Pershing, LLC</t>
  </si>
  <si>
    <t>PAS</t>
  </si>
  <si>
    <t>SERIES 18</t>
  </si>
  <si>
    <t>XS1110282149</t>
  </si>
  <si>
    <t>BiscayneAmericas Global Macro Tactical</t>
  </si>
  <si>
    <t>XS1116639045</t>
  </si>
  <si>
    <t>SERIES 6</t>
  </si>
  <si>
    <t>XS0855794367</t>
  </si>
  <si>
    <t>?</t>
  </si>
  <si>
    <t>SERIES 20</t>
  </si>
  <si>
    <t>XS1121503822</t>
  </si>
  <si>
    <t>NXTP Labs Emerging Market High Impact Tech Start-ups</t>
  </si>
  <si>
    <t>Leumi USA</t>
  </si>
  <si>
    <t>FFC: Certo SA</t>
  </si>
  <si>
    <t>SERIES 21</t>
  </si>
  <si>
    <t>XS1132653293</t>
  </si>
  <si>
    <t>SERIES 23</t>
  </si>
  <si>
    <t>XS1150691795</t>
  </si>
  <si>
    <t>BiscayneAmericas Advisers, LLC</t>
  </si>
  <si>
    <t>CitiBank</t>
  </si>
  <si>
    <t>SERIES 24</t>
  </si>
  <si>
    <t>XS1199017580</t>
  </si>
  <si>
    <t>Barnett Capital Advisor</t>
  </si>
  <si>
    <t xml:space="preserve">SERIES 9 </t>
  </si>
  <si>
    <t>FOP to Citi</t>
  </si>
  <si>
    <t>SERIES 25</t>
  </si>
  <si>
    <t>XS1207460657</t>
  </si>
  <si>
    <t>Areca Value Discovery Fund Notes</t>
  </si>
  <si>
    <t>Edmond de Rothschild (Europe)</t>
  </si>
  <si>
    <t>FC-Silicon Valley Bank</t>
  </si>
  <si>
    <t>FC - Silicon Valley Bank</t>
  </si>
  <si>
    <t>FFC: Certo Sociedad Anonima</t>
  </si>
  <si>
    <t xml:space="preserve">Redeem </t>
  </si>
  <si>
    <t>Tranche 11</t>
  </si>
  <si>
    <t>SERIES 19</t>
  </si>
  <si>
    <t>XS1113562380</t>
  </si>
  <si>
    <t>US Aerospace Bond Notes due 2022</t>
  </si>
  <si>
    <t>Chase Bank N.A.</t>
  </si>
  <si>
    <t>FFC: Integrity Aviation &amp; Leasing LLC</t>
  </si>
  <si>
    <t>Chase Bank, USA, N.A.</t>
  </si>
  <si>
    <t>XS1225033726</t>
  </si>
  <si>
    <t>TBD</t>
  </si>
  <si>
    <t>IN PROGRESS</t>
  </si>
  <si>
    <t>SERIES 27</t>
  </si>
  <si>
    <t>XS1224712684</t>
  </si>
  <si>
    <t>ClearWater Insvestment Grade Portfolio (Series 2015-27)</t>
  </si>
  <si>
    <t>Done</t>
  </si>
  <si>
    <t>Tranche 12</t>
  </si>
  <si>
    <t>Part 1 - Cobrado ya en el NAV, Completed on 06/10/2015</t>
  </si>
  <si>
    <t>Part 2</t>
  </si>
  <si>
    <t>SERIES 31</t>
  </si>
  <si>
    <t>XS1239748160</t>
  </si>
  <si>
    <t>GSC FlexETP (Series 31) notes due 2035</t>
  </si>
  <si>
    <t xml:space="preserve">PanAmerica Capital Group, Inc. </t>
  </si>
  <si>
    <t>FFC: Fideicomiso GSM SAS</t>
  </si>
  <si>
    <t>Part 3 - Wired 50.00 USD more to cover FOP charge</t>
  </si>
  <si>
    <t>SERIES 30</t>
  </si>
  <si>
    <t>XS1239745653</t>
  </si>
  <si>
    <t>JP Morgan Chase - Real State Division</t>
  </si>
  <si>
    <t>SERIES 32</t>
  </si>
  <si>
    <t>XS1246650862</t>
  </si>
  <si>
    <r>
      <rPr>
        <b/>
        <sz val="10"/>
        <color rgb="FF000000"/>
        <rFont val="Calibri"/>
        <family val="2"/>
        <scheme val="minor"/>
      </rPr>
      <t>Biscayne Capital Ltd</t>
    </r>
    <r>
      <rPr>
        <sz val="10"/>
        <color rgb="FF000000"/>
        <rFont val="Calibri"/>
        <family val="2"/>
        <scheme val="minor"/>
      </rPr>
      <t>.-LIQUIDITY RATE FUND (Series 32) Notes due 2035</t>
    </r>
  </si>
  <si>
    <t>Citi Custody</t>
  </si>
  <si>
    <t>SERIES 33</t>
  </si>
  <si>
    <t>XS1246651597</t>
  </si>
  <si>
    <t>Boston Quincy FlexETP (Series 33) Notes due 2020</t>
  </si>
  <si>
    <t>FFC: Quincy President SA</t>
  </si>
  <si>
    <t>REDEEM</t>
  </si>
  <si>
    <t>SERIES 28</t>
  </si>
  <si>
    <t>XS1224712841</t>
  </si>
  <si>
    <t xml:space="preserve">iBillionaire 50 FlexETP (Series 28) </t>
  </si>
  <si>
    <t>Tranche 13</t>
  </si>
  <si>
    <t>SERIES 29</t>
  </si>
  <si>
    <t>XS1224713658</t>
  </si>
  <si>
    <t>CitiDirect</t>
  </si>
  <si>
    <t>giuseppe@cf-im.com</t>
  </si>
  <si>
    <t>Tranche 14</t>
  </si>
  <si>
    <t>XS1261286659</t>
  </si>
  <si>
    <t xml:space="preserve">XS1262800680 </t>
  </si>
  <si>
    <t>SERIES 34</t>
  </si>
  <si>
    <t>XS1258828380</t>
  </si>
  <si>
    <t xml:space="preserve"> Theatrical Fund (Series 34) - Wonnderland Capital, S.L.U</t>
  </si>
  <si>
    <t xml:space="preserve">Bankia </t>
  </si>
  <si>
    <t>FFC: WONDERLAND CAPITAL, S.L.U.</t>
  </si>
  <si>
    <t>Tranche 15</t>
  </si>
  <si>
    <t>25. Extra para cubrir FOP</t>
  </si>
  <si>
    <t>SERIES 26</t>
  </si>
  <si>
    <t>XS1270465815</t>
  </si>
  <si>
    <t>Argentine Opportunity Fund (Series 26) Notes due 2035</t>
  </si>
  <si>
    <t>Citibank</t>
  </si>
  <si>
    <t>5MM</t>
  </si>
  <si>
    <t>**</t>
  </si>
  <si>
    <t>XS1278947103</t>
  </si>
  <si>
    <t xml:space="preserve"> v</t>
  </si>
  <si>
    <t>Tranche 16</t>
  </si>
  <si>
    <t>XS1281535788</t>
  </si>
  <si>
    <t>SERIES 35</t>
  </si>
  <si>
    <t>XS1282635603</t>
  </si>
  <si>
    <t>Argentina FlexETP (Series 35) Notes due 2035</t>
  </si>
  <si>
    <t>Citiabank Custody/IB</t>
  </si>
  <si>
    <t>IB/Citibank Custody</t>
  </si>
  <si>
    <t>SERIES 36</t>
  </si>
  <si>
    <t>XS1278528713</t>
  </si>
  <si>
    <t>AD Markets (Series 36)Notes due 2035</t>
  </si>
  <si>
    <t>DEUTSCHE BANK AG</t>
  </si>
  <si>
    <t>SERIES 37</t>
  </si>
  <si>
    <t>XS1276705958</t>
  </si>
  <si>
    <t>25th Street Prodigy Network Notes due 2020</t>
  </si>
  <si>
    <t>EFG Bank Cayman Branch</t>
  </si>
  <si>
    <t>SERIES 38</t>
  </si>
  <si>
    <t>XS1276706337</t>
  </si>
  <si>
    <t>Prodigy Network Corporate Bond (Series 38) Notes due 2018</t>
  </si>
  <si>
    <t>Sun Trust Bank</t>
  </si>
  <si>
    <t>SERIES 39</t>
  </si>
  <si>
    <t>XS1276707228</t>
  </si>
  <si>
    <t>NFS Strategic Income Fund (Series 39) Notes due 2035</t>
  </si>
  <si>
    <t>Northeast Securities, Inc</t>
  </si>
  <si>
    <t>PUT Redeem</t>
  </si>
  <si>
    <t>Tranche 17</t>
  </si>
  <si>
    <t>SERIES 40</t>
  </si>
  <si>
    <t>XS1297481258</t>
  </si>
  <si>
    <t>Apercu Strategic Volatility Fund (Series 40) Notes due 2025</t>
  </si>
  <si>
    <t>Sell - Remaining</t>
  </si>
  <si>
    <t>SERIES 41</t>
  </si>
  <si>
    <t>XS1304663542</t>
  </si>
  <si>
    <t>Golden Mile Parking (Series 41) Notes due 2035</t>
  </si>
  <si>
    <t>SERIES 43</t>
  </si>
  <si>
    <t>XS1304663898</t>
  </si>
  <si>
    <t>Wilgran Equity Investments (Series 43) Notes due 2024</t>
  </si>
  <si>
    <t>SERIES 42</t>
  </si>
  <si>
    <t>XS1306263192</t>
  </si>
  <si>
    <t>Mortgage Finance Company (Series 42) Notes due 2025</t>
  </si>
  <si>
    <t>N/A</t>
  </si>
  <si>
    <t>XS1209611364</t>
  </si>
  <si>
    <t>Not going to use it</t>
  </si>
  <si>
    <t>Argentina FlexETP (Series 35) Notes due 2036</t>
  </si>
  <si>
    <t>This trade settled on Nov 16 due to a problem with counterparty not properly placing their instructions</t>
  </si>
  <si>
    <t>Sale Cut-off</t>
  </si>
  <si>
    <t xml:space="preserve">11/05/2015  - 86.96 Cash allocation period </t>
  </si>
  <si>
    <t>monthly trades</t>
  </si>
  <si>
    <t>Jefferies LLC</t>
  </si>
  <si>
    <t>SERIES 45</t>
  </si>
  <si>
    <t>XS1324199576</t>
  </si>
  <si>
    <t>New Lands FlexETP (Series 45) Notes due 2025</t>
  </si>
  <si>
    <t>-</t>
  </si>
  <si>
    <t>SERIES 46</t>
  </si>
  <si>
    <t>The Compounding Club - Peer to Peer Lending (Series 46) Notes due 2018</t>
  </si>
  <si>
    <t>SERIES 48</t>
  </si>
  <si>
    <t>Titanium Capital Preservation Strategy Fund (Series 48) Notes due 2035</t>
  </si>
  <si>
    <t>XS1327011133</t>
  </si>
  <si>
    <t>XS1327011216</t>
  </si>
  <si>
    <t>`</t>
  </si>
  <si>
    <t>Agustin Del Rio</t>
  </si>
  <si>
    <t>pablogegalian_rivera@hotmail.com</t>
  </si>
  <si>
    <t>???</t>
  </si>
  <si>
    <t>SERIES 49</t>
  </si>
  <si>
    <t>XS1332125159</t>
  </si>
  <si>
    <t>Prodigy Network 46th Street (Series 49) Notes due 2020</t>
  </si>
  <si>
    <t>GWM LTD</t>
  </si>
  <si>
    <t>SERIES 50</t>
  </si>
  <si>
    <t>XS1332125662</t>
  </si>
  <si>
    <t>Prodigy Network 46th Street (Series 50) Notes due 2020</t>
  </si>
  <si>
    <t>SERIES 47</t>
  </si>
  <si>
    <t>Merit Investment Fund (Series 47) Notes due 2018</t>
  </si>
  <si>
    <t>SERIES 52</t>
  </si>
  <si>
    <t>PDVSA Credit (Series 52) Notes due 2018</t>
  </si>
  <si>
    <t>SERIES 53</t>
  </si>
  <si>
    <t>Atenea Investment Fund (Series 53) Notes due 2025</t>
  </si>
  <si>
    <t>XS1334564579</t>
  </si>
  <si>
    <t>XS1334564736</t>
  </si>
  <si>
    <t>XS1334565899</t>
  </si>
  <si>
    <t>Shard Alliance LTD. FlexETP (Series 2015-29) Notes due 2035</t>
  </si>
  <si>
    <t>FOP to Credit Andorra</t>
  </si>
  <si>
    <t>50 mas 45</t>
  </si>
  <si>
    <t>EFG</t>
  </si>
  <si>
    <t>SERIES 54</t>
  </si>
  <si>
    <t>Alpha Global Corporate Income Portfolio (Series 54) Notes due 2025</t>
  </si>
  <si>
    <t>XS1337366113</t>
  </si>
  <si>
    <t>NA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</si>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</sst>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€-2]\ #,##0.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1"/>
      <color rgb="FF1F497D"/>
      <name val="Calibri"/>
      <family val="2"/>
    </font>
    <font>
      <i/>
      <sz val="11"/>
      <color rgb="FF1F497D"/>
      <name val="Calibri"/>
      <family val="2"/>
    </font>
    <font>
      <b/>
      <sz val="10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09">
    <xf numFmtId="0" fontId="0" fillId="0" borderId="0" xfId="0"/>
    <xf numFmtId="0" fontId="22" fillId="34" borderId="0" xfId="42" applyFont="1" applyFill="1" applyBorder="1" applyAlignment="1">
      <alignment horizontal="center" vertical="center" wrapText="1"/>
    </xf>
    <xf numFmtId="0" fontId="21" fillId="34" borderId="0" xfId="42" applyNumberFormat="1" applyFont="1" applyFill="1" applyBorder="1" applyAlignment="1">
      <alignment horizontal="center" vertical="center" wrapText="1"/>
    </xf>
    <xf numFmtId="0" fontId="22" fillId="33" borderId="0" xfId="42" applyFont="1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23" fillId="33" borderId="0" xfId="42" applyNumberFormat="1" applyFont="1" applyFill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  <xf numFmtId="164" fontId="23" fillId="34" borderId="11" xfId="4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3" fillId="34" borderId="11" xfId="42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10" xfId="0" applyBorder="1" applyAlignment="1">
      <alignment horizontal="left"/>
    </xf>
    <xf numFmtId="14" fontId="0" fillId="36" borderId="10" xfId="0" applyNumberFormat="1" applyFill="1" applyBorder="1" applyAlignment="1">
      <alignment horizontal="center"/>
    </xf>
    <xf numFmtId="164" fontId="0" fillId="36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4" fontId="0" fillId="0" borderId="10" xfId="0" applyNumberForma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0" xfId="0" applyFill="1"/>
    <xf numFmtId="4" fontId="0" fillId="0" borderId="10" xfId="0" quotePrefix="1" applyNumberFormat="1" applyFill="1" applyBorder="1" applyAlignment="1">
      <alignment horizontal="center"/>
    </xf>
    <xf numFmtId="0" fontId="23" fillId="34" borderId="0" xfId="42" applyFont="1" applyFill="1" applyBorder="1" applyAlignment="1">
      <alignment horizontal="center" vertical="center" wrapText="1"/>
    </xf>
    <xf numFmtId="164" fontId="23" fillId="34" borderId="0" xfId="42" applyNumberFormat="1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14" fontId="14" fillId="0" borderId="10" xfId="0" applyNumberFormat="1" applyFont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4" fontId="14" fillId="0" borderId="10" xfId="0" applyNumberFormat="1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16" fillId="0" borderId="15" xfId="0" applyFont="1" applyBorder="1" applyAlignment="1">
      <alignment horizontal="center"/>
    </xf>
    <xf numFmtId="164" fontId="14" fillId="0" borderId="10" xfId="0" applyNumberFormat="1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4" xfId="0" applyBorder="1"/>
    <xf numFmtId="0" fontId="0" fillId="36" borderId="10" xfId="0" applyFill="1" applyBorder="1"/>
    <xf numFmtId="14" fontId="14" fillId="0" borderId="10" xfId="0" applyNumberFormat="1" applyFont="1" applyFill="1" applyBorder="1" applyAlignment="1">
      <alignment horizontal="center"/>
    </xf>
    <xf numFmtId="8" fontId="14" fillId="0" borderId="10" xfId="0" applyNumberFormat="1" applyFont="1" applyFill="1" applyBorder="1" applyAlignment="1">
      <alignment horizontal="center"/>
    </xf>
    <xf numFmtId="3" fontId="14" fillId="0" borderId="10" xfId="0" applyNumberFormat="1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0" fillId="0" borderId="10" xfId="0" applyFill="1" applyBorder="1"/>
    <xf numFmtId="0" fontId="27" fillId="36" borderId="10" xfId="0" applyFon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4" fontId="14" fillId="0" borderId="10" xfId="0" applyNumberFormat="1" applyFont="1" applyFill="1" applyBorder="1" applyAlignment="1">
      <alignment horizontal="center"/>
    </xf>
    <xf numFmtId="0" fontId="14" fillId="0" borderId="10" xfId="0" applyFont="1" applyFill="1" applyBorder="1"/>
    <xf numFmtId="3" fontId="0" fillId="36" borderId="10" xfId="0" applyNumberFormat="1" applyFill="1" applyBorder="1" applyAlignment="1">
      <alignment horizontal="center"/>
    </xf>
    <xf numFmtId="4" fontId="14" fillId="0" borderId="10" xfId="0" applyNumberFormat="1" applyFont="1" applyFill="1" applyBorder="1" applyAlignment="1">
      <alignment horizontal="center"/>
    </xf>
    <xf numFmtId="0" fontId="27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4" fontId="0" fillId="0" borderId="10" xfId="0" applyNumberFormat="1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0" fontId="14" fillId="0" borderId="10" xfId="0" applyFont="1" applyBorder="1"/>
    <xf numFmtId="164" fontId="0" fillId="0" borderId="10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0" fontId="30" fillId="0" borderId="10" xfId="0" applyFont="1" applyFill="1" applyBorder="1" applyAlignment="1">
      <alignment horizontal="center"/>
    </xf>
    <xf numFmtId="0" fontId="14" fillId="0" borderId="0" xfId="0" applyFont="1" applyFill="1"/>
    <xf numFmtId="0" fontId="26" fillId="36" borderId="10" xfId="0" applyFont="1" applyFill="1" applyBorder="1"/>
    <xf numFmtId="0" fontId="31" fillId="0" borderId="10" xfId="0" applyFont="1" applyFill="1" applyBorder="1" applyAlignment="1">
      <alignment horizontal="center"/>
    </xf>
    <xf numFmtId="0" fontId="34" fillId="0" borderId="0" xfId="0" applyFont="1"/>
    <xf numFmtId="0" fontId="33" fillId="0" borderId="0" xfId="0" applyFont="1"/>
    <xf numFmtId="0" fontId="19" fillId="0" borderId="0" xfId="43"/>
    <xf numFmtId="0" fontId="35" fillId="0" borderId="0" xfId="0" applyFont="1"/>
    <xf numFmtId="0" fontId="36" fillId="0" borderId="0" xfId="0" applyFont="1"/>
    <xf numFmtId="4" fontId="0" fillId="36" borderId="10" xfId="0" applyNumberFormat="1" applyFill="1" applyBorder="1" applyAlignment="1">
      <alignment horizontal="center"/>
    </xf>
    <xf numFmtId="14" fontId="16" fillId="36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3" fontId="0" fillId="33" borderId="0" xfId="0" applyNumberFormat="1" applyFill="1" applyAlignment="1">
      <alignment horizontal="center"/>
    </xf>
    <xf numFmtId="3" fontId="23" fillId="34" borderId="11" xfId="42" applyNumberFormat="1" applyFont="1" applyFill="1" applyBorder="1" applyAlignment="1">
      <alignment horizontal="center" vertical="center" wrapText="1"/>
    </xf>
    <xf numFmtId="3" fontId="23" fillId="34" borderId="0" xfId="42" applyNumberFormat="1" applyFont="1" applyFill="1" applyBorder="1" applyAlignment="1">
      <alignment horizontal="center" vertical="center" wrapText="1"/>
    </xf>
    <xf numFmtId="3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36" borderId="10" xfId="0" applyNumberFormat="1" applyFont="1" applyFill="1" applyBorder="1" applyAlignment="1">
      <alignment horizontal="center"/>
    </xf>
    <xf numFmtId="0" fontId="0" fillId="36" borderId="0" xfId="0" applyFill="1"/>
    <xf numFmtId="0" fontId="0" fillId="0" borderId="16" xfId="0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8" fillId="0" borderId="10" xfId="0" applyFont="1" applyFill="1" applyBorder="1" applyAlignment="1">
      <alignment horizontal="center"/>
    </xf>
    <xf numFmtId="0" fontId="39" fillId="0" borderId="10" xfId="0" applyFont="1" applyFill="1" applyBorder="1" applyAlignment="1">
      <alignment horizontal="center"/>
    </xf>
    <xf numFmtId="0" fontId="28" fillId="36" borderId="10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0" fontId="16" fillId="0" borderId="10" xfId="0" applyFont="1" applyFill="1" applyBorder="1"/>
    <xf numFmtId="0" fontId="0" fillId="0" borderId="0" xfId="0" applyFont="1" applyFill="1"/>
    <xf numFmtId="0" fontId="29" fillId="36" borderId="10" xfId="0" applyFont="1" applyFill="1" applyBorder="1" applyAlignment="1">
      <alignment horizontal="center"/>
    </xf>
    <xf numFmtId="0" fontId="37" fillId="36" borderId="10" xfId="0" applyFont="1" applyFill="1" applyBorder="1" applyAlignment="1">
      <alignment horizontal="center"/>
    </xf>
    <xf numFmtId="14" fontId="0" fillId="36" borderId="10" xfId="0" applyNumberFormat="1" applyFont="1" applyFill="1" applyBorder="1" applyAlignment="1">
      <alignment horizontal="center"/>
    </xf>
    <xf numFmtId="0" fontId="33" fillId="36" borderId="10" xfId="0" applyFont="1" applyFill="1" applyBorder="1" applyAlignment="1">
      <alignment horizontal="center"/>
    </xf>
    <xf numFmtId="164" fontId="0" fillId="36" borderId="10" xfId="0" applyNumberFormat="1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4" fontId="0" fillId="34" borderId="10" xfId="0" applyNumberForma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4" borderId="0" xfId="0" applyFill="1"/>
    <xf numFmtId="0" fontId="41" fillId="0" borderId="10" xfId="0" applyFont="1" applyFill="1" applyBorder="1" applyAlignment="1">
      <alignment horizontal="center"/>
    </xf>
    <xf numFmtId="0" fontId="0" fillId="0" borderId="10" xfId="0" applyFont="1" applyFill="1" applyBorder="1"/>
    <xf numFmtId="0" fontId="26" fillId="0" borderId="10" xfId="0" applyFont="1" applyFill="1" applyBorder="1" applyAlignment="1">
      <alignment horizontal="left"/>
    </xf>
    <xf numFmtId="14" fontId="26" fillId="0" borderId="10" xfId="0" applyNumberFormat="1" applyFont="1" applyFill="1" applyBorder="1" applyAlignment="1">
      <alignment horizontal="center"/>
    </xf>
    <xf numFmtId="164" fontId="26" fillId="0" borderId="10" xfId="0" applyNumberFormat="1" applyFont="1" applyFill="1" applyBorder="1" applyAlignment="1">
      <alignment horizontal="center"/>
    </xf>
    <xf numFmtId="0" fontId="26" fillId="0" borderId="10" xfId="0" applyFont="1" applyFill="1" applyBorder="1"/>
    <xf numFmtId="0" fontId="14" fillId="0" borderId="14" xfId="0" applyFont="1" applyFill="1" applyBorder="1" applyAlignment="1">
      <alignment horizontal="left"/>
    </xf>
    <xf numFmtId="164" fontId="14" fillId="36" borderId="10" xfId="0" applyNumberFormat="1" applyFont="1" applyFill="1" applyBorder="1" applyAlignment="1">
      <alignment horizontal="center"/>
    </xf>
    <xf numFmtId="0" fontId="14" fillId="36" borderId="10" xfId="0" applyFont="1" applyFill="1" applyBorder="1" applyAlignment="1">
      <alignment horizontal="center"/>
    </xf>
    <xf numFmtId="14" fontId="14" fillId="36" borderId="10" xfId="0" applyNumberFormat="1" applyFont="1" applyFill="1" applyBorder="1" applyAlignment="1">
      <alignment horizontal="center"/>
    </xf>
    <xf numFmtId="4" fontId="14" fillId="36" borderId="10" xfId="0" applyNumberFormat="1" applyFont="1" applyFill="1" applyBorder="1" applyAlignment="1">
      <alignment horizontal="center"/>
    </xf>
    <xf numFmtId="0" fontId="26" fillId="36" borderId="10" xfId="0" applyFont="1" applyFill="1" applyBorder="1" applyAlignment="1">
      <alignment horizontal="center"/>
    </xf>
    <xf numFmtId="0" fontId="14" fillId="36" borderId="10" xfId="0" applyFont="1" applyFill="1" applyBorder="1"/>
    <xf numFmtId="14" fontId="26" fillId="36" borderId="10" xfId="0" applyNumberFormat="1" applyFont="1" applyFill="1" applyBorder="1" applyAlignment="1">
      <alignment horizontal="center"/>
    </xf>
    <xf numFmtId="0" fontId="23" fillId="33" borderId="0" xfId="42" applyFont="1" applyFill="1" applyAlignment="1">
      <alignment horizontal="center" vertical="center" wrapText="1"/>
    </xf>
    <xf numFmtId="3" fontId="23" fillId="33" borderId="0" xfId="42" applyNumberFormat="1" applyFont="1" applyFill="1" applyAlignment="1">
      <alignment horizontal="center" vertical="center" wrapText="1"/>
    </xf>
    <xf numFmtId="10" fontId="16" fillId="35" borderId="13" xfId="0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0" fillId="37" borderId="10" xfId="0" applyFont="1" applyFill="1" applyBorder="1" applyAlignment="1">
      <alignment horizontal="center"/>
    </xf>
    <xf numFmtId="0" fontId="33" fillId="37" borderId="10" xfId="0" applyFon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14" fontId="0" fillId="37" borderId="10" xfId="0" applyNumberFormat="1" applyFill="1" applyBorder="1" applyAlignment="1">
      <alignment horizontal="center"/>
    </xf>
    <xf numFmtId="3" fontId="0" fillId="37" borderId="10" xfId="0" applyNumberFormat="1" applyFill="1" applyBorder="1" applyAlignment="1">
      <alignment horizontal="center"/>
    </xf>
    <xf numFmtId="3" fontId="0" fillId="37" borderId="10" xfId="0" applyNumberFormat="1" applyFont="1" applyFill="1" applyBorder="1" applyAlignment="1">
      <alignment horizontal="center"/>
    </xf>
    <xf numFmtId="164" fontId="0" fillId="37" borderId="10" xfId="0" applyNumberFormat="1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37" borderId="10" xfId="0" applyFont="1" applyFill="1" applyBorder="1"/>
    <xf numFmtId="0" fontId="14" fillId="37" borderId="10" xfId="0" applyFont="1" applyFill="1" applyBorder="1" applyAlignment="1">
      <alignment horizontal="center"/>
    </xf>
    <xf numFmtId="164" fontId="26" fillId="37" borderId="10" xfId="0" applyNumberFormat="1" applyFont="1" applyFill="1" applyBorder="1" applyAlignment="1">
      <alignment horizontal="center"/>
    </xf>
    <xf numFmtId="164" fontId="14" fillId="37" borderId="10" xfId="0" applyNumberFormat="1" applyFont="1" applyFill="1" applyBorder="1" applyAlignment="1">
      <alignment horizontal="center"/>
    </xf>
    <xf numFmtId="3" fontId="14" fillId="37" borderId="10" xfId="0" applyNumberFormat="1" applyFont="1" applyFill="1" applyBorder="1" applyAlignment="1">
      <alignment horizontal="center"/>
    </xf>
    <xf numFmtId="4" fontId="14" fillId="37" borderId="10" xfId="0" applyNumberFormat="1" applyFont="1" applyFill="1" applyBorder="1" applyAlignment="1">
      <alignment horizontal="center"/>
    </xf>
    <xf numFmtId="0" fontId="26" fillId="37" borderId="10" xfId="0" applyFont="1" applyFill="1" applyBorder="1" applyAlignment="1">
      <alignment horizontal="center"/>
    </xf>
    <xf numFmtId="0" fontId="26" fillId="37" borderId="10" xfId="0" applyFont="1" applyFill="1" applyBorder="1"/>
    <xf numFmtId="0" fontId="23" fillId="33" borderId="0" xfId="42" applyFont="1" applyFill="1" applyAlignment="1">
      <alignment horizontal="center" vertical="center" wrapText="1"/>
    </xf>
    <xf numFmtId="14" fontId="14" fillId="37" borderId="10" xfId="0" applyNumberFormat="1" applyFont="1" applyFill="1" applyBorder="1" applyAlignment="1">
      <alignment horizontal="center"/>
    </xf>
    <xf numFmtId="14" fontId="37" fillId="0" borderId="10" xfId="0" applyNumberFormat="1" applyFont="1" applyFill="1" applyBorder="1" applyAlignment="1">
      <alignment horizontal="center"/>
    </xf>
    <xf numFmtId="14" fontId="26" fillId="37" borderId="10" xfId="0" applyNumberFormat="1" applyFont="1" applyFill="1" applyBorder="1" applyAlignment="1">
      <alignment horizontal="center"/>
    </xf>
    <xf numFmtId="4" fontId="0" fillId="0" borderId="10" xfId="0" applyNumberFormat="1" applyFont="1" applyFill="1" applyBorder="1" applyAlignment="1">
      <alignment horizontal="center"/>
    </xf>
    <xf numFmtId="164" fontId="29" fillId="0" borderId="10" xfId="0" applyNumberFormat="1" applyFont="1" applyFill="1" applyBorder="1" applyAlignment="1">
      <alignment horizontal="center"/>
    </xf>
    <xf numFmtId="3" fontId="14" fillId="36" borderId="10" xfId="0" applyNumberFormat="1" applyFont="1" applyFill="1" applyBorder="1" applyAlignment="1">
      <alignment horizontal="center"/>
    </xf>
    <xf numFmtId="0" fontId="41" fillId="36" borderId="10" xfId="0" applyFont="1" applyFill="1" applyBorder="1" applyAlignment="1">
      <alignment horizontal="center"/>
    </xf>
    <xf numFmtId="0" fontId="0" fillId="36" borderId="10" xfId="0" applyFont="1" applyFill="1" applyBorder="1"/>
    <xf numFmtId="2" fontId="0" fillId="0" borderId="10" xfId="0" applyNumberFormat="1" applyFill="1" applyBorder="1" applyAlignment="1">
      <alignment horizontal="center"/>
    </xf>
    <xf numFmtId="164" fontId="26" fillId="36" borderId="10" xfId="0" applyNumberFormat="1" applyFont="1" applyFill="1" applyBorder="1" applyAlignment="1">
      <alignment horizontal="center"/>
    </xf>
    <xf numFmtId="0" fontId="30" fillId="0" borderId="0" xfId="0" applyFont="1"/>
    <xf numFmtId="0" fontId="0" fillId="38" borderId="10" xfId="0" applyFill="1" applyBorder="1" applyAlignment="1">
      <alignment horizontal="center"/>
    </xf>
    <xf numFmtId="0" fontId="0" fillId="38" borderId="10" xfId="0" applyFont="1" applyFill="1" applyBorder="1" applyAlignment="1">
      <alignment horizontal="center"/>
    </xf>
    <xf numFmtId="14" fontId="0" fillId="38" borderId="10" xfId="0" applyNumberFormat="1" applyFill="1" applyBorder="1" applyAlignment="1">
      <alignment horizontal="center"/>
    </xf>
    <xf numFmtId="164" fontId="0" fillId="38" borderId="10" xfId="0" applyNumberFormat="1" applyFill="1" applyBorder="1" applyAlignment="1">
      <alignment horizontal="center"/>
    </xf>
    <xf numFmtId="3" fontId="0" fillId="38" borderId="10" xfId="0" applyNumberForma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0" fillId="38" borderId="10" xfId="0" applyFill="1" applyBorder="1"/>
    <xf numFmtId="0" fontId="0" fillId="38" borderId="0" xfId="0" applyFill="1"/>
    <xf numFmtId="0" fontId="27" fillId="38" borderId="10" xfId="0" applyFont="1" applyFill="1" applyBorder="1" applyAlignment="1">
      <alignment horizontal="center"/>
    </xf>
    <xf numFmtId="14" fontId="16" fillId="38" borderId="10" xfId="0" applyNumberFormat="1" applyFont="1" applyFill="1" applyBorder="1" applyAlignment="1">
      <alignment horizontal="center"/>
    </xf>
    <xf numFmtId="4" fontId="0" fillId="38" borderId="10" xfId="0" applyNumberFormat="1" applyFill="1" applyBorder="1" applyAlignment="1">
      <alignment horizontal="center"/>
    </xf>
    <xf numFmtId="0" fontId="30" fillId="38" borderId="10" xfId="0" applyFont="1" applyFill="1" applyBorder="1" applyAlignment="1">
      <alignment horizontal="center"/>
    </xf>
    <xf numFmtId="14" fontId="0" fillId="38" borderId="10" xfId="0" applyNumberFormat="1" applyFont="1" applyFill="1" applyBorder="1" applyAlignment="1">
      <alignment horizontal="center"/>
    </xf>
    <xf numFmtId="0" fontId="33" fillId="38" borderId="10" xfId="0" applyFont="1" applyFill="1" applyBorder="1" applyAlignment="1">
      <alignment horizontal="center"/>
    </xf>
    <xf numFmtId="3" fontId="0" fillId="38" borderId="10" xfId="0" applyNumberFormat="1" applyFont="1" applyFill="1" applyBorder="1" applyAlignment="1">
      <alignment horizontal="center"/>
    </xf>
    <xf numFmtId="164" fontId="0" fillId="38" borderId="10" xfId="0" applyNumberFormat="1" applyFont="1" applyFill="1" applyBorder="1" applyAlignment="1">
      <alignment horizontal="center"/>
    </xf>
    <xf numFmtId="0" fontId="16" fillId="38" borderId="10" xfId="0" applyFont="1" applyFill="1" applyBorder="1"/>
    <xf numFmtId="0" fontId="0" fillId="38" borderId="0" xfId="0" applyFont="1" applyFill="1"/>
    <xf numFmtId="0" fontId="29" fillId="38" borderId="10" xfId="0" applyFont="1" applyFill="1" applyBorder="1" applyAlignment="1">
      <alignment horizontal="center"/>
    </xf>
    <xf numFmtId="0" fontId="18" fillId="38" borderId="10" xfId="0" applyFont="1" applyFill="1" applyBorder="1" applyAlignment="1">
      <alignment horizontal="center"/>
    </xf>
    <xf numFmtId="0" fontId="40" fillId="38" borderId="10" xfId="0" applyFont="1" applyFill="1" applyBorder="1" applyAlignment="1">
      <alignment horizontal="center"/>
    </xf>
    <xf numFmtId="14" fontId="29" fillId="38" borderId="10" xfId="0" applyNumberFormat="1" applyFont="1" applyFill="1" applyBorder="1" applyAlignment="1">
      <alignment horizontal="center"/>
    </xf>
    <xf numFmtId="164" fontId="28" fillId="38" borderId="10" xfId="0" applyNumberFormat="1" applyFont="1" applyFill="1" applyBorder="1" applyAlignment="1">
      <alignment horizontal="center"/>
    </xf>
    <xf numFmtId="164" fontId="29" fillId="38" borderId="10" xfId="0" applyNumberFormat="1" applyFont="1" applyFill="1" applyBorder="1" applyAlignment="1">
      <alignment horizontal="center"/>
    </xf>
    <xf numFmtId="3" fontId="29" fillId="38" borderId="10" xfId="0" applyNumberFormat="1" applyFont="1" applyFill="1" applyBorder="1" applyAlignment="1">
      <alignment horizontal="center"/>
    </xf>
    <xf numFmtId="0" fontId="28" fillId="38" borderId="10" xfId="0" applyFont="1" applyFill="1" applyBorder="1" applyAlignment="1">
      <alignment horizontal="center"/>
    </xf>
    <xf numFmtId="0" fontId="26" fillId="38" borderId="10" xfId="0" applyFont="1" applyFill="1" applyBorder="1"/>
    <xf numFmtId="0" fontId="0" fillId="39" borderId="10" xfId="0" applyFill="1" applyBorder="1" applyAlignment="1">
      <alignment horizontal="center"/>
    </xf>
    <xf numFmtId="0" fontId="27" fillId="39" borderId="10" xfId="0" applyFont="1" applyFill="1" applyBorder="1" applyAlignment="1">
      <alignment horizontal="center"/>
    </xf>
    <xf numFmtId="0" fontId="33" fillId="39" borderId="10" xfId="0" applyFont="1" applyFill="1" applyBorder="1" applyAlignment="1">
      <alignment horizontal="center"/>
    </xf>
    <xf numFmtId="14" fontId="14" fillId="39" borderId="10" xfId="0" applyNumberFormat="1" applyFont="1" applyFill="1" applyBorder="1" applyAlignment="1">
      <alignment horizontal="center"/>
    </xf>
    <xf numFmtId="14" fontId="0" fillId="39" borderId="10" xfId="0" applyNumberFormat="1" applyFont="1" applyFill="1" applyBorder="1" applyAlignment="1">
      <alignment horizontal="center"/>
    </xf>
    <xf numFmtId="3" fontId="0" fillId="39" borderId="10" xfId="0" applyNumberFormat="1" applyFont="1" applyFill="1" applyBorder="1" applyAlignment="1">
      <alignment horizontal="center"/>
    </xf>
    <xf numFmtId="164" fontId="0" fillId="39" borderId="10" xfId="0" applyNumberFormat="1" applyFont="1" applyFill="1" applyBorder="1" applyAlignment="1">
      <alignment horizontal="center"/>
    </xf>
    <xf numFmtId="0" fontId="41" fillId="39" borderId="10" xfId="0" applyFont="1" applyFill="1" applyBorder="1" applyAlignment="1">
      <alignment horizontal="center"/>
    </xf>
    <xf numFmtId="0" fontId="16" fillId="39" borderId="10" xfId="0" applyFont="1" applyFill="1" applyBorder="1" applyAlignment="1">
      <alignment horizontal="center"/>
    </xf>
    <xf numFmtId="0" fontId="0" fillId="39" borderId="10" xfId="0" applyFont="1" applyFill="1" applyBorder="1"/>
    <xf numFmtId="0" fontId="0" fillId="39" borderId="0" xfId="0" applyFont="1" applyFill="1"/>
    <xf numFmtId="0" fontId="23" fillId="33" borderId="0" xfId="42" applyFont="1" applyFill="1" applyAlignment="1">
      <alignment horizontal="center" vertical="center" wrapText="1"/>
    </xf>
    <xf numFmtId="3" fontId="23" fillId="33" borderId="0" xfId="42" applyNumberFormat="1" applyFont="1" applyFill="1" applyAlignment="1">
      <alignment horizontal="center" vertical="center" wrapText="1"/>
    </xf>
    <xf numFmtId="10" fontId="16" fillId="35" borderId="12" xfId="0" applyNumberFormat="1" applyFont="1" applyFill="1" applyBorder="1" applyAlignment="1">
      <alignment horizontal="center" vertical="center" wrapText="1"/>
    </xf>
    <xf numFmtId="10" fontId="16" fillId="35" borderId="13" xfId="0" applyNumberFormat="1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0" fillId="0" borderId="10" xfId="0" applyNumberFormat="1" applyFill="1" applyBorder="1" applyAlignment="1">
      <alignment horizontal="center"/>
    </xf>
    <xf numFmtId="44" fontId="0" fillId="0" borderId="10" xfId="45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5" builtinId="4"/>
    <cellStyle name="Explanatory Text" xfId="16" builtinId="53" customBuiltin="1"/>
    <cellStyle name="Followed Hyperlink" xfId="44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1066800</xdr:colOff>
      <xdr:row>3</xdr:row>
      <xdr:rowOff>19051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95475" cy="6000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223"/>
  <sheetViews>
    <sheetView topLeftCell="F1" workbookViewId="0">
      <selection activeCell="B210" sqref="B210"/>
    </sheetView>
  </sheetViews>
  <sheetFormatPr defaultColWidth="8.85546875" defaultRowHeight="15" x14ac:dyDescent="0.25"/>
  <cols>
    <col min="1" max="1" width="12.42578125" style="19" customWidth="1"/>
    <col min="2" max="2" width="19.85546875" style="19" customWidth="1"/>
    <col min="3" max="3" width="63.85546875" style="14" customWidth="1"/>
    <col min="4" max="4" width="34.42578125" style="14" customWidth="1"/>
    <col min="5" max="6" width="19.28515625" style="14" customWidth="1"/>
    <col min="7" max="7" width="26.85546875" style="94" customWidth="1"/>
    <col min="8" max="8" width="19.7109375" style="94" customWidth="1"/>
    <col min="9" max="9" width="22.42578125" style="15" customWidth="1"/>
    <col min="10" max="10" width="26.42578125" style="14" customWidth="1"/>
    <col min="11" max="11" width="20" style="14" customWidth="1"/>
    <col min="12" max="12" width="33.7109375" style="14" customWidth="1"/>
    <col min="13" max="13" width="27.42578125" style="14" customWidth="1"/>
    <col min="14" max="14" width="81" customWidth="1"/>
    <col min="15" max="15" width="94" bestFit="1" customWidth="1"/>
  </cols>
  <sheetData>
    <row r="1" spans="1:18" x14ac:dyDescent="0.25">
      <c r="B1" s="4"/>
      <c r="C1" s="20"/>
      <c r="D1" s="20"/>
      <c r="E1" s="20"/>
      <c r="F1" s="20"/>
      <c r="G1" s="90"/>
      <c r="H1" s="90"/>
      <c r="I1" s="21"/>
      <c r="J1" s="20"/>
      <c r="K1" s="20"/>
      <c r="L1" s="20"/>
      <c r="M1" s="20"/>
      <c r="N1" s="205" t="s">
        <v>0</v>
      </c>
      <c r="O1" s="11"/>
      <c r="P1" s="11"/>
      <c r="Q1" s="11"/>
      <c r="R1" s="11"/>
    </row>
    <row r="2" spans="1:18" x14ac:dyDescent="0.25">
      <c r="A2" s="201" t="s">
        <v>1</v>
      </c>
      <c r="B2" s="201"/>
      <c r="C2" s="201"/>
      <c r="D2" s="201"/>
      <c r="E2" s="201"/>
      <c r="F2" s="201"/>
      <c r="G2" s="202"/>
      <c r="H2" s="202"/>
      <c r="I2" s="201"/>
      <c r="J2" s="201"/>
      <c r="K2" s="201"/>
      <c r="L2" s="201"/>
      <c r="M2" s="203" t="s">
        <v>2</v>
      </c>
      <c r="N2" s="206"/>
      <c r="O2" s="11"/>
      <c r="P2" s="11"/>
      <c r="Q2" s="11"/>
      <c r="R2" s="11"/>
    </row>
    <row r="3" spans="1:18" ht="15.75" thickBot="1" x14ac:dyDescent="0.3">
      <c r="A3" s="3"/>
      <c r="B3" s="3"/>
      <c r="C3" s="131"/>
      <c r="D3" s="131"/>
      <c r="E3" s="131"/>
      <c r="F3" s="151"/>
      <c r="G3" s="132"/>
      <c r="H3" s="132"/>
      <c r="I3" s="8"/>
      <c r="J3" s="131"/>
      <c r="K3" s="131"/>
      <c r="L3" s="131"/>
      <c r="M3" s="204"/>
      <c r="N3" s="206"/>
      <c r="O3" s="11"/>
      <c r="P3" s="11"/>
      <c r="Q3" s="11"/>
      <c r="R3" s="11"/>
    </row>
    <row r="4" spans="1:18" x14ac:dyDescent="0.25">
      <c r="A4" s="2"/>
      <c r="B4" s="1"/>
      <c r="C4" s="18"/>
      <c r="D4" s="18"/>
      <c r="E4" s="18"/>
      <c r="F4" s="18"/>
      <c r="G4" s="91"/>
      <c r="H4" s="91"/>
      <c r="I4" s="13"/>
      <c r="J4" s="18"/>
      <c r="K4" s="18"/>
      <c r="L4" s="18"/>
      <c r="M4" s="204"/>
      <c r="N4" s="206"/>
      <c r="O4" s="11"/>
      <c r="P4" s="11"/>
      <c r="Q4" s="11"/>
      <c r="R4" s="11"/>
    </row>
    <row r="5" spans="1:18" s="11" customFormat="1" ht="18.75" x14ac:dyDescent="0.25">
      <c r="A5" s="2"/>
      <c r="B5" s="1"/>
      <c r="C5" s="33"/>
      <c r="D5" s="33"/>
      <c r="E5" s="33"/>
      <c r="F5" s="33"/>
      <c r="G5" s="92"/>
      <c r="H5" s="92"/>
      <c r="I5" s="34"/>
      <c r="J5" s="33"/>
      <c r="K5" s="33"/>
      <c r="L5" s="33"/>
      <c r="M5" s="133"/>
      <c r="N5" s="134"/>
    </row>
    <row r="6" spans="1:18" ht="20.25" customHeight="1" x14ac:dyDescent="0.25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214</v>
      </c>
      <c r="G6" s="93" t="s">
        <v>8</v>
      </c>
      <c r="H6" s="93" t="s">
        <v>9</v>
      </c>
      <c r="I6" s="7" t="s">
        <v>10</v>
      </c>
      <c r="J6" s="10" t="s">
        <v>11</v>
      </c>
      <c r="K6" s="10" t="s">
        <v>12</v>
      </c>
      <c r="L6" s="10" t="s">
        <v>13</v>
      </c>
      <c r="M6" s="10"/>
      <c r="N6" s="12"/>
      <c r="O6" s="11"/>
      <c r="P6" s="11"/>
      <c r="Q6" s="11"/>
      <c r="R6" s="11"/>
    </row>
    <row r="7" spans="1:18" ht="15" hidden="1" customHeight="1" x14ac:dyDescent="0.25">
      <c r="A7" s="25" t="s">
        <v>14</v>
      </c>
      <c r="B7" s="25" t="s">
        <v>15</v>
      </c>
      <c r="C7" s="25" t="s">
        <v>16</v>
      </c>
      <c r="D7" s="25" t="s">
        <v>17</v>
      </c>
      <c r="E7" s="26">
        <v>41534</v>
      </c>
      <c r="F7" s="26"/>
      <c r="G7" s="26"/>
      <c r="H7" s="26"/>
      <c r="I7" s="27">
        <v>1000000</v>
      </c>
      <c r="J7" s="28">
        <v>1020000</v>
      </c>
      <c r="K7" s="28" t="s">
        <v>18</v>
      </c>
      <c r="L7" s="25" t="s">
        <v>19</v>
      </c>
      <c r="M7" s="29" t="s">
        <v>20</v>
      </c>
      <c r="N7" s="30" t="s">
        <v>21</v>
      </c>
      <c r="O7" s="11"/>
      <c r="P7" s="11"/>
      <c r="Q7" s="11"/>
      <c r="R7" s="11"/>
    </row>
    <row r="8" spans="1:18" ht="15" hidden="1" customHeight="1" x14ac:dyDescent="0.25">
      <c r="A8" s="25" t="s">
        <v>14</v>
      </c>
      <c r="B8" s="25" t="s">
        <v>15</v>
      </c>
      <c r="C8" s="25" t="s">
        <v>16</v>
      </c>
      <c r="D8" s="25" t="s">
        <v>22</v>
      </c>
      <c r="E8" s="26">
        <v>41534</v>
      </c>
      <c r="F8" s="26"/>
      <c r="G8" s="26"/>
      <c r="H8" s="26"/>
      <c r="I8" s="27">
        <v>20000</v>
      </c>
      <c r="J8" s="32" t="s">
        <v>23</v>
      </c>
      <c r="K8" s="28" t="s">
        <v>18</v>
      </c>
      <c r="L8" s="25" t="s">
        <v>22</v>
      </c>
      <c r="M8" s="29" t="s">
        <v>20</v>
      </c>
      <c r="N8" s="30"/>
      <c r="O8" s="11"/>
      <c r="P8" s="11"/>
      <c r="Q8" s="11"/>
      <c r="R8" s="11"/>
    </row>
    <row r="9" spans="1:18" ht="15" hidden="1" customHeight="1" x14ac:dyDescent="0.25">
      <c r="A9" s="25" t="s">
        <v>14</v>
      </c>
      <c r="B9" s="25" t="s">
        <v>15</v>
      </c>
      <c r="C9" s="25" t="s">
        <v>16</v>
      </c>
      <c r="D9" s="25" t="s">
        <v>17</v>
      </c>
      <c r="E9" s="26">
        <v>41641</v>
      </c>
      <c r="F9" s="26"/>
      <c r="G9" s="26"/>
      <c r="H9" s="26"/>
      <c r="I9" s="27">
        <v>1997460</v>
      </c>
      <c r="J9" s="28">
        <v>2000000</v>
      </c>
      <c r="K9" s="28" t="s">
        <v>18</v>
      </c>
      <c r="L9" s="25" t="s">
        <v>19</v>
      </c>
      <c r="M9" s="29" t="s">
        <v>24</v>
      </c>
      <c r="N9" s="30" t="s">
        <v>25</v>
      </c>
      <c r="O9" s="11"/>
      <c r="P9" s="11"/>
      <c r="Q9" s="11"/>
      <c r="R9" s="11"/>
    </row>
    <row r="10" spans="1:18" ht="15" hidden="1" customHeight="1" x14ac:dyDescent="0.25">
      <c r="A10" s="25" t="s">
        <v>14</v>
      </c>
      <c r="B10" s="25" t="s">
        <v>15</v>
      </c>
      <c r="C10" s="25" t="s">
        <v>16</v>
      </c>
      <c r="D10" s="25" t="s">
        <v>17</v>
      </c>
      <c r="E10" s="26">
        <v>41710</v>
      </c>
      <c r="F10" s="26"/>
      <c r="G10" s="26"/>
      <c r="H10" s="26"/>
      <c r="I10" s="27">
        <v>298440</v>
      </c>
      <c r="J10" s="28">
        <v>300000</v>
      </c>
      <c r="K10" s="28" t="s">
        <v>18</v>
      </c>
      <c r="L10" s="25" t="s">
        <v>19</v>
      </c>
      <c r="M10" s="29" t="s">
        <v>26</v>
      </c>
      <c r="N10" s="30" t="s">
        <v>25</v>
      </c>
      <c r="O10" s="11"/>
      <c r="P10" s="11"/>
      <c r="Q10" s="11"/>
      <c r="R10" s="11"/>
    </row>
    <row r="11" spans="1:18" ht="15" hidden="1" customHeight="1" x14ac:dyDescent="0.25">
      <c r="A11" s="25" t="s">
        <v>14</v>
      </c>
      <c r="B11" s="25" t="s">
        <v>15</v>
      </c>
      <c r="C11" s="25" t="s">
        <v>16</v>
      </c>
      <c r="D11" s="25" t="s">
        <v>17</v>
      </c>
      <c r="E11" s="26">
        <v>41757</v>
      </c>
      <c r="F11" s="26"/>
      <c r="G11" s="26"/>
      <c r="H11" s="26"/>
      <c r="I11" s="27">
        <v>449820</v>
      </c>
      <c r="J11" s="28">
        <v>425000</v>
      </c>
      <c r="K11" s="28" t="s">
        <v>18</v>
      </c>
      <c r="L11" s="25" t="s">
        <v>19</v>
      </c>
      <c r="M11" s="29" t="s">
        <v>27</v>
      </c>
      <c r="N11" s="30" t="s">
        <v>25</v>
      </c>
      <c r="O11" s="11"/>
      <c r="P11" s="11"/>
      <c r="Q11" s="11"/>
      <c r="R11" s="11"/>
    </row>
    <row r="12" spans="1:18" ht="15" hidden="1" customHeight="1" x14ac:dyDescent="0.25">
      <c r="A12" s="25" t="s">
        <v>14</v>
      </c>
      <c r="B12" s="25" t="s">
        <v>15</v>
      </c>
      <c r="C12" s="25" t="s">
        <v>16</v>
      </c>
      <c r="D12" s="25" t="s">
        <v>17</v>
      </c>
      <c r="E12" s="26">
        <v>41781</v>
      </c>
      <c r="F12" s="26"/>
      <c r="G12" s="26"/>
      <c r="H12" s="26"/>
      <c r="I12" s="27">
        <v>723808.6</v>
      </c>
      <c r="J12" s="28">
        <v>674000</v>
      </c>
      <c r="K12" s="28" t="s">
        <v>18</v>
      </c>
      <c r="L12" s="25" t="s">
        <v>19</v>
      </c>
      <c r="M12" s="29" t="s">
        <v>28</v>
      </c>
      <c r="N12" s="30" t="s">
        <v>25</v>
      </c>
      <c r="O12" s="11"/>
      <c r="P12" s="11"/>
      <c r="Q12" s="11"/>
      <c r="R12" s="11"/>
    </row>
    <row r="13" spans="1:18" ht="15" hidden="1" customHeight="1" x14ac:dyDescent="0.25">
      <c r="A13" s="25" t="s">
        <v>14</v>
      </c>
      <c r="B13" s="25" t="s">
        <v>15</v>
      </c>
      <c r="C13" s="25" t="s">
        <v>16</v>
      </c>
      <c r="D13" s="25" t="s">
        <v>17</v>
      </c>
      <c r="E13" s="26">
        <v>42048</v>
      </c>
      <c r="F13" s="26"/>
      <c r="G13" s="26"/>
      <c r="H13" s="26"/>
      <c r="I13" s="27">
        <v>500064.6</v>
      </c>
      <c r="J13" s="28">
        <v>438000</v>
      </c>
      <c r="K13" s="28" t="s">
        <v>18</v>
      </c>
      <c r="L13" s="25" t="s">
        <v>19</v>
      </c>
      <c r="M13" s="29" t="s">
        <v>29</v>
      </c>
      <c r="N13" s="30" t="s">
        <v>25</v>
      </c>
      <c r="O13" s="11"/>
      <c r="P13" s="11"/>
      <c r="Q13" s="11"/>
      <c r="R13" s="11"/>
    </row>
    <row r="14" spans="1:18" s="31" customFormat="1" ht="15" hidden="1" customHeight="1" x14ac:dyDescent="0.25">
      <c r="A14" s="25" t="s">
        <v>14</v>
      </c>
      <c r="B14" s="25" t="s">
        <v>15</v>
      </c>
      <c r="C14" s="25" t="s">
        <v>16</v>
      </c>
      <c r="D14" s="25" t="s">
        <v>30</v>
      </c>
      <c r="E14" s="26">
        <v>42073</v>
      </c>
      <c r="F14" s="26"/>
      <c r="G14" s="26"/>
      <c r="H14" s="26"/>
      <c r="I14" s="27">
        <v>450695</v>
      </c>
      <c r="J14" s="28">
        <v>395000</v>
      </c>
      <c r="K14" s="28" t="s">
        <v>18</v>
      </c>
      <c r="L14" s="25" t="s">
        <v>31</v>
      </c>
      <c r="M14" s="29" t="s">
        <v>32</v>
      </c>
      <c r="N14" s="30" t="s">
        <v>33</v>
      </c>
    </row>
    <row r="15" spans="1:18" ht="15" hidden="1" customHeight="1" x14ac:dyDescent="0.25">
      <c r="A15" s="12" t="s">
        <v>34</v>
      </c>
      <c r="B15" s="12" t="s">
        <v>35</v>
      </c>
      <c r="C15" s="12" t="s">
        <v>36</v>
      </c>
      <c r="D15" s="12" t="s">
        <v>37</v>
      </c>
      <c r="E15" s="16">
        <v>41523</v>
      </c>
      <c r="F15" s="16"/>
      <c r="G15" s="16"/>
      <c r="H15" s="16"/>
      <c r="I15" s="17">
        <v>594000</v>
      </c>
      <c r="J15" s="9">
        <v>600000</v>
      </c>
      <c r="K15" s="28" t="s">
        <v>18</v>
      </c>
      <c r="L15" s="12" t="s">
        <v>38</v>
      </c>
      <c r="M15" s="10" t="s">
        <v>20</v>
      </c>
      <c r="N15" s="22"/>
      <c r="O15" s="11"/>
      <c r="P15" s="11"/>
      <c r="Q15" s="11"/>
      <c r="R15" s="11"/>
    </row>
    <row r="16" spans="1:18" ht="15" hidden="1" customHeight="1" x14ac:dyDescent="0.25">
      <c r="A16" s="12" t="s">
        <v>39</v>
      </c>
      <c r="B16" s="12" t="s">
        <v>40</v>
      </c>
      <c r="C16" s="12" t="s">
        <v>41</v>
      </c>
      <c r="D16" s="12" t="s">
        <v>37</v>
      </c>
      <c r="E16" s="16">
        <v>41495</v>
      </c>
      <c r="F16" s="16"/>
      <c r="G16" s="16"/>
      <c r="H16" s="16"/>
      <c r="I16" s="17">
        <v>1796025</v>
      </c>
      <c r="J16" s="9">
        <v>1750000</v>
      </c>
      <c r="K16" s="28" t="s">
        <v>18</v>
      </c>
      <c r="L16" s="12" t="s">
        <v>38</v>
      </c>
      <c r="M16" s="10" t="s">
        <v>24</v>
      </c>
      <c r="N16" s="12"/>
      <c r="O16" s="11"/>
      <c r="P16" s="11"/>
      <c r="Q16" s="11"/>
      <c r="R16" s="11"/>
    </row>
    <row r="17" spans="1:14" s="31" customFormat="1" ht="15" hidden="1" customHeight="1" x14ac:dyDescent="0.25">
      <c r="A17" s="25" t="s">
        <v>39</v>
      </c>
      <c r="B17" s="25" t="s">
        <v>40</v>
      </c>
      <c r="C17" s="25" t="s">
        <v>41</v>
      </c>
      <c r="D17" s="25" t="s">
        <v>37</v>
      </c>
      <c r="E17" s="26">
        <v>41457</v>
      </c>
      <c r="F17" s="26"/>
      <c r="G17" s="26"/>
      <c r="H17" s="26"/>
      <c r="I17" s="27">
        <v>1000000</v>
      </c>
      <c r="J17" s="28">
        <v>1000000</v>
      </c>
      <c r="K17" s="28" t="s">
        <v>18</v>
      </c>
      <c r="L17" s="25" t="s">
        <v>38</v>
      </c>
      <c r="M17" s="29" t="s">
        <v>20</v>
      </c>
      <c r="N17" s="25"/>
    </row>
    <row r="18" spans="1:14" s="31" customFormat="1" ht="15" hidden="1" customHeight="1" x14ac:dyDescent="0.25">
      <c r="A18" s="25" t="s">
        <v>39</v>
      </c>
      <c r="B18" s="25" t="s">
        <v>40</v>
      </c>
      <c r="C18" s="25" t="s">
        <v>41</v>
      </c>
      <c r="D18" s="25" t="s">
        <v>37</v>
      </c>
      <c r="E18" s="26">
        <v>41666</v>
      </c>
      <c r="F18" s="26"/>
      <c r="G18" s="26"/>
      <c r="H18" s="26"/>
      <c r="I18" s="27">
        <v>501040.8</v>
      </c>
      <c r="J18" s="28">
        <v>477000</v>
      </c>
      <c r="K18" s="28" t="s">
        <v>18</v>
      </c>
      <c r="L18" s="25" t="s">
        <v>38</v>
      </c>
      <c r="M18" s="29" t="s">
        <v>26</v>
      </c>
      <c r="N18" s="25"/>
    </row>
    <row r="19" spans="1:14" s="31" customFormat="1" ht="15" hidden="1" customHeight="1" x14ac:dyDescent="0.25">
      <c r="A19" s="25" t="s">
        <v>39</v>
      </c>
      <c r="B19" s="25" t="s">
        <v>40</v>
      </c>
      <c r="C19" s="25" t="s">
        <v>41</v>
      </c>
      <c r="D19" s="25" t="s">
        <v>37</v>
      </c>
      <c r="E19" s="26">
        <v>41736</v>
      </c>
      <c r="F19" s="26"/>
      <c r="G19" s="26"/>
      <c r="H19" s="26"/>
      <c r="I19" s="27">
        <v>2038000</v>
      </c>
      <c r="J19" s="28">
        <v>2000000</v>
      </c>
      <c r="K19" s="28" t="s">
        <v>18</v>
      </c>
      <c r="L19" s="25" t="s">
        <v>38</v>
      </c>
      <c r="M19" s="29" t="s">
        <v>27</v>
      </c>
      <c r="N19" s="25"/>
    </row>
    <row r="20" spans="1:14" s="31" customFormat="1" ht="15" hidden="1" customHeight="1" x14ac:dyDescent="0.25">
      <c r="A20" s="25" t="s">
        <v>39</v>
      </c>
      <c r="B20" s="25" t="s">
        <v>40</v>
      </c>
      <c r="C20" s="25" t="s">
        <v>41</v>
      </c>
      <c r="D20" s="25" t="s">
        <v>37</v>
      </c>
      <c r="E20" s="26">
        <v>41771</v>
      </c>
      <c r="F20" s="26"/>
      <c r="G20" s="26"/>
      <c r="H20" s="26"/>
      <c r="I20" s="27">
        <v>255025</v>
      </c>
      <c r="J20" s="28">
        <v>250000</v>
      </c>
      <c r="K20" s="28" t="s">
        <v>18</v>
      </c>
      <c r="L20" s="25" t="s">
        <v>38</v>
      </c>
      <c r="M20" s="29" t="s">
        <v>28</v>
      </c>
      <c r="N20" s="25"/>
    </row>
    <row r="21" spans="1:14" s="31" customFormat="1" ht="15" hidden="1" customHeight="1" x14ac:dyDescent="0.25">
      <c r="A21" s="25" t="s">
        <v>39</v>
      </c>
      <c r="B21" s="25" t="s">
        <v>40</v>
      </c>
      <c r="C21" s="25" t="s">
        <v>41</v>
      </c>
      <c r="D21" s="25" t="s">
        <v>37</v>
      </c>
      <c r="E21" s="26">
        <v>41799</v>
      </c>
      <c r="F21" s="26"/>
      <c r="G21" s="26"/>
      <c r="H21" s="26"/>
      <c r="I21" s="27">
        <v>508650</v>
      </c>
      <c r="J21" s="28">
        <v>500000</v>
      </c>
      <c r="K21" s="28" t="s">
        <v>18</v>
      </c>
      <c r="L21" s="25" t="s">
        <v>38</v>
      </c>
      <c r="M21" s="29" t="s">
        <v>29</v>
      </c>
      <c r="N21" s="25"/>
    </row>
    <row r="22" spans="1:14" s="31" customFormat="1" ht="15" hidden="1" customHeight="1" x14ac:dyDescent="0.25">
      <c r="A22" s="25" t="s">
        <v>39</v>
      </c>
      <c r="B22" s="25" t="s">
        <v>40</v>
      </c>
      <c r="C22" s="25" t="s">
        <v>41</v>
      </c>
      <c r="D22" s="25" t="s">
        <v>37</v>
      </c>
      <c r="E22" s="26">
        <v>41828</v>
      </c>
      <c r="F22" s="26"/>
      <c r="G22" s="26"/>
      <c r="H22" s="26"/>
      <c r="I22" s="27">
        <v>518400</v>
      </c>
      <c r="J22" s="28">
        <v>500000</v>
      </c>
      <c r="K22" s="28" t="s">
        <v>18</v>
      </c>
      <c r="L22" s="25" t="s">
        <v>38</v>
      </c>
      <c r="M22" s="29" t="s">
        <v>32</v>
      </c>
      <c r="N22" s="25"/>
    </row>
    <row r="23" spans="1:14" s="31" customFormat="1" ht="15" hidden="1" customHeight="1" x14ac:dyDescent="0.25">
      <c r="A23" s="25" t="s">
        <v>39</v>
      </c>
      <c r="B23" s="25" t="s">
        <v>40</v>
      </c>
      <c r="C23" s="25" t="s">
        <v>41</v>
      </c>
      <c r="D23" s="25" t="s">
        <v>37</v>
      </c>
      <c r="E23" s="26">
        <v>41890</v>
      </c>
      <c r="F23" s="26"/>
      <c r="G23" s="26"/>
      <c r="H23" s="26"/>
      <c r="I23" s="27">
        <v>705845</v>
      </c>
      <c r="J23" s="28">
        <v>670000</v>
      </c>
      <c r="K23" s="28" t="s">
        <v>18</v>
      </c>
      <c r="L23" s="25" t="s">
        <v>38</v>
      </c>
      <c r="M23" s="29" t="s">
        <v>42</v>
      </c>
      <c r="N23" s="25"/>
    </row>
    <row r="24" spans="1:14" s="31" customFormat="1" ht="15" hidden="1" customHeight="1" x14ac:dyDescent="0.25">
      <c r="A24" s="25" t="s">
        <v>39</v>
      </c>
      <c r="B24" s="25" t="s">
        <v>40</v>
      </c>
      <c r="C24" s="25" t="s">
        <v>41</v>
      </c>
      <c r="D24" s="25" t="s">
        <v>37</v>
      </c>
      <c r="E24" s="26">
        <v>42048</v>
      </c>
      <c r="F24" s="26"/>
      <c r="G24" s="26"/>
      <c r="H24" s="26"/>
      <c r="I24" s="27">
        <v>316262</v>
      </c>
      <c r="J24" s="28">
        <v>310000</v>
      </c>
      <c r="K24" s="28" t="s">
        <v>18</v>
      </c>
      <c r="L24" s="25" t="s">
        <v>38</v>
      </c>
      <c r="M24" s="29" t="s">
        <v>43</v>
      </c>
      <c r="N24" s="30"/>
    </row>
    <row r="25" spans="1:14" s="31" customFormat="1" ht="15" hidden="1" customHeight="1" x14ac:dyDescent="0.25">
      <c r="A25" s="25" t="s">
        <v>44</v>
      </c>
      <c r="B25" s="25" t="s">
        <v>45</v>
      </c>
      <c r="C25" s="25" t="s">
        <v>46</v>
      </c>
      <c r="D25" s="25" t="s">
        <v>37</v>
      </c>
      <c r="E25" s="26">
        <v>41375</v>
      </c>
      <c r="F25" s="26"/>
      <c r="G25" s="26"/>
      <c r="H25" s="26"/>
      <c r="I25" s="27">
        <v>1324066</v>
      </c>
      <c r="J25" s="28">
        <v>1220000</v>
      </c>
      <c r="K25" s="28" t="s">
        <v>18</v>
      </c>
      <c r="L25" s="25" t="s">
        <v>38</v>
      </c>
      <c r="M25" s="29" t="s">
        <v>24</v>
      </c>
      <c r="N25" s="25"/>
    </row>
    <row r="26" spans="1:14" s="31" customFormat="1" ht="15" hidden="1" customHeight="1" x14ac:dyDescent="0.25">
      <c r="A26" s="25" t="s">
        <v>44</v>
      </c>
      <c r="B26" s="25" t="s">
        <v>45</v>
      </c>
      <c r="C26" s="25" t="s">
        <v>46</v>
      </c>
      <c r="D26" s="25" t="s">
        <v>37</v>
      </c>
      <c r="E26" s="26">
        <v>41437</v>
      </c>
      <c r="F26" s="26"/>
      <c r="G26" s="26"/>
      <c r="H26" s="26"/>
      <c r="I26" s="27">
        <v>986850</v>
      </c>
      <c r="J26" s="28">
        <v>900000</v>
      </c>
      <c r="K26" s="28" t="s">
        <v>18</v>
      </c>
      <c r="L26" s="25" t="s">
        <v>38</v>
      </c>
      <c r="M26" s="29" t="s">
        <v>26</v>
      </c>
      <c r="N26" s="25"/>
    </row>
    <row r="27" spans="1:14" s="31" customFormat="1" ht="15" hidden="1" customHeight="1" x14ac:dyDescent="0.25">
      <c r="A27" s="36" t="s">
        <v>44</v>
      </c>
      <c r="B27" s="36" t="s">
        <v>45</v>
      </c>
      <c r="C27" s="36" t="s">
        <v>46</v>
      </c>
      <c r="D27" s="36" t="s">
        <v>37</v>
      </c>
      <c r="E27" s="54">
        <v>41896</v>
      </c>
      <c r="F27" s="54"/>
      <c r="G27" s="54"/>
      <c r="H27" s="54"/>
      <c r="I27" s="62">
        <v>-2310916</v>
      </c>
      <c r="J27" s="65">
        <v>-2310916</v>
      </c>
      <c r="K27" s="65" t="s">
        <v>18</v>
      </c>
      <c r="L27" s="36" t="s">
        <v>38</v>
      </c>
      <c r="M27" s="57" t="s">
        <v>47</v>
      </c>
      <c r="N27" s="36"/>
    </row>
    <row r="28" spans="1:14" s="31" customFormat="1" ht="15" hidden="1" customHeight="1" x14ac:dyDescent="0.25">
      <c r="A28" s="25" t="s">
        <v>48</v>
      </c>
      <c r="B28" s="25" t="s">
        <v>49</v>
      </c>
      <c r="C28" s="25" t="s">
        <v>50</v>
      </c>
      <c r="D28" s="25" t="s">
        <v>30</v>
      </c>
      <c r="E28" s="26">
        <v>42040</v>
      </c>
      <c r="F28" s="26"/>
      <c r="G28" s="26"/>
      <c r="H28" s="26"/>
      <c r="I28" s="27">
        <v>474000</v>
      </c>
      <c r="J28" s="28">
        <v>474000</v>
      </c>
      <c r="K28" s="28" t="s">
        <v>18</v>
      </c>
      <c r="L28" s="25" t="s">
        <v>31</v>
      </c>
      <c r="M28" s="29" t="s">
        <v>26</v>
      </c>
      <c r="N28" s="30" t="s">
        <v>51</v>
      </c>
    </row>
    <row r="29" spans="1:14" s="31" customFormat="1" ht="18.75" hidden="1" customHeight="1" x14ac:dyDescent="0.25">
      <c r="A29" s="25" t="s">
        <v>48</v>
      </c>
      <c r="B29" s="25" t="s">
        <v>52</v>
      </c>
      <c r="C29" s="25" t="s">
        <v>50</v>
      </c>
      <c r="D29" s="25" t="s">
        <v>30</v>
      </c>
      <c r="E29" s="26">
        <v>41964</v>
      </c>
      <c r="F29" s="26"/>
      <c r="G29" s="26"/>
      <c r="H29" s="26"/>
      <c r="I29" s="27">
        <v>770000</v>
      </c>
      <c r="J29" s="28">
        <v>770000</v>
      </c>
      <c r="K29" s="28" t="s">
        <v>18</v>
      </c>
      <c r="L29" s="25" t="s">
        <v>31</v>
      </c>
      <c r="M29" s="29" t="s">
        <v>20</v>
      </c>
      <c r="N29" s="30" t="s">
        <v>51</v>
      </c>
    </row>
    <row r="30" spans="1:14" ht="15" hidden="1" customHeight="1" x14ac:dyDescent="0.25">
      <c r="A30" s="12" t="s">
        <v>48</v>
      </c>
      <c r="B30" s="12" t="s">
        <v>53</v>
      </c>
      <c r="C30" s="12" t="s">
        <v>50</v>
      </c>
      <c r="D30" s="12" t="s">
        <v>30</v>
      </c>
      <c r="E30" s="16">
        <v>42003</v>
      </c>
      <c r="F30" s="16"/>
      <c r="G30" s="16"/>
      <c r="H30" s="16"/>
      <c r="I30" s="17">
        <v>260000</v>
      </c>
      <c r="J30" s="9">
        <v>260000</v>
      </c>
      <c r="K30" s="28" t="s">
        <v>18</v>
      </c>
      <c r="L30" s="12" t="s">
        <v>31</v>
      </c>
      <c r="M30" s="10" t="s">
        <v>24</v>
      </c>
      <c r="N30" s="22" t="s">
        <v>51</v>
      </c>
    </row>
    <row r="31" spans="1:14" ht="15" hidden="1" customHeight="1" x14ac:dyDescent="0.25">
      <c r="A31" s="12" t="s">
        <v>54</v>
      </c>
      <c r="B31" s="12" t="s">
        <v>55</v>
      </c>
      <c r="C31" s="12" t="s">
        <v>56</v>
      </c>
      <c r="D31" s="12" t="s">
        <v>37</v>
      </c>
      <c r="E31" s="16">
        <v>41828</v>
      </c>
      <c r="F31" s="16"/>
      <c r="G31" s="16"/>
      <c r="H31" s="16"/>
      <c r="I31" s="17">
        <v>1500000</v>
      </c>
      <c r="J31" s="9">
        <v>1500000</v>
      </c>
      <c r="K31" s="28" t="s">
        <v>18</v>
      </c>
      <c r="L31" s="12" t="s">
        <v>38</v>
      </c>
      <c r="M31" s="10" t="s">
        <v>20</v>
      </c>
      <c r="N31" s="12"/>
    </row>
    <row r="32" spans="1:14" s="31" customFormat="1" ht="15" hidden="1" customHeight="1" x14ac:dyDescent="0.25">
      <c r="A32" s="25" t="s">
        <v>39</v>
      </c>
      <c r="B32" s="25" t="s">
        <v>40</v>
      </c>
      <c r="C32" s="25" t="s">
        <v>41</v>
      </c>
      <c r="D32" s="25" t="s">
        <v>37</v>
      </c>
      <c r="E32" s="26">
        <v>42076</v>
      </c>
      <c r="F32" s="26"/>
      <c r="G32" s="26"/>
      <c r="H32" s="26"/>
      <c r="I32" s="27">
        <v>240907.5</v>
      </c>
      <c r="J32" s="28">
        <v>225000</v>
      </c>
      <c r="K32" s="28" t="s">
        <v>18</v>
      </c>
      <c r="L32" s="25" t="s">
        <v>38</v>
      </c>
      <c r="M32" s="29" t="s">
        <v>57</v>
      </c>
      <c r="N32" s="30"/>
    </row>
    <row r="33" spans="1:14" ht="15" hidden="1" customHeight="1" x14ac:dyDescent="0.25">
      <c r="A33" s="12" t="s">
        <v>58</v>
      </c>
      <c r="B33" s="12" t="s">
        <v>59</v>
      </c>
      <c r="C33" s="12" t="s">
        <v>60</v>
      </c>
      <c r="D33" s="25" t="s">
        <v>37</v>
      </c>
      <c r="E33" s="16">
        <v>41626</v>
      </c>
      <c r="F33" s="16"/>
      <c r="G33" s="16"/>
      <c r="H33" s="16"/>
      <c r="I33" s="17">
        <v>1100000</v>
      </c>
      <c r="J33" s="9">
        <v>1100000</v>
      </c>
      <c r="K33" s="28" t="s">
        <v>18</v>
      </c>
      <c r="L33" s="12" t="s">
        <v>38</v>
      </c>
      <c r="M33" s="10" t="s">
        <v>20</v>
      </c>
      <c r="N33" s="22"/>
    </row>
    <row r="34" spans="1:14" ht="15" hidden="1" customHeight="1" x14ac:dyDescent="0.25">
      <c r="A34" s="35" t="s">
        <v>58</v>
      </c>
      <c r="B34" s="35" t="s">
        <v>59</v>
      </c>
      <c r="C34" s="35" t="s">
        <v>60</v>
      </c>
      <c r="D34" s="36" t="s">
        <v>37</v>
      </c>
      <c r="E34" s="37">
        <v>41983</v>
      </c>
      <c r="F34" s="37"/>
      <c r="G34" s="37"/>
      <c r="H34" s="37"/>
      <c r="I34" s="38">
        <v>-163711.79999999999</v>
      </c>
      <c r="J34" s="39">
        <v>-189000</v>
      </c>
      <c r="K34" s="28" t="s">
        <v>18</v>
      </c>
      <c r="L34" s="35" t="s">
        <v>38</v>
      </c>
      <c r="M34" s="40" t="s">
        <v>61</v>
      </c>
      <c r="N34" s="22"/>
    </row>
    <row r="35" spans="1:14" ht="15" hidden="1" customHeight="1" x14ac:dyDescent="0.25">
      <c r="A35" s="12" t="s">
        <v>58</v>
      </c>
      <c r="B35" s="12" t="s">
        <v>59</v>
      </c>
      <c r="C35" s="12" t="s">
        <v>60</v>
      </c>
      <c r="D35" s="25" t="s">
        <v>37</v>
      </c>
      <c r="E35" s="16">
        <v>41681</v>
      </c>
      <c r="F35" s="16"/>
      <c r="G35" s="16"/>
      <c r="H35" s="16"/>
      <c r="I35" s="17">
        <v>262759.8</v>
      </c>
      <c r="J35" s="9">
        <v>262000</v>
      </c>
      <c r="K35" s="28" t="s">
        <v>18</v>
      </c>
      <c r="L35" s="12" t="s">
        <v>38</v>
      </c>
      <c r="M35" s="10" t="s">
        <v>24</v>
      </c>
      <c r="N35" s="22"/>
    </row>
    <row r="36" spans="1:14" ht="15" hidden="1" customHeight="1" x14ac:dyDescent="0.25">
      <c r="A36" s="12" t="s">
        <v>58</v>
      </c>
      <c r="B36" s="12" t="s">
        <v>59</v>
      </c>
      <c r="C36" s="12" t="s">
        <v>60</v>
      </c>
      <c r="D36" s="25" t="s">
        <v>37</v>
      </c>
      <c r="E36" s="16">
        <v>41710</v>
      </c>
      <c r="F36" s="16"/>
      <c r="G36" s="16"/>
      <c r="H36" s="16"/>
      <c r="I36" s="17">
        <v>214204.5</v>
      </c>
      <c r="J36" s="9">
        <v>215000</v>
      </c>
      <c r="K36" s="28" t="s">
        <v>18</v>
      </c>
      <c r="L36" s="12" t="s">
        <v>38</v>
      </c>
      <c r="M36" s="10" t="s">
        <v>26</v>
      </c>
      <c r="N36" s="12"/>
    </row>
    <row r="37" spans="1:14" ht="15" hidden="1" customHeight="1" x14ac:dyDescent="0.25">
      <c r="A37" s="12" t="s">
        <v>58</v>
      </c>
      <c r="B37" s="12" t="s">
        <v>59</v>
      </c>
      <c r="C37" s="12" t="s">
        <v>60</v>
      </c>
      <c r="D37" s="12" t="s">
        <v>37</v>
      </c>
      <c r="E37" s="16">
        <v>41739</v>
      </c>
      <c r="F37" s="16"/>
      <c r="G37" s="16"/>
      <c r="H37" s="16"/>
      <c r="I37" s="17">
        <v>269718.5</v>
      </c>
      <c r="J37" s="9">
        <v>295000</v>
      </c>
      <c r="K37" s="28" t="s">
        <v>18</v>
      </c>
      <c r="L37" s="12" t="s">
        <v>38</v>
      </c>
      <c r="M37" s="10" t="s">
        <v>27</v>
      </c>
      <c r="N37" s="41"/>
    </row>
    <row r="38" spans="1:14" ht="15" hidden="1" customHeight="1" x14ac:dyDescent="0.25">
      <c r="A38" s="12" t="s">
        <v>58</v>
      </c>
      <c r="B38" s="12" t="s">
        <v>59</v>
      </c>
      <c r="C38" s="12" t="s">
        <v>60</v>
      </c>
      <c r="D38" s="12" t="s">
        <v>37</v>
      </c>
      <c r="E38" s="16">
        <v>41779</v>
      </c>
      <c r="F38" s="16"/>
      <c r="G38" s="16"/>
      <c r="H38" s="16"/>
      <c r="I38" s="17">
        <v>47173.5</v>
      </c>
      <c r="J38" s="9">
        <v>55000</v>
      </c>
      <c r="K38" s="28" t="s">
        <v>18</v>
      </c>
      <c r="L38" s="12" t="s">
        <v>38</v>
      </c>
      <c r="M38" s="10" t="s">
        <v>28</v>
      </c>
      <c r="N38" s="42"/>
    </row>
    <row r="39" spans="1:14" ht="15" hidden="1" customHeight="1" x14ac:dyDescent="0.25">
      <c r="A39" s="12" t="s">
        <v>62</v>
      </c>
      <c r="B39" s="12" t="s">
        <v>63</v>
      </c>
      <c r="C39" s="12" t="s">
        <v>64</v>
      </c>
      <c r="D39" s="12" t="s">
        <v>30</v>
      </c>
      <c r="E39" s="16">
        <v>41695</v>
      </c>
      <c r="F39" s="16"/>
      <c r="G39" s="16"/>
      <c r="H39" s="16"/>
      <c r="I39" s="17">
        <v>1000000</v>
      </c>
      <c r="J39" s="9">
        <v>1000000</v>
      </c>
      <c r="K39" s="28" t="s">
        <v>18</v>
      </c>
      <c r="L39" s="12" t="s">
        <v>31</v>
      </c>
      <c r="M39" s="10" t="s">
        <v>20</v>
      </c>
      <c r="N39" s="22" t="s">
        <v>65</v>
      </c>
    </row>
    <row r="40" spans="1:14" ht="15" hidden="1" customHeight="1" x14ac:dyDescent="0.25">
      <c r="A40" s="12" t="s">
        <v>62</v>
      </c>
      <c r="B40" s="12" t="s">
        <v>66</v>
      </c>
      <c r="C40" s="12" t="s">
        <v>64</v>
      </c>
      <c r="D40" s="12" t="s">
        <v>30</v>
      </c>
      <c r="E40" s="16">
        <v>41710</v>
      </c>
      <c r="F40" s="16"/>
      <c r="G40" s="16"/>
      <c r="H40" s="16"/>
      <c r="I40" s="17">
        <v>1500000</v>
      </c>
      <c r="J40" s="9">
        <v>1500000</v>
      </c>
      <c r="K40" s="28" t="s">
        <v>18</v>
      </c>
      <c r="L40" s="12" t="s">
        <v>31</v>
      </c>
      <c r="M40" s="10" t="s">
        <v>24</v>
      </c>
      <c r="N40" s="22" t="s">
        <v>65</v>
      </c>
    </row>
    <row r="41" spans="1:14" ht="15" hidden="1" customHeight="1" x14ac:dyDescent="0.25">
      <c r="A41" s="12" t="s">
        <v>62</v>
      </c>
      <c r="B41" s="12" t="s">
        <v>67</v>
      </c>
      <c r="C41" s="12" t="s">
        <v>64</v>
      </c>
      <c r="D41" s="12" t="s">
        <v>30</v>
      </c>
      <c r="E41" s="16">
        <v>41724</v>
      </c>
      <c r="F41" s="16"/>
      <c r="G41" s="16"/>
      <c r="H41" s="16"/>
      <c r="I41" s="17">
        <v>2000000</v>
      </c>
      <c r="J41" s="9">
        <v>2000000</v>
      </c>
      <c r="K41" s="28" t="s">
        <v>18</v>
      </c>
      <c r="L41" s="12" t="s">
        <v>31</v>
      </c>
      <c r="M41" s="10" t="s">
        <v>26</v>
      </c>
      <c r="N41" s="22" t="s">
        <v>65</v>
      </c>
    </row>
    <row r="42" spans="1:14" s="11" customFormat="1" ht="15" hidden="1" customHeight="1" x14ac:dyDescent="0.25">
      <c r="A42" s="35" t="s">
        <v>62</v>
      </c>
      <c r="B42" s="35" t="s">
        <v>67</v>
      </c>
      <c r="C42" s="35" t="s">
        <v>64</v>
      </c>
      <c r="D42" s="35" t="s">
        <v>30</v>
      </c>
      <c r="E42" s="37">
        <v>41774</v>
      </c>
      <c r="F42" s="37"/>
      <c r="G42" s="37"/>
      <c r="H42" s="37"/>
      <c r="I42" s="38">
        <v>-2000000</v>
      </c>
      <c r="J42" s="39">
        <v>-2000000</v>
      </c>
      <c r="K42" s="28" t="s">
        <v>18</v>
      </c>
      <c r="L42" s="35" t="s">
        <v>31</v>
      </c>
      <c r="M42" s="40" t="s">
        <v>61</v>
      </c>
      <c r="N42" s="22"/>
    </row>
    <row r="43" spans="1:14" ht="15" hidden="1" customHeight="1" x14ac:dyDescent="0.25">
      <c r="A43" s="12" t="s">
        <v>62</v>
      </c>
      <c r="B43" s="12" t="s">
        <v>63</v>
      </c>
      <c r="C43" s="12" t="s">
        <v>64</v>
      </c>
      <c r="D43" s="12" t="s">
        <v>30</v>
      </c>
      <c r="E43" s="16">
        <v>41845</v>
      </c>
      <c r="F43" s="16"/>
      <c r="G43" s="16"/>
      <c r="H43" s="16"/>
      <c r="I43" s="17">
        <v>3500000</v>
      </c>
      <c r="J43" s="9">
        <v>3500000</v>
      </c>
      <c r="K43" s="28" t="s">
        <v>18</v>
      </c>
      <c r="L43" s="12" t="s">
        <v>31</v>
      </c>
      <c r="M43" s="10" t="s">
        <v>27</v>
      </c>
      <c r="N43" s="22" t="s">
        <v>65</v>
      </c>
    </row>
    <row r="44" spans="1:14" ht="15" hidden="1" customHeight="1" x14ac:dyDescent="0.25">
      <c r="A44" s="12" t="s">
        <v>62</v>
      </c>
      <c r="B44" s="12" t="s">
        <v>63</v>
      </c>
      <c r="C44" s="12" t="s">
        <v>64</v>
      </c>
      <c r="D44" s="12" t="s">
        <v>30</v>
      </c>
      <c r="E44" s="16">
        <v>41859</v>
      </c>
      <c r="F44" s="16"/>
      <c r="G44" s="16"/>
      <c r="H44" s="16"/>
      <c r="I44" s="17">
        <v>500000</v>
      </c>
      <c r="J44" s="9">
        <v>500000</v>
      </c>
      <c r="K44" s="28" t="s">
        <v>18</v>
      </c>
      <c r="L44" s="12" t="s">
        <v>31</v>
      </c>
      <c r="M44" s="10" t="s">
        <v>28</v>
      </c>
      <c r="N44" s="22" t="s">
        <v>65</v>
      </c>
    </row>
    <row r="45" spans="1:14" ht="15" hidden="1" customHeight="1" x14ac:dyDescent="0.25">
      <c r="A45" s="12" t="s">
        <v>62</v>
      </c>
      <c r="B45" s="12" t="s">
        <v>63</v>
      </c>
      <c r="C45" s="12" t="s">
        <v>64</v>
      </c>
      <c r="D45" s="12" t="s">
        <v>30</v>
      </c>
      <c r="E45" s="26">
        <v>41873</v>
      </c>
      <c r="F45" s="26"/>
      <c r="G45" s="26"/>
      <c r="H45" s="26"/>
      <c r="I45" s="27">
        <v>2320000</v>
      </c>
      <c r="J45" s="28">
        <v>2320000</v>
      </c>
      <c r="K45" s="28" t="s">
        <v>18</v>
      </c>
      <c r="L45" s="12" t="s">
        <v>31</v>
      </c>
      <c r="M45" s="10" t="s">
        <v>29</v>
      </c>
      <c r="N45" s="22" t="s">
        <v>65</v>
      </c>
    </row>
    <row r="46" spans="1:14" ht="15" hidden="1" customHeight="1" x14ac:dyDescent="0.25">
      <c r="A46" s="12" t="s">
        <v>62</v>
      </c>
      <c r="B46" s="12" t="s">
        <v>63</v>
      </c>
      <c r="C46" s="12" t="s">
        <v>64</v>
      </c>
      <c r="D46" s="12" t="s">
        <v>30</v>
      </c>
      <c r="E46" s="26">
        <v>41891</v>
      </c>
      <c r="F46" s="26"/>
      <c r="G46" s="26"/>
      <c r="H46" s="26"/>
      <c r="I46" s="27">
        <v>1100000</v>
      </c>
      <c r="J46" s="28">
        <v>1100000</v>
      </c>
      <c r="K46" s="28" t="s">
        <v>18</v>
      </c>
      <c r="L46" s="12" t="s">
        <v>31</v>
      </c>
      <c r="M46" s="10" t="s">
        <v>32</v>
      </c>
      <c r="N46" s="22" t="s">
        <v>65</v>
      </c>
    </row>
    <row r="47" spans="1:14" ht="15" hidden="1" customHeight="1" x14ac:dyDescent="0.25">
      <c r="A47" s="12" t="s">
        <v>62</v>
      </c>
      <c r="B47" s="12" t="s">
        <v>63</v>
      </c>
      <c r="C47" s="12" t="s">
        <v>64</v>
      </c>
      <c r="D47" s="12" t="s">
        <v>30</v>
      </c>
      <c r="E47" s="26">
        <v>41934</v>
      </c>
      <c r="F47" s="26"/>
      <c r="G47" s="26"/>
      <c r="H47" s="26"/>
      <c r="I47" s="27">
        <v>430000</v>
      </c>
      <c r="J47" s="28">
        <v>430000</v>
      </c>
      <c r="K47" s="28" t="s">
        <v>18</v>
      </c>
      <c r="L47" s="12" t="s">
        <v>31</v>
      </c>
      <c r="M47" s="10" t="s">
        <v>42</v>
      </c>
      <c r="N47" s="22" t="s">
        <v>65</v>
      </c>
    </row>
    <row r="48" spans="1:14" ht="15" hidden="1" customHeight="1" x14ac:dyDescent="0.25">
      <c r="A48" s="12" t="s">
        <v>62</v>
      </c>
      <c r="B48" s="12" t="s">
        <v>63</v>
      </c>
      <c r="C48" s="12" t="s">
        <v>64</v>
      </c>
      <c r="D48" s="12" t="s">
        <v>30</v>
      </c>
      <c r="E48" s="16">
        <v>41976</v>
      </c>
      <c r="F48" s="16"/>
      <c r="G48" s="16"/>
      <c r="H48" s="16"/>
      <c r="I48" s="17">
        <v>370000</v>
      </c>
      <c r="J48" s="9">
        <v>370000</v>
      </c>
      <c r="K48" s="28" t="s">
        <v>18</v>
      </c>
      <c r="L48" s="12" t="s">
        <v>31</v>
      </c>
      <c r="M48" s="10" t="s">
        <v>43</v>
      </c>
      <c r="N48" s="22" t="s">
        <v>65</v>
      </c>
    </row>
    <row r="49" spans="1:14" ht="15" hidden="1" customHeight="1" x14ac:dyDescent="0.25">
      <c r="A49" s="12" t="s">
        <v>62</v>
      </c>
      <c r="B49" s="12" t="s">
        <v>63</v>
      </c>
      <c r="C49" s="12" t="s">
        <v>64</v>
      </c>
      <c r="D49" s="12" t="s">
        <v>30</v>
      </c>
      <c r="E49" s="16">
        <v>42003</v>
      </c>
      <c r="F49" s="16"/>
      <c r="G49" s="16"/>
      <c r="H49" s="16"/>
      <c r="I49" s="17">
        <v>154000</v>
      </c>
      <c r="J49" s="9">
        <v>140000</v>
      </c>
      <c r="K49" s="28" t="s">
        <v>18</v>
      </c>
      <c r="L49" s="12" t="s">
        <v>31</v>
      </c>
      <c r="M49" s="10" t="s">
        <v>57</v>
      </c>
      <c r="N49" s="22" t="s">
        <v>65</v>
      </c>
    </row>
    <row r="50" spans="1:14" ht="15" hidden="1" customHeight="1" x14ac:dyDescent="0.25">
      <c r="A50" s="44" t="s">
        <v>68</v>
      </c>
      <c r="B50" s="12" t="s">
        <v>69</v>
      </c>
      <c r="C50" s="44" t="s">
        <v>60</v>
      </c>
      <c r="D50" s="45" t="s">
        <v>37</v>
      </c>
      <c r="E50" s="46">
        <v>41684</v>
      </c>
      <c r="F50" s="46"/>
      <c r="G50" s="46"/>
      <c r="H50" s="46"/>
      <c r="I50" s="47">
        <v>1062000</v>
      </c>
      <c r="J50" s="48">
        <v>1062000</v>
      </c>
      <c r="K50" s="28" t="s">
        <v>18</v>
      </c>
      <c r="L50" s="12" t="s">
        <v>38</v>
      </c>
      <c r="M50" s="49" t="s">
        <v>20</v>
      </c>
      <c r="N50" s="42"/>
    </row>
    <row r="51" spans="1:14" ht="15" hidden="1" customHeight="1" x14ac:dyDescent="0.25">
      <c r="A51" s="35" t="s">
        <v>68</v>
      </c>
      <c r="B51" s="35" t="s">
        <v>69</v>
      </c>
      <c r="C51" s="35" t="s">
        <v>60</v>
      </c>
      <c r="D51" s="36" t="s">
        <v>37</v>
      </c>
      <c r="E51" s="37">
        <v>41983</v>
      </c>
      <c r="F51" s="37"/>
      <c r="G51" s="37"/>
      <c r="H51" s="37"/>
      <c r="I51" s="50">
        <v>-900105.8</v>
      </c>
      <c r="J51" s="39">
        <v>-938000</v>
      </c>
      <c r="K51" s="28" t="s">
        <v>18</v>
      </c>
      <c r="L51" s="35" t="s">
        <v>38</v>
      </c>
      <c r="M51" s="40" t="s">
        <v>61</v>
      </c>
      <c r="N51" s="42"/>
    </row>
    <row r="52" spans="1:14" ht="15" hidden="1" customHeight="1" x14ac:dyDescent="0.25">
      <c r="A52" s="12" t="s">
        <v>68</v>
      </c>
      <c r="B52" s="12" t="s">
        <v>69</v>
      </c>
      <c r="C52" s="12" t="s">
        <v>60</v>
      </c>
      <c r="D52" s="25" t="s">
        <v>37</v>
      </c>
      <c r="E52" s="16">
        <v>41806</v>
      </c>
      <c r="F52" s="16"/>
      <c r="G52" s="16"/>
      <c r="H52" s="16"/>
      <c r="I52" s="17">
        <v>344239.5</v>
      </c>
      <c r="J52" s="9">
        <v>341000</v>
      </c>
      <c r="K52" s="28" t="s">
        <v>18</v>
      </c>
      <c r="L52" s="12" t="s">
        <v>38</v>
      </c>
      <c r="M52" s="10" t="s">
        <v>24</v>
      </c>
      <c r="N52" s="42"/>
    </row>
    <row r="53" spans="1:14" ht="15" hidden="1" customHeight="1" x14ac:dyDescent="0.25">
      <c r="A53" s="12" t="s">
        <v>68</v>
      </c>
      <c r="B53" s="12" t="s">
        <v>69</v>
      </c>
      <c r="C53" s="12" t="s">
        <v>60</v>
      </c>
      <c r="D53" s="25" t="s">
        <v>37</v>
      </c>
      <c r="E53" s="16">
        <v>41896</v>
      </c>
      <c r="F53" s="16"/>
      <c r="G53" s="16"/>
      <c r="H53" s="16"/>
      <c r="I53" s="17">
        <v>240096</v>
      </c>
      <c r="J53" s="9">
        <v>244000</v>
      </c>
      <c r="K53" s="28" t="s">
        <v>18</v>
      </c>
      <c r="L53" s="12" t="s">
        <v>38</v>
      </c>
      <c r="M53" s="10" t="s">
        <v>26</v>
      </c>
      <c r="N53" s="42"/>
    </row>
    <row r="54" spans="1:14" ht="15" hidden="1" customHeight="1" x14ac:dyDescent="0.25">
      <c r="A54" s="12" t="s">
        <v>70</v>
      </c>
      <c r="B54" s="12" t="s">
        <v>71</v>
      </c>
      <c r="C54" s="12" t="s">
        <v>60</v>
      </c>
      <c r="D54" s="25" t="s">
        <v>37</v>
      </c>
      <c r="E54" s="16">
        <v>41866</v>
      </c>
      <c r="F54" s="16"/>
      <c r="G54" s="16"/>
      <c r="H54" s="16"/>
      <c r="I54" s="17">
        <v>78764.399999999994</v>
      </c>
      <c r="J54" s="9">
        <v>81000</v>
      </c>
      <c r="K54" s="28" t="s">
        <v>18</v>
      </c>
      <c r="L54" s="12" t="s">
        <v>38</v>
      </c>
      <c r="M54" s="10" t="s">
        <v>24</v>
      </c>
      <c r="N54" s="42"/>
    </row>
    <row r="55" spans="1:14" ht="15" hidden="1" customHeight="1" x14ac:dyDescent="0.25">
      <c r="A55" s="12" t="s">
        <v>70</v>
      </c>
      <c r="B55" s="12" t="s">
        <v>71</v>
      </c>
      <c r="C55" s="12" t="s">
        <v>60</v>
      </c>
      <c r="D55" s="25" t="s">
        <v>37</v>
      </c>
      <c r="E55" s="16">
        <v>41726</v>
      </c>
      <c r="F55" s="16"/>
      <c r="G55" s="16"/>
      <c r="H55" s="16"/>
      <c r="I55" s="17">
        <v>380000</v>
      </c>
      <c r="J55" s="9">
        <v>380000</v>
      </c>
      <c r="K55" s="28" t="s">
        <v>18</v>
      </c>
      <c r="L55" s="12" t="s">
        <v>38</v>
      </c>
      <c r="M55" s="10" t="s">
        <v>20</v>
      </c>
      <c r="N55" s="42"/>
    </row>
    <row r="56" spans="1:14" s="116" customFormat="1" ht="15" hidden="1" customHeight="1" x14ac:dyDescent="0.25">
      <c r="A56" s="110" t="s">
        <v>72</v>
      </c>
      <c r="B56" s="110" t="s">
        <v>73</v>
      </c>
      <c r="C56" s="110" t="s">
        <v>74</v>
      </c>
      <c r="D56" s="110" t="s">
        <v>37</v>
      </c>
      <c r="E56" s="111">
        <v>41759</v>
      </c>
      <c r="F56" s="111"/>
      <c r="G56" s="111"/>
      <c r="H56" s="111"/>
      <c r="I56" s="112">
        <v>800000</v>
      </c>
      <c r="J56" s="113">
        <v>800000</v>
      </c>
      <c r="K56" s="113" t="s">
        <v>18</v>
      </c>
      <c r="L56" s="110" t="s">
        <v>38</v>
      </c>
      <c r="M56" s="114" t="s">
        <v>20</v>
      </c>
      <c r="N56" s="115"/>
    </row>
    <row r="57" spans="1:14" ht="15" hidden="1" customHeight="1" x14ac:dyDescent="0.25">
      <c r="A57" s="12" t="s">
        <v>72</v>
      </c>
      <c r="B57" s="12" t="s">
        <v>73</v>
      </c>
      <c r="C57" s="12" t="s">
        <v>74</v>
      </c>
      <c r="D57" s="12" t="s">
        <v>37</v>
      </c>
      <c r="E57" s="16">
        <v>41862</v>
      </c>
      <c r="F57" s="16"/>
      <c r="G57" s="16"/>
      <c r="H57" s="16"/>
      <c r="I57" s="17">
        <v>335042.5</v>
      </c>
      <c r="J57" s="9">
        <v>325000</v>
      </c>
      <c r="K57" s="28" t="s">
        <v>18</v>
      </c>
      <c r="L57" s="12" t="s">
        <v>38</v>
      </c>
      <c r="M57" s="10" t="s">
        <v>24</v>
      </c>
      <c r="N57" s="22"/>
    </row>
    <row r="58" spans="1:14" ht="15" hidden="1" customHeight="1" x14ac:dyDescent="0.25">
      <c r="A58" s="12" t="s">
        <v>75</v>
      </c>
      <c r="B58" s="12" t="s">
        <v>76</v>
      </c>
      <c r="C58" s="25" t="s">
        <v>41</v>
      </c>
      <c r="D58" s="12" t="s">
        <v>77</v>
      </c>
      <c r="E58" s="16">
        <v>41888</v>
      </c>
      <c r="F58" s="16"/>
      <c r="G58" s="16"/>
      <c r="H58" s="16"/>
      <c r="I58" s="17">
        <v>1000000</v>
      </c>
      <c r="J58" s="9">
        <v>1000000</v>
      </c>
      <c r="K58" s="28" t="s">
        <v>18</v>
      </c>
      <c r="L58" s="51" t="s">
        <v>77</v>
      </c>
      <c r="M58" s="10" t="s">
        <v>20</v>
      </c>
      <c r="N58" s="52"/>
    </row>
    <row r="59" spans="1:14" ht="15" hidden="1" customHeight="1" x14ac:dyDescent="0.25">
      <c r="A59" s="12" t="s">
        <v>75</v>
      </c>
      <c r="B59" s="12" t="s">
        <v>76</v>
      </c>
      <c r="C59" s="12" t="s">
        <v>41</v>
      </c>
      <c r="D59" s="12" t="s">
        <v>78</v>
      </c>
      <c r="E59" s="16">
        <v>41955</v>
      </c>
      <c r="F59" s="16"/>
      <c r="G59" s="16"/>
      <c r="H59" s="16"/>
      <c r="I59" s="17">
        <v>6768572.0999999996</v>
      </c>
      <c r="J59" s="9">
        <v>6749000</v>
      </c>
      <c r="K59" s="28" t="s">
        <v>18</v>
      </c>
      <c r="L59" s="51" t="s">
        <v>78</v>
      </c>
      <c r="M59" s="10" t="s">
        <v>24</v>
      </c>
      <c r="N59" s="52"/>
    </row>
    <row r="60" spans="1:14" ht="15" hidden="1" customHeight="1" x14ac:dyDescent="0.25">
      <c r="A60" s="12" t="s">
        <v>75</v>
      </c>
      <c r="B60" s="12" t="s">
        <v>76</v>
      </c>
      <c r="C60" s="12" t="s">
        <v>41</v>
      </c>
      <c r="D60" s="12" t="s">
        <v>78</v>
      </c>
      <c r="E60" s="16">
        <v>41971</v>
      </c>
      <c r="F60" s="16"/>
      <c r="G60" s="16"/>
      <c r="H60" s="16"/>
      <c r="I60" s="17">
        <v>737058</v>
      </c>
      <c r="J60" s="9">
        <v>735000</v>
      </c>
      <c r="K60" s="28" t="s">
        <v>18</v>
      </c>
      <c r="L60" s="12" t="s">
        <v>78</v>
      </c>
      <c r="M60" s="10" t="s">
        <v>26</v>
      </c>
      <c r="N60" s="42"/>
    </row>
    <row r="61" spans="1:14" ht="15" hidden="1" customHeight="1" x14ac:dyDescent="0.25">
      <c r="A61" s="12" t="s">
        <v>79</v>
      </c>
      <c r="B61" s="12" t="s">
        <v>80</v>
      </c>
      <c r="C61" s="12" t="s">
        <v>81</v>
      </c>
      <c r="D61" s="12" t="s">
        <v>37</v>
      </c>
      <c r="E61" s="16">
        <v>41907</v>
      </c>
      <c r="F61" s="16"/>
      <c r="G61" s="16"/>
      <c r="H61" s="16"/>
      <c r="I61" s="27">
        <v>17060200</v>
      </c>
      <c r="J61" s="61">
        <v>17320000</v>
      </c>
      <c r="K61" s="28" t="s">
        <v>18</v>
      </c>
      <c r="L61" s="12" t="s">
        <v>38</v>
      </c>
      <c r="M61" s="10" t="s">
        <v>20</v>
      </c>
      <c r="N61" s="42"/>
    </row>
    <row r="62" spans="1:14" ht="15" hidden="1" customHeight="1" x14ac:dyDescent="0.25">
      <c r="A62" s="12" t="s">
        <v>79</v>
      </c>
      <c r="B62" s="12" t="s">
        <v>82</v>
      </c>
      <c r="C62" s="12" t="s">
        <v>81</v>
      </c>
      <c r="D62" s="12" t="s">
        <v>37</v>
      </c>
      <c r="E62" s="16">
        <v>41915</v>
      </c>
      <c r="F62" s="16"/>
      <c r="G62" s="16"/>
      <c r="H62" s="16"/>
      <c r="I62" s="17">
        <v>374300</v>
      </c>
      <c r="J62" s="61">
        <v>380000</v>
      </c>
      <c r="K62" s="28" t="s">
        <v>18</v>
      </c>
      <c r="L62" s="12" t="s">
        <v>38</v>
      </c>
      <c r="M62" s="10" t="s">
        <v>24</v>
      </c>
      <c r="N62" s="42"/>
    </row>
    <row r="63" spans="1:14" ht="15" hidden="1" customHeight="1" x14ac:dyDescent="0.25">
      <c r="A63" s="12" t="s">
        <v>83</v>
      </c>
      <c r="B63" s="12" t="s">
        <v>84</v>
      </c>
      <c r="C63" s="12" t="s">
        <v>36</v>
      </c>
      <c r="D63" s="12" t="s">
        <v>37</v>
      </c>
      <c r="E63" s="16">
        <v>42020</v>
      </c>
      <c r="F63" s="16"/>
      <c r="G63" s="16"/>
      <c r="H63" s="16"/>
      <c r="I63" s="17">
        <v>350115</v>
      </c>
      <c r="J63" s="9">
        <v>510000</v>
      </c>
      <c r="K63" s="28" t="s">
        <v>18</v>
      </c>
      <c r="L63" s="12" t="s">
        <v>38</v>
      </c>
      <c r="M63" s="10" t="s">
        <v>24</v>
      </c>
      <c r="N63" s="43"/>
    </row>
    <row r="64" spans="1:14" ht="15" hidden="1" customHeight="1" x14ac:dyDescent="0.25">
      <c r="A64" s="12" t="s">
        <v>83</v>
      </c>
      <c r="B64" s="12" t="s">
        <v>84</v>
      </c>
      <c r="C64" s="12" t="s">
        <v>36</v>
      </c>
      <c r="D64" s="12" t="s">
        <v>37</v>
      </c>
      <c r="E64" s="16">
        <v>41306</v>
      </c>
      <c r="F64" s="16"/>
      <c r="G64" s="16"/>
      <c r="H64" s="16"/>
      <c r="I64" s="17" t="s">
        <v>85</v>
      </c>
      <c r="J64" s="9">
        <v>450000</v>
      </c>
      <c r="K64" s="28" t="s">
        <v>18</v>
      </c>
      <c r="L64" s="12" t="s">
        <v>38</v>
      </c>
      <c r="M64" s="10" t="s">
        <v>20</v>
      </c>
      <c r="N64" s="43"/>
    </row>
    <row r="65" spans="1:14" s="31" customFormat="1" ht="15" hidden="1" customHeight="1" x14ac:dyDescent="0.25">
      <c r="A65" s="25" t="s">
        <v>86</v>
      </c>
      <c r="B65" s="25" t="s">
        <v>87</v>
      </c>
      <c r="C65" s="25" t="s">
        <v>88</v>
      </c>
      <c r="D65" s="25" t="s">
        <v>89</v>
      </c>
      <c r="E65" s="26">
        <v>42059</v>
      </c>
      <c r="F65" s="26"/>
      <c r="G65" s="26"/>
      <c r="H65" s="26"/>
      <c r="I65" s="27">
        <v>140000</v>
      </c>
      <c r="J65" s="28">
        <v>140000</v>
      </c>
      <c r="K65" s="28" t="s">
        <v>18</v>
      </c>
      <c r="L65" s="25" t="s">
        <v>89</v>
      </c>
      <c r="M65" s="29" t="s">
        <v>20</v>
      </c>
      <c r="N65" s="58" t="s">
        <v>90</v>
      </c>
    </row>
    <row r="66" spans="1:14" ht="15" hidden="1" customHeight="1" x14ac:dyDescent="0.25">
      <c r="A66" s="12" t="s">
        <v>91</v>
      </c>
      <c r="B66" s="12" t="s">
        <v>92</v>
      </c>
      <c r="C66" s="12" t="s">
        <v>60</v>
      </c>
      <c r="D66" s="12" t="s">
        <v>77</v>
      </c>
      <c r="E66" s="16">
        <v>41983</v>
      </c>
      <c r="F66" s="16"/>
      <c r="G66" s="16"/>
      <c r="H66" s="16"/>
      <c r="I66" s="17">
        <v>1135000</v>
      </c>
      <c r="J66" s="9">
        <v>1135000</v>
      </c>
      <c r="K66" s="28" t="s">
        <v>18</v>
      </c>
      <c r="L66" s="12" t="s">
        <v>77</v>
      </c>
      <c r="M66" s="10" t="s">
        <v>20</v>
      </c>
      <c r="N66" s="42"/>
    </row>
    <row r="67" spans="1:14" ht="15" hidden="1" customHeight="1" x14ac:dyDescent="0.25">
      <c r="A67" s="12" t="s">
        <v>93</v>
      </c>
      <c r="B67" s="12" t="s">
        <v>94</v>
      </c>
      <c r="C67" s="12" t="s">
        <v>95</v>
      </c>
      <c r="D67" s="12" t="s">
        <v>96</v>
      </c>
      <c r="E67" s="16">
        <v>42038</v>
      </c>
      <c r="F67" s="16"/>
      <c r="G67" s="61">
        <v>16750000</v>
      </c>
      <c r="H67" s="16" t="s">
        <v>221</v>
      </c>
      <c r="I67" s="17">
        <v>16750000</v>
      </c>
      <c r="J67" s="9">
        <v>16750000</v>
      </c>
      <c r="K67" s="28" t="s">
        <v>18</v>
      </c>
      <c r="L67" s="12" t="s">
        <v>96</v>
      </c>
      <c r="M67" s="10" t="s">
        <v>20</v>
      </c>
      <c r="N67" s="42"/>
    </row>
    <row r="68" spans="1:14" s="31" customFormat="1" ht="15" hidden="1" customHeight="1" x14ac:dyDescent="0.25">
      <c r="A68" s="25" t="s">
        <v>97</v>
      </c>
      <c r="B68" s="25" t="s">
        <v>98</v>
      </c>
      <c r="C68" s="25" t="s">
        <v>99</v>
      </c>
      <c r="D68" s="25" t="s">
        <v>37</v>
      </c>
      <c r="E68" s="26">
        <v>42104</v>
      </c>
      <c r="F68" s="26"/>
      <c r="G68" s="26"/>
      <c r="H68" s="26"/>
      <c r="I68" s="27">
        <v>2300000</v>
      </c>
      <c r="J68" s="28">
        <v>2300000</v>
      </c>
      <c r="K68" s="28" t="s">
        <v>18</v>
      </c>
      <c r="L68" s="25" t="s">
        <v>38</v>
      </c>
      <c r="M68" s="29" t="s">
        <v>20</v>
      </c>
      <c r="N68" s="58"/>
    </row>
    <row r="69" spans="1:14" s="31" customFormat="1" ht="15" hidden="1" customHeight="1" x14ac:dyDescent="0.25">
      <c r="A69" s="25" t="s">
        <v>93</v>
      </c>
      <c r="B69" s="25" t="s">
        <v>94</v>
      </c>
      <c r="C69" s="25" t="s">
        <v>95</v>
      </c>
      <c r="D69" s="25" t="s">
        <v>96</v>
      </c>
      <c r="E69" s="26">
        <v>42223</v>
      </c>
      <c r="F69" s="26"/>
      <c r="G69" s="60">
        <v>17250000</v>
      </c>
      <c r="H69" s="26" t="s">
        <v>221</v>
      </c>
      <c r="I69" s="74">
        <v>17250000</v>
      </c>
      <c r="J69" s="60">
        <v>17250000</v>
      </c>
      <c r="K69" s="28" t="s">
        <v>18</v>
      </c>
      <c r="L69" s="25" t="s">
        <v>96</v>
      </c>
      <c r="M69" s="29" t="s">
        <v>24</v>
      </c>
      <c r="N69" s="58"/>
    </row>
    <row r="70" spans="1:14" ht="15" hidden="1" customHeight="1" x14ac:dyDescent="0.25">
      <c r="A70" s="36" t="s">
        <v>100</v>
      </c>
      <c r="B70" s="36" t="s">
        <v>15</v>
      </c>
      <c r="C70" s="36" t="s">
        <v>16</v>
      </c>
      <c r="D70" s="36" t="s">
        <v>77</v>
      </c>
      <c r="E70" s="54">
        <v>42081</v>
      </c>
      <c r="F70" s="54"/>
      <c r="G70" s="54"/>
      <c r="H70" s="54"/>
      <c r="I70" s="55">
        <v>-499758</v>
      </c>
      <c r="J70" s="56">
        <v>-438000</v>
      </c>
      <c r="K70" s="28" t="s">
        <v>18</v>
      </c>
      <c r="L70" s="36" t="s">
        <v>77</v>
      </c>
      <c r="M70" s="57" t="s">
        <v>61</v>
      </c>
      <c r="N70" s="58" t="s">
        <v>101</v>
      </c>
    </row>
    <row r="71" spans="1:14" s="31" customFormat="1" ht="15" hidden="1" customHeight="1" x14ac:dyDescent="0.25">
      <c r="A71" s="25" t="s">
        <v>75</v>
      </c>
      <c r="B71" s="25" t="s">
        <v>76</v>
      </c>
      <c r="C71" s="25" t="s">
        <v>41</v>
      </c>
      <c r="D71" s="25" t="s">
        <v>78</v>
      </c>
      <c r="E71" s="26">
        <v>42080</v>
      </c>
      <c r="F71" s="26"/>
      <c r="G71" s="26"/>
      <c r="H71" s="26"/>
      <c r="I71" s="27">
        <v>333376.5</v>
      </c>
      <c r="J71" s="60">
        <v>327000</v>
      </c>
      <c r="K71" s="28" t="s">
        <v>18</v>
      </c>
      <c r="L71" s="25" t="s">
        <v>78</v>
      </c>
      <c r="M71" s="29" t="s">
        <v>27</v>
      </c>
      <c r="N71" s="58"/>
    </row>
    <row r="72" spans="1:14" s="31" customFormat="1" ht="15" hidden="1" customHeight="1" x14ac:dyDescent="0.25">
      <c r="A72" s="25" t="s">
        <v>102</v>
      </c>
      <c r="B72" s="66" t="s">
        <v>103</v>
      </c>
      <c r="C72" s="25" t="s">
        <v>104</v>
      </c>
      <c r="D72" s="67" t="s">
        <v>105</v>
      </c>
      <c r="E72" s="26">
        <v>42104</v>
      </c>
      <c r="F72" s="26"/>
      <c r="G72" s="60">
        <v>1200000</v>
      </c>
      <c r="H72" s="207">
        <f>G72-J72</f>
        <v>0</v>
      </c>
      <c r="I72" s="208">
        <v>1200000</v>
      </c>
      <c r="J72" s="60">
        <v>1200000</v>
      </c>
      <c r="K72" s="28" t="s">
        <v>18</v>
      </c>
      <c r="L72" s="67" t="s">
        <v>105</v>
      </c>
      <c r="M72" s="68" t="s">
        <v>20</v>
      </c>
      <c r="N72" s="58"/>
    </row>
    <row r="73" spans="1:14" ht="15" hidden="1" customHeight="1" x14ac:dyDescent="0.25">
      <c r="A73" s="25" t="s">
        <v>48</v>
      </c>
      <c r="B73" s="25" t="s">
        <v>52</v>
      </c>
      <c r="C73" s="25" t="s">
        <v>50</v>
      </c>
      <c r="D73" s="25" t="s">
        <v>30</v>
      </c>
      <c r="E73" s="26">
        <v>42088</v>
      </c>
      <c r="F73" s="26"/>
      <c r="G73" s="26"/>
      <c r="H73" s="26"/>
      <c r="I73" s="27">
        <v>1544000</v>
      </c>
      <c r="J73" s="60">
        <v>1544000</v>
      </c>
      <c r="K73" s="28" t="s">
        <v>18</v>
      </c>
      <c r="L73" s="25" t="s">
        <v>31</v>
      </c>
      <c r="M73" s="29" t="s">
        <v>27</v>
      </c>
      <c r="N73" s="30" t="s">
        <v>51</v>
      </c>
    </row>
    <row r="74" spans="1:14" ht="15" hidden="1" customHeight="1" x14ac:dyDescent="0.25">
      <c r="A74" s="36" t="s">
        <v>58</v>
      </c>
      <c r="B74" s="36" t="s">
        <v>59</v>
      </c>
      <c r="C74" s="36" t="s">
        <v>60</v>
      </c>
      <c r="D74" s="36" t="s">
        <v>37</v>
      </c>
      <c r="E74" s="54">
        <v>42087</v>
      </c>
      <c r="F74" s="54"/>
      <c r="G74" s="54"/>
      <c r="H74" s="54"/>
      <c r="I74" s="62">
        <v>-84719.8</v>
      </c>
      <c r="J74" s="56">
        <v>-97000</v>
      </c>
      <c r="K74" s="28" t="s">
        <v>18</v>
      </c>
      <c r="L74" s="36" t="s">
        <v>38</v>
      </c>
      <c r="M74" s="57" t="s">
        <v>61</v>
      </c>
      <c r="N74" s="63"/>
    </row>
    <row r="75" spans="1:14" ht="15" hidden="1" customHeight="1" x14ac:dyDescent="0.25">
      <c r="A75" s="25" t="s">
        <v>68</v>
      </c>
      <c r="B75" s="25" t="s">
        <v>69</v>
      </c>
      <c r="C75" s="25" t="s">
        <v>60</v>
      </c>
      <c r="D75" s="25" t="s">
        <v>37</v>
      </c>
      <c r="E75" s="26">
        <v>42089</v>
      </c>
      <c r="F75" s="26"/>
      <c r="G75" s="26"/>
      <c r="H75" s="26"/>
      <c r="I75" s="27">
        <v>189921.6</v>
      </c>
      <c r="J75" s="60">
        <v>198000</v>
      </c>
      <c r="K75" s="28" t="s">
        <v>18</v>
      </c>
      <c r="L75" s="25" t="s">
        <v>38</v>
      </c>
      <c r="M75" s="29" t="s">
        <v>27</v>
      </c>
      <c r="N75" s="58"/>
    </row>
    <row r="76" spans="1:14" s="31" customFormat="1" ht="15" hidden="1" customHeight="1" x14ac:dyDescent="0.25">
      <c r="A76" s="25" t="s">
        <v>86</v>
      </c>
      <c r="B76" s="12" t="s">
        <v>87</v>
      </c>
      <c r="C76" s="25" t="s">
        <v>88</v>
      </c>
      <c r="D76" s="25" t="s">
        <v>106</v>
      </c>
      <c r="E76" s="26">
        <v>42135</v>
      </c>
      <c r="F76" s="26"/>
      <c r="G76" s="26"/>
      <c r="H76" s="26"/>
      <c r="I76" s="27">
        <v>222000</v>
      </c>
      <c r="J76" s="28">
        <v>222000</v>
      </c>
      <c r="K76" s="28" t="s">
        <v>18</v>
      </c>
      <c r="L76" s="25" t="s">
        <v>107</v>
      </c>
      <c r="M76" s="29" t="s">
        <v>24</v>
      </c>
      <c r="N76" s="58" t="s">
        <v>108</v>
      </c>
    </row>
    <row r="77" spans="1:14" s="31" customFormat="1" ht="15" hidden="1" customHeight="1" x14ac:dyDescent="0.25">
      <c r="A77" s="36" t="s">
        <v>79</v>
      </c>
      <c r="B77" s="36" t="s">
        <v>80</v>
      </c>
      <c r="C77" s="36" t="s">
        <v>81</v>
      </c>
      <c r="D77" s="36" t="s">
        <v>37</v>
      </c>
      <c r="E77" s="54">
        <v>42107</v>
      </c>
      <c r="F77" s="54"/>
      <c r="G77" s="54"/>
      <c r="H77" s="54"/>
      <c r="I77" s="62">
        <v>-1750029</v>
      </c>
      <c r="J77" s="56">
        <v>-1830000</v>
      </c>
      <c r="K77" s="65" t="s">
        <v>18</v>
      </c>
      <c r="L77" s="36" t="s">
        <v>38</v>
      </c>
      <c r="M77" s="57" t="s">
        <v>109</v>
      </c>
      <c r="N77" s="58"/>
    </row>
    <row r="78" spans="1:14" s="31" customFormat="1" ht="15" hidden="1" customHeight="1" x14ac:dyDescent="0.25">
      <c r="A78" s="25" t="s">
        <v>48</v>
      </c>
      <c r="B78" s="25" t="s">
        <v>52</v>
      </c>
      <c r="C78" s="25" t="s">
        <v>50</v>
      </c>
      <c r="D78" s="25" t="s">
        <v>30</v>
      </c>
      <c r="E78" s="26">
        <v>42109</v>
      </c>
      <c r="F78" s="26"/>
      <c r="G78" s="26"/>
      <c r="H78" s="26"/>
      <c r="I78" s="27">
        <v>300000</v>
      </c>
      <c r="J78" s="60">
        <v>300000</v>
      </c>
      <c r="K78" s="28" t="s">
        <v>18</v>
      </c>
      <c r="L78" s="25" t="s">
        <v>31</v>
      </c>
      <c r="M78" s="29" t="s">
        <v>28</v>
      </c>
      <c r="N78" s="30" t="s">
        <v>51</v>
      </c>
    </row>
    <row r="79" spans="1:14" s="31" customFormat="1" ht="15" hidden="1" customHeight="1" x14ac:dyDescent="0.25">
      <c r="A79" s="25" t="s">
        <v>68</v>
      </c>
      <c r="B79" s="25" t="s">
        <v>69</v>
      </c>
      <c r="C79" s="25" t="s">
        <v>60</v>
      </c>
      <c r="D79" s="25" t="s">
        <v>37</v>
      </c>
      <c r="E79" s="26">
        <v>42109</v>
      </c>
      <c r="F79" s="26"/>
      <c r="G79" s="26"/>
      <c r="H79" s="26"/>
      <c r="I79" s="27">
        <v>160570.5</v>
      </c>
      <c r="J79" s="60">
        <v>167000</v>
      </c>
      <c r="K79" s="28" t="s">
        <v>18</v>
      </c>
      <c r="L79" s="25" t="s">
        <v>38</v>
      </c>
      <c r="M79" s="29" t="s">
        <v>28</v>
      </c>
      <c r="N79" s="58"/>
    </row>
    <row r="80" spans="1:14" s="31" customFormat="1" ht="15" hidden="1" customHeight="1" x14ac:dyDescent="0.25">
      <c r="A80" s="25" t="s">
        <v>39</v>
      </c>
      <c r="B80" s="25" t="s">
        <v>40</v>
      </c>
      <c r="C80" s="25" t="s">
        <v>41</v>
      </c>
      <c r="D80" s="25" t="s">
        <v>37</v>
      </c>
      <c r="E80" s="26">
        <v>42111</v>
      </c>
      <c r="F80" s="26"/>
      <c r="G80" s="26"/>
      <c r="H80" s="26"/>
      <c r="I80" s="27">
        <v>104040</v>
      </c>
      <c r="J80" s="60">
        <v>100000</v>
      </c>
      <c r="K80" s="28" t="s">
        <v>18</v>
      </c>
      <c r="L80" s="25" t="s">
        <v>38</v>
      </c>
      <c r="M80" s="29" t="s">
        <v>110</v>
      </c>
      <c r="N80" s="58"/>
    </row>
    <row r="81" spans="1:14" s="31" customFormat="1" ht="15" hidden="1" customHeight="1" x14ac:dyDescent="0.25">
      <c r="A81" s="25" t="s">
        <v>111</v>
      </c>
      <c r="B81" s="69" t="s">
        <v>112</v>
      </c>
      <c r="C81" s="67" t="s">
        <v>113</v>
      </c>
      <c r="D81" s="25" t="s">
        <v>114</v>
      </c>
      <c r="E81" s="70">
        <v>42110</v>
      </c>
      <c r="F81" s="70"/>
      <c r="G81" s="70"/>
      <c r="H81" s="70"/>
      <c r="I81" s="27">
        <v>500000</v>
      </c>
      <c r="J81" s="60">
        <v>500000</v>
      </c>
      <c r="K81" s="25" t="s">
        <v>18</v>
      </c>
      <c r="L81" s="25" t="s">
        <v>114</v>
      </c>
      <c r="M81" s="29" t="s">
        <v>20</v>
      </c>
      <c r="N81" s="58" t="s">
        <v>115</v>
      </c>
    </row>
    <row r="82" spans="1:14" s="31" customFormat="1" ht="15" hidden="1" customHeight="1" x14ac:dyDescent="0.25">
      <c r="A82" s="25" t="s">
        <v>62</v>
      </c>
      <c r="B82" s="25" t="s">
        <v>63</v>
      </c>
      <c r="C82" s="25" t="s">
        <v>64</v>
      </c>
      <c r="D82" s="25" t="s">
        <v>114</v>
      </c>
      <c r="E82" s="26">
        <v>42115</v>
      </c>
      <c r="F82" s="26"/>
      <c r="G82" s="26"/>
      <c r="H82" s="26"/>
      <c r="I82" s="27">
        <v>5132600</v>
      </c>
      <c r="J82" s="60">
        <v>4666000</v>
      </c>
      <c r="K82" s="25" t="s">
        <v>18</v>
      </c>
      <c r="L82" s="25" t="s">
        <v>116</v>
      </c>
      <c r="M82" s="29" t="s">
        <v>110</v>
      </c>
      <c r="N82" s="30" t="s">
        <v>65</v>
      </c>
    </row>
    <row r="83" spans="1:14" s="170" customFormat="1" ht="15" hidden="1" customHeight="1" x14ac:dyDescent="0.25">
      <c r="A83" s="163" t="s">
        <v>111</v>
      </c>
      <c r="B83" s="163" t="s">
        <v>117</v>
      </c>
      <c r="C83" s="164" t="s">
        <v>113</v>
      </c>
      <c r="D83" s="163" t="s">
        <v>118</v>
      </c>
      <c r="E83" s="165" t="s">
        <v>118</v>
      </c>
      <c r="F83" s="165"/>
      <c r="G83" s="165"/>
      <c r="H83" s="165"/>
      <c r="I83" s="166" t="s">
        <v>118</v>
      </c>
      <c r="J83" s="167" t="s">
        <v>118</v>
      </c>
      <c r="K83" s="163" t="s">
        <v>119</v>
      </c>
      <c r="L83" s="163" t="s">
        <v>118</v>
      </c>
      <c r="M83" s="168" t="s">
        <v>24</v>
      </c>
      <c r="N83" s="169"/>
    </row>
    <row r="84" spans="1:14" s="31" customFormat="1" ht="21" hidden="1" customHeight="1" x14ac:dyDescent="0.25">
      <c r="A84" s="25" t="s">
        <v>120</v>
      </c>
      <c r="B84" s="66" t="s">
        <v>121</v>
      </c>
      <c r="C84" s="25" t="s">
        <v>122</v>
      </c>
      <c r="D84" s="60" t="s">
        <v>37</v>
      </c>
      <c r="E84" s="26">
        <v>42130</v>
      </c>
      <c r="F84" s="26"/>
      <c r="G84" s="26"/>
      <c r="H84" s="26"/>
      <c r="I84" s="87">
        <v>550000</v>
      </c>
      <c r="J84" s="60">
        <v>550000</v>
      </c>
      <c r="K84" s="25" t="s">
        <v>123</v>
      </c>
      <c r="L84" s="25" t="s">
        <v>38</v>
      </c>
      <c r="M84" s="29" t="s">
        <v>20</v>
      </c>
      <c r="N84" s="58"/>
    </row>
    <row r="85" spans="1:14" ht="15" hidden="1" customHeight="1" x14ac:dyDescent="0.25">
      <c r="A85" s="36" t="s">
        <v>79</v>
      </c>
      <c r="B85" s="36" t="s">
        <v>80</v>
      </c>
      <c r="C85" s="36" t="s">
        <v>81</v>
      </c>
      <c r="D85" s="36" t="s">
        <v>37</v>
      </c>
      <c r="E85" s="54">
        <v>42129</v>
      </c>
      <c r="F85" s="54"/>
      <c r="G85" s="54"/>
      <c r="H85" s="54"/>
      <c r="I85" s="62">
        <v>-371475</v>
      </c>
      <c r="J85" s="56">
        <v>-390000</v>
      </c>
      <c r="K85" s="65" t="s">
        <v>18</v>
      </c>
      <c r="L85" s="36" t="s">
        <v>38</v>
      </c>
      <c r="M85" s="57" t="s">
        <v>109</v>
      </c>
      <c r="N85" s="58"/>
    </row>
    <row r="86" spans="1:14" s="31" customFormat="1" ht="15" hidden="1" customHeight="1" x14ac:dyDescent="0.25">
      <c r="A86" s="36" t="s">
        <v>72</v>
      </c>
      <c r="B86" s="36" t="s">
        <v>73</v>
      </c>
      <c r="C86" s="36" t="s">
        <v>74</v>
      </c>
      <c r="D86" s="36" t="s">
        <v>37</v>
      </c>
      <c r="E86" s="54">
        <v>42125</v>
      </c>
      <c r="F86" s="54"/>
      <c r="G86" s="54"/>
      <c r="H86" s="54"/>
      <c r="I86" s="62">
        <v>-629.5</v>
      </c>
      <c r="J86" s="65">
        <v>-1000</v>
      </c>
      <c r="K86" s="36" t="s">
        <v>18</v>
      </c>
      <c r="L86" s="36" t="s">
        <v>38</v>
      </c>
      <c r="M86" s="57" t="s">
        <v>61</v>
      </c>
      <c r="N86" s="58"/>
    </row>
    <row r="87" spans="1:14" ht="15" hidden="1" customHeight="1" x14ac:dyDescent="0.25">
      <c r="A87" s="25" t="s">
        <v>91</v>
      </c>
      <c r="B87" s="25" t="s">
        <v>92</v>
      </c>
      <c r="C87" s="25" t="s">
        <v>60</v>
      </c>
      <c r="D87" s="25" t="s">
        <v>77</v>
      </c>
      <c r="E87" s="26">
        <v>42142</v>
      </c>
      <c r="F87" s="26"/>
      <c r="G87" s="26"/>
      <c r="H87" s="26"/>
      <c r="I87" s="27">
        <v>357178.5</v>
      </c>
      <c r="J87" s="60">
        <v>357000</v>
      </c>
      <c r="K87" s="25" t="s">
        <v>18</v>
      </c>
      <c r="L87" s="25" t="s">
        <v>77</v>
      </c>
      <c r="M87" s="29" t="s">
        <v>24</v>
      </c>
      <c r="N87" s="58"/>
    </row>
    <row r="88" spans="1:14" s="31" customFormat="1" ht="15" hidden="1" customHeight="1" x14ac:dyDescent="0.25">
      <c r="A88" s="25" t="s">
        <v>62</v>
      </c>
      <c r="B88" s="25" t="s">
        <v>63</v>
      </c>
      <c r="C88" s="25" t="s">
        <v>64</v>
      </c>
      <c r="D88" s="25" t="s">
        <v>114</v>
      </c>
      <c r="E88" s="26">
        <v>42153</v>
      </c>
      <c r="F88" s="26"/>
      <c r="G88" s="26"/>
      <c r="H88" s="26"/>
      <c r="I88" s="74">
        <v>1701700</v>
      </c>
      <c r="J88" s="75">
        <v>1547000</v>
      </c>
      <c r="K88" s="25" t="s">
        <v>18</v>
      </c>
      <c r="L88" s="25" t="s">
        <v>116</v>
      </c>
      <c r="M88" s="29" t="s">
        <v>124</v>
      </c>
      <c r="N88" s="30" t="s">
        <v>65</v>
      </c>
    </row>
    <row r="89" spans="1:14" ht="15" hidden="1" customHeight="1" x14ac:dyDescent="0.25">
      <c r="A89" s="35" t="s">
        <v>79</v>
      </c>
      <c r="B89" s="35" t="s">
        <v>80</v>
      </c>
      <c r="C89" s="35" t="s">
        <v>81</v>
      </c>
      <c r="D89" s="35" t="s">
        <v>37</v>
      </c>
      <c r="E89" s="37">
        <v>42142</v>
      </c>
      <c r="F89" s="37"/>
      <c r="G89" s="37"/>
      <c r="H89" s="37"/>
      <c r="I89" s="38">
        <v>-180047.6</v>
      </c>
      <c r="J89" s="72">
        <v>-188000</v>
      </c>
      <c r="K89" s="65" t="s">
        <v>18</v>
      </c>
      <c r="L89" s="35" t="s">
        <v>38</v>
      </c>
      <c r="M89" s="40" t="s">
        <v>61</v>
      </c>
      <c r="N89" s="73"/>
    </row>
    <row r="90" spans="1:14" s="31" customFormat="1" ht="15" hidden="1" customHeight="1" x14ac:dyDescent="0.25">
      <c r="A90" s="36" t="s">
        <v>79</v>
      </c>
      <c r="B90" s="36" t="s">
        <v>80</v>
      </c>
      <c r="C90" s="36" t="s">
        <v>81</v>
      </c>
      <c r="D90" s="36" t="s">
        <v>37</v>
      </c>
      <c r="E90" s="54">
        <v>42144</v>
      </c>
      <c r="F90" s="54"/>
      <c r="G90" s="54"/>
      <c r="H90" s="54"/>
      <c r="I90" s="62">
        <v>-95880</v>
      </c>
      <c r="J90" s="56">
        <v>-100000</v>
      </c>
      <c r="K90" s="65" t="s">
        <v>18</v>
      </c>
      <c r="L90" s="36" t="s">
        <v>38</v>
      </c>
      <c r="M90" s="57" t="s">
        <v>61</v>
      </c>
      <c r="N90" s="58" t="s">
        <v>125</v>
      </c>
    </row>
    <row r="91" spans="1:14" s="31" customFormat="1" ht="15" hidden="1" customHeight="1" x14ac:dyDescent="0.25">
      <c r="A91" s="36" t="s">
        <v>79</v>
      </c>
      <c r="B91" s="36" t="s">
        <v>80</v>
      </c>
      <c r="C91" s="36" t="s">
        <v>81</v>
      </c>
      <c r="D91" s="36" t="s">
        <v>37</v>
      </c>
      <c r="E91" s="54">
        <v>42151</v>
      </c>
      <c r="F91" s="54"/>
      <c r="G91" s="54"/>
      <c r="H91" s="54"/>
      <c r="I91" s="62">
        <v>-245055</v>
      </c>
      <c r="J91" s="56">
        <v>-255000</v>
      </c>
      <c r="K91" s="65" t="s">
        <v>18</v>
      </c>
      <c r="L91" s="36" t="s">
        <v>38</v>
      </c>
      <c r="M91" s="57" t="s">
        <v>61</v>
      </c>
      <c r="N91" s="58" t="s">
        <v>126</v>
      </c>
    </row>
    <row r="92" spans="1:14" ht="15" hidden="1" customHeight="1" x14ac:dyDescent="0.25">
      <c r="A92" s="25" t="s">
        <v>127</v>
      </c>
      <c r="B92" s="76" t="s">
        <v>128</v>
      </c>
      <c r="C92" s="25" t="s">
        <v>129</v>
      </c>
      <c r="D92" s="25" t="s">
        <v>130</v>
      </c>
      <c r="E92" s="70">
        <v>42200</v>
      </c>
      <c r="F92" s="70"/>
      <c r="G92" s="70"/>
      <c r="H92" s="70"/>
      <c r="I92" s="27">
        <v>4000000</v>
      </c>
      <c r="J92" s="60">
        <v>4000000</v>
      </c>
      <c r="K92" s="25" t="s">
        <v>18</v>
      </c>
      <c r="L92" s="25" t="s">
        <v>130</v>
      </c>
      <c r="M92" s="29" t="s">
        <v>20</v>
      </c>
      <c r="N92" s="58" t="s">
        <v>131</v>
      </c>
    </row>
    <row r="93" spans="1:14" s="31" customFormat="1" ht="15" hidden="1" customHeight="1" x14ac:dyDescent="0.25">
      <c r="A93" s="36" t="s">
        <v>79</v>
      </c>
      <c r="B93" s="36" t="s">
        <v>80</v>
      </c>
      <c r="C93" s="36" t="s">
        <v>81</v>
      </c>
      <c r="D93" s="36" t="s">
        <v>37</v>
      </c>
      <c r="E93" s="54">
        <v>42157</v>
      </c>
      <c r="F93" s="54"/>
      <c r="G93" s="54"/>
      <c r="H93" s="54"/>
      <c r="I93" s="62">
        <v>-48115</v>
      </c>
      <c r="J93" s="56">
        <v>-50000</v>
      </c>
      <c r="K93" s="65" t="s">
        <v>18</v>
      </c>
      <c r="L93" s="36" t="s">
        <v>38</v>
      </c>
      <c r="M93" s="57" t="s">
        <v>61</v>
      </c>
      <c r="N93" s="58" t="s">
        <v>132</v>
      </c>
    </row>
    <row r="94" spans="1:14" s="31" customFormat="1" ht="15" hidden="1" customHeight="1" x14ac:dyDescent="0.25">
      <c r="A94" s="25" t="s">
        <v>133</v>
      </c>
      <c r="B94" s="76" t="s">
        <v>134</v>
      </c>
      <c r="C94" s="25" t="s">
        <v>64</v>
      </c>
      <c r="D94" s="25" t="s">
        <v>135</v>
      </c>
      <c r="E94" s="26">
        <v>42164</v>
      </c>
      <c r="F94" s="26"/>
      <c r="G94" s="26"/>
      <c r="H94" s="26"/>
      <c r="I94" s="27">
        <v>2650000</v>
      </c>
      <c r="J94" s="27">
        <v>2650000</v>
      </c>
      <c r="K94" s="25" t="s">
        <v>18</v>
      </c>
      <c r="L94" s="25" t="s">
        <v>19</v>
      </c>
      <c r="M94" s="29" t="s">
        <v>20</v>
      </c>
      <c r="N94" s="58" t="s">
        <v>25</v>
      </c>
    </row>
    <row r="95" spans="1:14" s="77" customFormat="1" ht="15" hidden="1" customHeight="1" x14ac:dyDescent="0.25">
      <c r="A95" s="36" t="s">
        <v>58</v>
      </c>
      <c r="B95" s="36" t="s">
        <v>59</v>
      </c>
      <c r="C95" s="36" t="s">
        <v>60</v>
      </c>
      <c r="D95" s="36" t="s">
        <v>37</v>
      </c>
      <c r="E95" s="54">
        <v>42173</v>
      </c>
      <c r="F95" s="54"/>
      <c r="G95" s="54"/>
      <c r="H95" s="54"/>
      <c r="I95" s="62">
        <v>-64101.599999999999</v>
      </c>
      <c r="J95" s="56">
        <v>-72000</v>
      </c>
      <c r="K95" s="28" t="s">
        <v>18</v>
      </c>
      <c r="L95" s="36" t="s">
        <v>38</v>
      </c>
      <c r="M95" s="57" t="s">
        <v>61</v>
      </c>
      <c r="N95" s="63"/>
    </row>
    <row r="96" spans="1:14" s="31" customFormat="1" ht="15" hidden="1" customHeight="1" x14ac:dyDescent="0.25">
      <c r="A96" s="25" t="s">
        <v>86</v>
      </c>
      <c r="B96" s="25" t="s">
        <v>87</v>
      </c>
      <c r="C96" s="25" t="s">
        <v>88</v>
      </c>
      <c r="D96" s="25" t="s">
        <v>106</v>
      </c>
      <c r="E96" s="26">
        <v>42170</v>
      </c>
      <c r="F96" s="26"/>
      <c r="G96" s="26"/>
      <c r="H96" s="26"/>
      <c r="I96" s="27">
        <v>200000</v>
      </c>
      <c r="J96" s="28">
        <v>200000</v>
      </c>
      <c r="K96" s="28" t="s">
        <v>18</v>
      </c>
      <c r="L96" s="25" t="s">
        <v>107</v>
      </c>
      <c r="M96" s="29" t="s">
        <v>26</v>
      </c>
      <c r="N96" s="58" t="s">
        <v>108</v>
      </c>
    </row>
    <row r="97" spans="1:14" s="31" customFormat="1" ht="15" hidden="1" customHeight="1" x14ac:dyDescent="0.25">
      <c r="A97" s="25" t="s">
        <v>136</v>
      </c>
      <c r="B97" s="66" t="s">
        <v>137</v>
      </c>
      <c r="C97" s="79" t="s">
        <v>138</v>
      </c>
      <c r="D97" s="25" t="s">
        <v>139</v>
      </c>
      <c r="E97" s="26">
        <v>42191</v>
      </c>
      <c r="F97" s="26"/>
      <c r="G97" s="26"/>
      <c r="H97" s="26"/>
      <c r="I97" s="27">
        <v>15000000</v>
      </c>
      <c r="J97" s="60">
        <v>15000000</v>
      </c>
      <c r="K97" s="25" t="s">
        <v>18</v>
      </c>
      <c r="L97" s="25" t="s">
        <v>96</v>
      </c>
      <c r="M97" s="29" t="s">
        <v>20</v>
      </c>
      <c r="N97" s="58"/>
    </row>
    <row r="98" spans="1:14" s="31" customFormat="1" ht="15" hidden="1" customHeight="1" x14ac:dyDescent="0.25">
      <c r="A98" s="25" t="s">
        <v>140</v>
      </c>
      <c r="B98" s="66" t="s">
        <v>141</v>
      </c>
      <c r="C98" s="67" t="s">
        <v>142</v>
      </c>
      <c r="D98" s="25" t="s">
        <v>96</v>
      </c>
      <c r="E98" s="26">
        <v>42178</v>
      </c>
      <c r="F98" s="26"/>
      <c r="G98" s="26"/>
      <c r="H98" s="26"/>
      <c r="I98" s="27">
        <v>5900000</v>
      </c>
      <c r="J98" s="60">
        <v>5900000</v>
      </c>
      <c r="K98" s="25" t="s">
        <v>18</v>
      </c>
      <c r="L98" s="27" t="s">
        <v>96</v>
      </c>
      <c r="M98" s="29" t="s">
        <v>20</v>
      </c>
      <c r="N98" s="58" t="s">
        <v>143</v>
      </c>
    </row>
    <row r="99" spans="1:14" ht="15" hidden="1" customHeight="1" x14ac:dyDescent="0.25">
      <c r="A99" s="36" t="s">
        <v>75</v>
      </c>
      <c r="B99" s="36" t="s">
        <v>76</v>
      </c>
      <c r="C99" s="36" t="s">
        <v>41</v>
      </c>
      <c r="D99" s="36" t="s">
        <v>78</v>
      </c>
      <c r="E99" s="54">
        <v>42172</v>
      </c>
      <c r="F99" s="54"/>
      <c r="G99" s="54"/>
      <c r="H99" s="54"/>
      <c r="I99" s="62">
        <v>-13309.4</v>
      </c>
      <c r="J99" s="56">
        <v>-13000</v>
      </c>
      <c r="K99" s="65" t="s">
        <v>18</v>
      </c>
      <c r="L99" s="36" t="s">
        <v>78</v>
      </c>
      <c r="M99" s="57" t="s">
        <v>144</v>
      </c>
      <c r="N99" s="63"/>
    </row>
    <row r="100" spans="1:14" ht="21.75" hidden="1" customHeight="1" x14ac:dyDescent="0.25">
      <c r="A100" s="25" t="s">
        <v>120</v>
      </c>
      <c r="B100" s="66" t="s">
        <v>121</v>
      </c>
      <c r="C100" s="25" t="s">
        <v>122</v>
      </c>
      <c r="D100" s="60" t="s">
        <v>37</v>
      </c>
      <c r="E100" s="26">
        <v>42185</v>
      </c>
      <c r="F100" s="26"/>
      <c r="G100" s="26"/>
      <c r="H100" s="26"/>
      <c r="I100" s="27">
        <v>275440</v>
      </c>
      <c r="J100" s="60">
        <v>275000</v>
      </c>
      <c r="K100" s="25" t="s">
        <v>18</v>
      </c>
      <c r="L100" s="25" t="s">
        <v>38</v>
      </c>
      <c r="M100" s="29" t="s">
        <v>24</v>
      </c>
      <c r="N100" s="58"/>
    </row>
    <row r="101" spans="1:14" s="31" customFormat="1" ht="15" hidden="1" customHeight="1" x14ac:dyDescent="0.25">
      <c r="A101" s="36" t="s">
        <v>79</v>
      </c>
      <c r="B101" s="36" t="s">
        <v>80</v>
      </c>
      <c r="C101" s="36" t="s">
        <v>81</v>
      </c>
      <c r="D101" s="36" t="s">
        <v>37</v>
      </c>
      <c r="E101" s="54">
        <v>42185</v>
      </c>
      <c r="F101" s="54"/>
      <c r="G101" s="54"/>
      <c r="H101" s="54"/>
      <c r="I101" s="62">
        <v>-97899.3</v>
      </c>
      <c r="J101" s="56">
        <v>-101000</v>
      </c>
      <c r="K101" s="65" t="s">
        <v>18</v>
      </c>
      <c r="L101" s="36" t="s">
        <v>38</v>
      </c>
      <c r="M101" s="57" t="s">
        <v>109</v>
      </c>
      <c r="N101" s="119" t="s">
        <v>61</v>
      </c>
    </row>
    <row r="102" spans="1:14" s="170" customFormat="1" ht="15" hidden="1" customHeight="1" x14ac:dyDescent="0.25">
      <c r="A102" s="163" t="s">
        <v>145</v>
      </c>
      <c r="B102" s="171" t="s">
        <v>146</v>
      </c>
      <c r="C102" s="164" t="s">
        <v>147</v>
      </c>
      <c r="D102" s="163" t="s">
        <v>37</v>
      </c>
      <c r="E102" s="165" t="s">
        <v>118</v>
      </c>
      <c r="F102" s="165"/>
      <c r="G102" s="165"/>
      <c r="H102" s="165"/>
      <c r="I102" s="166" t="s">
        <v>118</v>
      </c>
      <c r="J102" s="163" t="s">
        <v>118</v>
      </c>
      <c r="K102" s="163" t="s">
        <v>119</v>
      </c>
      <c r="L102" s="163" t="s">
        <v>38</v>
      </c>
      <c r="M102" s="168" t="s">
        <v>20</v>
      </c>
      <c r="N102" s="169"/>
    </row>
    <row r="103" spans="1:14" ht="17.25" hidden="1" customHeight="1" x14ac:dyDescent="0.25">
      <c r="A103" s="25" t="s">
        <v>91</v>
      </c>
      <c r="B103" s="25" t="s">
        <v>92</v>
      </c>
      <c r="C103" s="25" t="s">
        <v>60</v>
      </c>
      <c r="D103" s="25" t="s">
        <v>77</v>
      </c>
      <c r="E103" s="26">
        <v>42193</v>
      </c>
      <c r="F103" s="26"/>
      <c r="G103" s="26"/>
      <c r="H103" s="26"/>
      <c r="I103" s="74">
        <v>178236</v>
      </c>
      <c r="J103" s="60">
        <v>180000</v>
      </c>
      <c r="K103" s="25" t="s">
        <v>18</v>
      </c>
      <c r="L103" s="25" t="s">
        <v>77</v>
      </c>
      <c r="M103" s="29" t="s">
        <v>26</v>
      </c>
      <c r="N103" s="58"/>
    </row>
    <row r="104" spans="1:14" ht="15" hidden="1" customHeight="1" x14ac:dyDescent="0.25">
      <c r="A104" s="25" t="s">
        <v>62</v>
      </c>
      <c r="B104" s="25" t="s">
        <v>63</v>
      </c>
      <c r="C104" s="25" t="s">
        <v>64</v>
      </c>
      <c r="D104" s="25" t="s">
        <v>114</v>
      </c>
      <c r="E104" s="26">
        <v>42185</v>
      </c>
      <c r="F104" s="26"/>
      <c r="G104" s="26"/>
      <c r="H104" s="26"/>
      <c r="I104" s="74">
        <v>5724400</v>
      </c>
      <c r="J104" s="75">
        <v>5204000</v>
      </c>
      <c r="K104" s="25" t="s">
        <v>18</v>
      </c>
      <c r="L104" s="25" t="s">
        <v>116</v>
      </c>
      <c r="M104" s="29" t="s">
        <v>148</v>
      </c>
      <c r="N104" s="30" t="s">
        <v>65</v>
      </c>
    </row>
    <row r="105" spans="1:14" s="31" customFormat="1" ht="15" customHeight="1" x14ac:dyDescent="0.25">
      <c r="A105" s="25" t="s">
        <v>149</v>
      </c>
      <c r="B105" s="25" t="s">
        <v>150</v>
      </c>
      <c r="C105" s="25" t="s">
        <v>248</v>
      </c>
      <c r="D105" s="25" t="s">
        <v>151</v>
      </c>
      <c r="E105" s="70">
        <v>42219</v>
      </c>
      <c r="F105" s="70"/>
      <c r="G105" s="75">
        <v>1750000</v>
      </c>
      <c r="H105" s="160" t="s">
        <v>221</v>
      </c>
      <c r="I105" s="27">
        <v>1750000</v>
      </c>
      <c r="J105" s="60">
        <v>1750000</v>
      </c>
      <c r="K105" s="25" t="s">
        <v>18</v>
      </c>
      <c r="L105" s="25" t="s">
        <v>96</v>
      </c>
      <c r="M105" s="29" t="s">
        <v>20</v>
      </c>
      <c r="N105" s="58" t="s">
        <v>152</v>
      </c>
    </row>
    <row r="106" spans="1:14" s="31" customFormat="1" ht="15" hidden="1" customHeight="1" x14ac:dyDescent="0.25">
      <c r="A106" s="25" t="s">
        <v>62</v>
      </c>
      <c r="B106" s="25" t="s">
        <v>63</v>
      </c>
      <c r="C106" s="25" t="s">
        <v>64</v>
      </c>
      <c r="D106" s="25" t="s">
        <v>114</v>
      </c>
      <c r="E106" s="26">
        <v>42191</v>
      </c>
      <c r="F106" s="26"/>
      <c r="G106" s="26"/>
      <c r="H106" s="26"/>
      <c r="I106" s="27">
        <v>1173700</v>
      </c>
      <c r="J106" s="60">
        <v>1067000</v>
      </c>
      <c r="K106" s="25" t="s">
        <v>18</v>
      </c>
      <c r="L106" s="25" t="s">
        <v>116</v>
      </c>
      <c r="M106" s="29" t="s">
        <v>153</v>
      </c>
      <c r="N106" s="30" t="s">
        <v>65</v>
      </c>
    </row>
    <row r="107" spans="1:14" s="31" customFormat="1" ht="15" hidden="1" customHeight="1" x14ac:dyDescent="0.25">
      <c r="A107" s="36" t="s">
        <v>79</v>
      </c>
      <c r="B107" s="36" t="s">
        <v>80</v>
      </c>
      <c r="C107" s="36" t="s">
        <v>81</v>
      </c>
      <c r="D107" s="36" t="s">
        <v>37</v>
      </c>
      <c r="E107" s="54">
        <v>42193</v>
      </c>
      <c r="F107" s="54"/>
      <c r="G107" s="54"/>
      <c r="H107" s="54"/>
      <c r="I107" s="62">
        <v>-413703</v>
      </c>
      <c r="J107" s="56">
        <v>-430000</v>
      </c>
      <c r="K107" s="65" t="s">
        <v>18</v>
      </c>
      <c r="L107" s="36" t="s">
        <v>38</v>
      </c>
      <c r="M107" s="57" t="s">
        <v>109</v>
      </c>
      <c r="N107" s="119" t="s">
        <v>61</v>
      </c>
    </row>
    <row r="108" spans="1:14" ht="15" hidden="1" customHeight="1" x14ac:dyDescent="0.25">
      <c r="A108" s="25" t="s">
        <v>68</v>
      </c>
      <c r="B108" s="25" t="s">
        <v>69</v>
      </c>
      <c r="C108" s="25" t="s">
        <v>60</v>
      </c>
      <c r="D108" s="25" t="s">
        <v>37</v>
      </c>
      <c r="E108" s="70">
        <v>42201</v>
      </c>
      <c r="F108" s="70"/>
      <c r="G108" s="70"/>
      <c r="H108" s="70"/>
      <c r="I108" s="27">
        <v>87363.199999999997</v>
      </c>
      <c r="J108" s="60">
        <v>92000</v>
      </c>
      <c r="K108" s="28" t="s">
        <v>18</v>
      </c>
      <c r="L108" s="25" t="s">
        <v>38</v>
      </c>
      <c r="M108" s="29" t="s">
        <v>29</v>
      </c>
      <c r="N108" s="58"/>
    </row>
    <row r="109" spans="1:14" s="31" customFormat="1" ht="15" hidden="1" customHeight="1" x14ac:dyDescent="0.25">
      <c r="A109" s="25" t="s">
        <v>140</v>
      </c>
      <c r="B109" s="66" t="s">
        <v>154</v>
      </c>
      <c r="C109" s="67" t="s">
        <v>142</v>
      </c>
      <c r="D109" s="25" t="s">
        <v>96</v>
      </c>
      <c r="E109" s="70">
        <v>42201</v>
      </c>
      <c r="F109" s="70"/>
      <c r="G109" s="70"/>
      <c r="H109" s="70"/>
      <c r="I109" s="27">
        <v>330000</v>
      </c>
      <c r="J109" s="60">
        <v>330000</v>
      </c>
      <c r="K109" s="25" t="s">
        <v>18</v>
      </c>
      <c r="L109" s="27" t="s">
        <v>96</v>
      </c>
      <c r="M109" s="29" t="s">
        <v>24</v>
      </c>
      <c r="N109" s="58" t="s">
        <v>143</v>
      </c>
    </row>
    <row r="110" spans="1:14" ht="15" hidden="1" customHeight="1" x14ac:dyDescent="0.25">
      <c r="A110" s="25" t="s">
        <v>136</v>
      </c>
      <c r="B110" s="66" t="s">
        <v>155</v>
      </c>
      <c r="C110" s="79" t="s">
        <v>138</v>
      </c>
      <c r="D110" s="25" t="s">
        <v>139</v>
      </c>
      <c r="E110" s="70">
        <v>42207</v>
      </c>
      <c r="F110" s="70"/>
      <c r="G110" s="70"/>
      <c r="H110" s="70"/>
      <c r="I110" s="27">
        <v>10000000</v>
      </c>
      <c r="J110" s="60">
        <v>10000000</v>
      </c>
      <c r="K110" s="25" t="s">
        <v>18</v>
      </c>
      <c r="L110" s="25" t="s">
        <v>96</v>
      </c>
      <c r="M110" s="29" t="s">
        <v>24</v>
      </c>
      <c r="N110" s="58"/>
    </row>
    <row r="111" spans="1:14" s="31" customFormat="1" ht="15.75" hidden="1" customHeight="1" x14ac:dyDescent="0.25">
      <c r="A111" s="25" t="s">
        <v>156</v>
      </c>
      <c r="B111" s="66" t="s">
        <v>157</v>
      </c>
      <c r="C111" s="88" t="s">
        <v>158</v>
      </c>
      <c r="D111" s="25" t="s">
        <v>159</v>
      </c>
      <c r="E111" s="70">
        <v>42226</v>
      </c>
      <c r="F111" s="70"/>
      <c r="G111" s="70"/>
      <c r="H111" s="70"/>
      <c r="I111" s="89">
        <v>1000000</v>
      </c>
      <c r="J111" s="60">
        <v>1000000</v>
      </c>
      <c r="K111" s="25" t="s">
        <v>18</v>
      </c>
      <c r="L111" s="25" t="s">
        <v>159</v>
      </c>
      <c r="M111" s="29" t="s">
        <v>20</v>
      </c>
      <c r="N111" s="58" t="s">
        <v>160</v>
      </c>
    </row>
    <row r="112" spans="1:14" s="31" customFormat="1" ht="15" hidden="1" customHeight="1" x14ac:dyDescent="0.25">
      <c r="A112" s="36" t="s">
        <v>79</v>
      </c>
      <c r="B112" s="36" t="s">
        <v>80</v>
      </c>
      <c r="C112" s="36" t="s">
        <v>81</v>
      </c>
      <c r="D112" s="36" t="s">
        <v>37</v>
      </c>
      <c r="E112" s="54">
        <v>42208</v>
      </c>
      <c r="F112" s="54"/>
      <c r="G112" s="54"/>
      <c r="H112" s="54"/>
      <c r="I112" s="62">
        <v>-94810</v>
      </c>
      <c r="J112" s="56">
        <v>-100000</v>
      </c>
      <c r="K112" s="65" t="s">
        <v>18</v>
      </c>
      <c r="L112" s="36" t="s">
        <v>38</v>
      </c>
      <c r="M112" s="57" t="s">
        <v>109</v>
      </c>
      <c r="N112" s="119" t="s">
        <v>61</v>
      </c>
    </row>
    <row r="113" spans="1:15" s="170" customFormat="1" ht="15" hidden="1" customHeight="1" x14ac:dyDescent="0.25">
      <c r="A113" s="163" t="s">
        <v>86</v>
      </c>
      <c r="B113" s="163" t="s">
        <v>87</v>
      </c>
      <c r="C113" s="163" t="s">
        <v>88</v>
      </c>
      <c r="D113" s="163" t="s">
        <v>106</v>
      </c>
      <c r="E113" s="172" t="s">
        <v>118</v>
      </c>
      <c r="F113" s="172"/>
      <c r="G113" s="172"/>
      <c r="H113" s="172"/>
      <c r="I113" s="166" t="s">
        <v>118</v>
      </c>
      <c r="J113" s="173" t="s">
        <v>118</v>
      </c>
      <c r="K113" s="173" t="s">
        <v>119</v>
      </c>
      <c r="L113" s="163" t="s">
        <v>107</v>
      </c>
      <c r="M113" s="168" t="s">
        <v>27</v>
      </c>
      <c r="N113" s="169" t="s">
        <v>108</v>
      </c>
    </row>
    <row r="114" spans="1:15" ht="15" hidden="1" customHeight="1" x14ac:dyDescent="0.25">
      <c r="A114" s="25" t="s">
        <v>62</v>
      </c>
      <c r="B114" s="25" t="s">
        <v>63</v>
      </c>
      <c r="C114" s="25" t="s">
        <v>64</v>
      </c>
      <c r="D114" s="25" t="s">
        <v>114</v>
      </c>
      <c r="E114" s="70">
        <v>42216</v>
      </c>
      <c r="F114" s="70"/>
      <c r="G114" s="70"/>
      <c r="H114" s="70"/>
      <c r="I114" s="27">
        <v>244950</v>
      </c>
      <c r="J114" s="60">
        <v>213000</v>
      </c>
      <c r="K114" s="25" t="s">
        <v>18</v>
      </c>
      <c r="L114" s="25" t="s">
        <v>116</v>
      </c>
      <c r="M114" s="29" t="s">
        <v>161</v>
      </c>
      <c r="N114" s="30" t="s">
        <v>65</v>
      </c>
      <c r="O114" s="11"/>
    </row>
    <row r="115" spans="1:15" s="31" customFormat="1" ht="15" hidden="1" customHeight="1" x14ac:dyDescent="0.25">
      <c r="A115" s="36" t="s">
        <v>75</v>
      </c>
      <c r="B115" s="36" t="s">
        <v>76</v>
      </c>
      <c r="C115" s="36" t="s">
        <v>41</v>
      </c>
      <c r="D115" s="36" t="s">
        <v>78</v>
      </c>
      <c r="E115" s="54">
        <v>42207</v>
      </c>
      <c r="F115" s="54"/>
      <c r="G115" s="54"/>
      <c r="H115" s="54"/>
      <c r="I115" s="62">
        <v>-194712</v>
      </c>
      <c r="J115" s="56">
        <v>-190000</v>
      </c>
      <c r="K115" s="65" t="s">
        <v>18</v>
      </c>
      <c r="L115" s="36" t="s">
        <v>78</v>
      </c>
      <c r="M115" s="57" t="s">
        <v>144</v>
      </c>
      <c r="N115" s="63" t="s">
        <v>162</v>
      </c>
    </row>
    <row r="116" spans="1:15" s="31" customFormat="1" ht="20.25" hidden="1" customHeight="1" x14ac:dyDescent="0.25">
      <c r="A116" s="25" t="s">
        <v>120</v>
      </c>
      <c r="B116" s="66" t="s">
        <v>121</v>
      </c>
      <c r="C116" s="25" t="s">
        <v>122</v>
      </c>
      <c r="D116" s="60" t="s">
        <v>37</v>
      </c>
      <c r="E116" s="70">
        <v>42216</v>
      </c>
      <c r="F116" s="70"/>
      <c r="G116" s="70"/>
      <c r="H116" s="70"/>
      <c r="I116" s="27">
        <v>434835</v>
      </c>
      <c r="J116" s="60">
        <v>450000</v>
      </c>
      <c r="K116" s="25" t="s">
        <v>18</v>
      </c>
      <c r="L116" s="25" t="s">
        <v>38</v>
      </c>
      <c r="M116" s="29" t="s">
        <v>26</v>
      </c>
      <c r="N116" s="58"/>
    </row>
    <row r="117" spans="1:15" s="31" customFormat="1" ht="15.75" hidden="1" customHeight="1" x14ac:dyDescent="0.25">
      <c r="A117" s="25" t="s">
        <v>163</v>
      </c>
      <c r="B117" s="66" t="s">
        <v>164</v>
      </c>
      <c r="C117" s="102" t="s">
        <v>165</v>
      </c>
      <c r="D117" s="25" t="s">
        <v>166</v>
      </c>
      <c r="E117" s="70">
        <v>42237</v>
      </c>
      <c r="F117" s="26" t="s">
        <v>118</v>
      </c>
      <c r="G117" s="75">
        <v>5000000</v>
      </c>
      <c r="H117" s="60">
        <f>G117-I117</f>
        <v>4000000</v>
      </c>
      <c r="I117" s="27">
        <v>1000000</v>
      </c>
      <c r="J117" s="60">
        <v>1000000</v>
      </c>
      <c r="K117" s="25" t="s">
        <v>18</v>
      </c>
      <c r="L117" s="25" t="s">
        <v>96</v>
      </c>
      <c r="M117" s="29" t="s">
        <v>20</v>
      </c>
      <c r="N117" s="58" t="s">
        <v>167</v>
      </c>
    </row>
    <row r="118" spans="1:15" s="31" customFormat="1" ht="15" hidden="1" customHeight="1" x14ac:dyDescent="0.25">
      <c r="A118" s="25" t="s">
        <v>39</v>
      </c>
      <c r="B118" s="25" t="s">
        <v>40</v>
      </c>
      <c r="C118" s="25" t="s">
        <v>41</v>
      </c>
      <c r="D118" s="25" t="s">
        <v>37</v>
      </c>
      <c r="E118" s="26">
        <v>42223</v>
      </c>
      <c r="F118" s="26"/>
      <c r="G118" s="26"/>
      <c r="H118" s="26"/>
      <c r="I118" s="27">
        <v>540600</v>
      </c>
      <c r="J118" s="60">
        <v>500000</v>
      </c>
      <c r="K118" s="28" t="s">
        <v>18</v>
      </c>
      <c r="L118" s="25" t="s">
        <v>38</v>
      </c>
      <c r="M118" s="29" t="s">
        <v>124</v>
      </c>
      <c r="N118" s="58"/>
    </row>
    <row r="119" spans="1:15" s="31" customFormat="1" ht="15" hidden="1" customHeight="1" x14ac:dyDescent="0.25">
      <c r="A119" s="36" t="s">
        <v>79</v>
      </c>
      <c r="B119" s="36" t="s">
        <v>80</v>
      </c>
      <c r="C119" s="36" t="s">
        <v>81</v>
      </c>
      <c r="D119" s="36" t="s">
        <v>37</v>
      </c>
      <c r="E119" s="54">
        <v>42222</v>
      </c>
      <c r="F119" s="54"/>
      <c r="G119" s="54"/>
      <c r="H119" s="54"/>
      <c r="I119" s="62">
        <v>-56688</v>
      </c>
      <c r="J119" s="56">
        <v>-60000</v>
      </c>
      <c r="K119" s="65" t="s">
        <v>18</v>
      </c>
      <c r="L119" s="36" t="s">
        <v>38</v>
      </c>
      <c r="M119" s="57" t="s">
        <v>61</v>
      </c>
      <c r="N119" s="119" t="s">
        <v>61</v>
      </c>
    </row>
    <row r="120" spans="1:15" s="31" customFormat="1" ht="15" hidden="1" customHeight="1" x14ac:dyDescent="0.25">
      <c r="A120" s="36" t="s">
        <v>79</v>
      </c>
      <c r="B120" s="36" t="s">
        <v>80</v>
      </c>
      <c r="C120" s="36" t="s">
        <v>81</v>
      </c>
      <c r="D120" s="36" t="s">
        <v>37</v>
      </c>
      <c r="E120" s="54">
        <v>42222</v>
      </c>
      <c r="F120" s="54"/>
      <c r="G120" s="54"/>
      <c r="H120" s="54"/>
      <c r="I120" s="62">
        <v>-207856</v>
      </c>
      <c r="J120" s="56">
        <v>-220000</v>
      </c>
      <c r="K120" s="65" t="s">
        <v>18</v>
      </c>
      <c r="L120" s="36" t="s">
        <v>38</v>
      </c>
      <c r="M120" s="57" t="s">
        <v>61</v>
      </c>
      <c r="N120" s="119" t="s">
        <v>61</v>
      </c>
    </row>
    <row r="121" spans="1:15" s="31" customFormat="1" ht="15" hidden="1" customHeight="1" x14ac:dyDescent="0.25">
      <c r="A121" s="36" t="s">
        <v>79</v>
      </c>
      <c r="B121" s="36" t="s">
        <v>80</v>
      </c>
      <c r="C121" s="36" t="s">
        <v>81</v>
      </c>
      <c r="D121" s="36" t="s">
        <v>37</v>
      </c>
      <c r="E121" s="54">
        <v>42229</v>
      </c>
      <c r="F121" s="54"/>
      <c r="G121" s="54"/>
      <c r="H121" s="54"/>
      <c r="I121" s="62">
        <v>-276486</v>
      </c>
      <c r="J121" s="56">
        <v>-290000</v>
      </c>
      <c r="K121" s="65" t="s">
        <v>18</v>
      </c>
      <c r="L121" s="36" t="s">
        <v>38</v>
      </c>
      <c r="M121" s="57" t="s">
        <v>61</v>
      </c>
      <c r="N121" s="119" t="s">
        <v>61</v>
      </c>
    </row>
    <row r="122" spans="1:15" s="31" customFormat="1" ht="15" hidden="1" customHeight="1" x14ac:dyDescent="0.25">
      <c r="A122" s="36" t="s">
        <v>79</v>
      </c>
      <c r="B122" s="36" t="s">
        <v>80</v>
      </c>
      <c r="C122" s="36" t="s">
        <v>81</v>
      </c>
      <c r="D122" s="36" t="s">
        <v>37</v>
      </c>
      <c r="E122" s="54">
        <v>42230</v>
      </c>
      <c r="F122" s="54"/>
      <c r="G122" s="54"/>
      <c r="H122" s="54"/>
      <c r="I122" s="62">
        <v>-9534</v>
      </c>
      <c r="J122" s="56">
        <v>-10000</v>
      </c>
      <c r="K122" s="65" t="s">
        <v>18</v>
      </c>
      <c r="L122" s="36" t="s">
        <v>38</v>
      </c>
      <c r="M122" s="57" t="s">
        <v>61</v>
      </c>
      <c r="N122" s="119" t="s">
        <v>61</v>
      </c>
    </row>
    <row r="123" spans="1:15" s="31" customFormat="1" ht="15" hidden="1" customHeight="1" x14ac:dyDescent="0.25">
      <c r="A123" s="36" t="s">
        <v>79</v>
      </c>
      <c r="B123" s="36" t="s">
        <v>80</v>
      </c>
      <c r="C123" s="36" t="s">
        <v>81</v>
      </c>
      <c r="D123" s="36" t="s">
        <v>37</v>
      </c>
      <c r="E123" s="54">
        <v>42235</v>
      </c>
      <c r="F123" s="54"/>
      <c r="G123" s="120"/>
      <c r="H123" s="120"/>
      <c r="I123" s="62">
        <v>-369915</v>
      </c>
      <c r="J123" s="56">
        <v>-390000</v>
      </c>
      <c r="K123" s="65" t="s">
        <v>18</v>
      </c>
      <c r="L123" s="36" t="s">
        <v>38</v>
      </c>
      <c r="M123" s="57" t="s">
        <v>61</v>
      </c>
      <c r="N123" s="119" t="s">
        <v>61</v>
      </c>
    </row>
    <row r="124" spans="1:15" s="31" customFormat="1" ht="15" hidden="1" customHeight="1" x14ac:dyDescent="0.25">
      <c r="A124" s="36" t="s">
        <v>75</v>
      </c>
      <c r="B124" s="36" t="s">
        <v>76</v>
      </c>
      <c r="C124" s="36" t="s">
        <v>41</v>
      </c>
      <c r="D124" s="36" t="s">
        <v>78</v>
      </c>
      <c r="E124" s="54">
        <v>42221</v>
      </c>
      <c r="F124" s="54"/>
      <c r="G124" s="54"/>
      <c r="H124" s="54"/>
      <c r="I124" s="62">
        <v>-101630</v>
      </c>
      <c r="J124" s="56">
        <v>-100000</v>
      </c>
      <c r="K124" s="65" t="s">
        <v>18</v>
      </c>
      <c r="L124" s="36" t="s">
        <v>78</v>
      </c>
      <c r="M124" s="57" t="s">
        <v>144</v>
      </c>
      <c r="N124" s="63" t="s">
        <v>168</v>
      </c>
    </row>
    <row r="125" spans="1:15" s="31" customFormat="1" ht="15" hidden="1" customHeight="1" x14ac:dyDescent="0.25">
      <c r="A125" s="36" t="s">
        <v>75</v>
      </c>
      <c r="B125" s="36" t="s">
        <v>76</v>
      </c>
      <c r="C125" s="36" t="s">
        <v>41</v>
      </c>
      <c r="D125" s="36" t="s">
        <v>78</v>
      </c>
      <c r="E125" s="54">
        <v>42229</v>
      </c>
      <c r="F125" s="54"/>
      <c r="G125" s="54"/>
      <c r="H125" s="54"/>
      <c r="I125" s="62">
        <v>-218590.5</v>
      </c>
      <c r="J125" s="56">
        <v>-215000</v>
      </c>
      <c r="K125" s="65" t="s">
        <v>18</v>
      </c>
      <c r="L125" s="36" t="s">
        <v>78</v>
      </c>
      <c r="M125" s="57" t="s">
        <v>144</v>
      </c>
      <c r="N125" s="63" t="s">
        <v>168</v>
      </c>
    </row>
    <row r="126" spans="1:15" ht="15" hidden="1" customHeight="1" x14ac:dyDescent="0.25">
      <c r="A126" s="25" t="s">
        <v>140</v>
      </c>
      <c r="B126" s="66" t="s">
        <v>141</v>
      </c>
      <c r="C126" s="67" t="s">
        <v>142</v>
      </c>
      <c r="D126" s="25" t="s">
        <v>96</v>
      </c>
      <c r="E126" s="26">
        <v>42227</v>
      </c>
      <c r="F126" s="26"/>
      <c r="G126" s="26"/>
      <c r="H126" s="26"/>
      <c r="I126" s="27">
        <v>270000</v>
      </c>
      <c r="J126" s="60">
        <v>270000</v>
      </c>
      <c r="K126" s="25" t="s">
        <v>18</v>
      </c>
      <c r="L126" s="27" t="s">
        <v>96</v>
      </c>
      <c r="M126" s="29" t="s">
        <v>26</v>
      </c>
      <c r="N126" s="58" t="s">
        <v>143</v>
      </c>
      <c r="O126" s="31"/>
    </row>
    <row r="127" spans="1:15" s="31" customFormat="1" ht="15.75" hidden="1" customHeight="1" x14ac:dyDescent="0.25">
      <c r="A127" s="97" t="s">
        <v>156</v>
      </c>
      <c r="B127" s="66" t="s">
        <v>169</v>
      </c>
      <c r="C127" s="98" t="s">
        <v>158</v>
      </c>
      <c r="D127" s="25" t="s">
        <v>159</v>
      </c>
      <c r="E127" s="26" t="s">
        <v>170</v>
      </c>
      <c r="F127" s="26"/>
      <c r="G127" s="75">
        <v>1200000</v>
      </c>
      <c r="H127" s="75"/>
      <c r="I127" s="89">
        <v>1200000</v>
      </c>
      <c r="J127" s="60">
        <v>1200000</v>
      </c>
      <c r="K127" s="25" t="s">
        <v>18</v>
      </c>
      <c r="L127" s="25" t="s">
        <v>159</v>
      </c>
      <c r="M127" s="29" t="s">
        <v>24</v>
      </c>
      <c r="N127" s="58" t="s">
        <v>160</v>
      </c>
    </row>
    <row r="128" spans="1:15" s="31" customFormat="1" ht="15" hidden="1" customHeight="1" x14ac:dyDescent="0.25">
      <c r="A128" s="36" t="s">
        <v>79</v>
      </c>
      <c r="B128" s="36" t="s">
        <v>80</v>
      </c>
      <c r="C128" s="36" t="s">
        <v>81</v>
      </c>
      <c r="D128" s="36" t="s">
        <v>37</v>
      </c>
      <c r="E128" s="54">
        <v>42236</v>
      </c>
      <c r="F128" s="54"/>
      <c r="G128" s="120"/>
      <c r="H128" s="120"/>
      <c r="I128" s="62">
        <v>-56910</v>
      </c>
      <c r="J128" s="56">
        <v>-60000</v>
      </c>
      <c r="K128" s="65" t="s">
        <v>18</v>
      </c>
      <c r="L128" s="36" t="s">
        <v>38</v>
      </c>
      <c r="M128" s="57" t="s">
        <v>61</v>
      </c>
      <c r="N128" s="119" t="s">
        <v>61</v>
      </c>
    </row>
    <row r="129" spans="1:14" s="31" customFormat="1" ht="15" hidden="1" customHeight="1" x14ac:dyDescent="0.25">
      <c r="A129" s="36" t="s">
        <v>79</v>
      </c>
      <c r="B129" s="36" t="s">
        <v>80</v>
      </c>
      <c r="C129" s="36" t="s">
        <v>81</v>
      </c>
      <c r="D129" s="36" t="s">
        <v>37</v>
      </c>
      <c r="E129" s="54">
        <v>42241</v>
      </c>
      <c r="F129" s="54"/>
      <c r="G129" s="120"/>
      <c r="H129" s="120"/>
      <c r="I129" s="62">
        <v>-207042</v>
      </c>
      <c r="J129" s="56">
        <v>-220000</v>
      </c>
      <c r="K129" s="65" t="s">
        <v>18</v>
      </c>
      <c r="L129" s="36" t="s">
        <v>38</v>
      </c>
      <c r="M129" s="57" t="s">
        <v>61</v>
      </c>
      <c r="N129" s="119" t="s">
        <v>61</v>
      </c>
    </row>
    <row r="130" spans="1:14" s="31" customFormat="1" ht="15" hidden="1" customHeight="1" x14ac:dyDescent="0.25">
      <c r="A130" s="25" t="s">
        <v>62</v>
      </c>
      <c r="B130" s="25" t="s">
        <v>63</v>
      </c>
      <c r="C130" s="25" t="s">
        <v>64</v>
      </c>
      <c r="D130" s="25" t="s">
        <v>114</v>
      </c>
      <c r="E130" s="70">
        <v>42244</v>
      </c>
      <c r="F130" s="70"/>
      <c r="G130" s="70"/>
      <c r="H130" s="70"/>
      <c r="I130" s="27">
        <v>468050</v>
      </c>
      <c r="J130" s="60">
        <v>407000</v>
      </c>
      <c r="K130" s="25" t="s">
        <v>18</v>
      </c>
      <c r="L130" s="25" t="s">
        <v>116</v>
      </c>
      <c r="M130" s="29" t="s">
        <v>171</v>
      </c>
      <c r="N130" s="30" t="s">
        <v>65</v>
      </c>
    </row>
    <row r="131" spans="1:14" s="31" customFormat="1" ht="15" customHeight="1" x14ac:dyDescent="0.25">
      <c r="A131" s="25" t="s">
        <v>149</v>
      </c>
      <c r="B131" s="66" t="s">
        <v>172</v>
      </c>
      <c r="C131" s="25" t="s">
        <v>248</v>
      </c>
      <c r="D131" s="25" t="s">
        <v>151</v>
      </c>
      <c r="E131" s="26">
        <v>42271</v>
      </c>
      <c r="F131" s="26"/>
      <c r="G131" s="75">
        <v>1153000</v>
      </c>
      <c r="H131" s="26" t="s">
        <v>221</v>
      </c>
      <c r="I131" s="27">
        <f>J131*102.27/100</f>
        <v>1179173.1000000001</v>
      </c>
      <c r="J131" s="60">
        <v>1153000</v>
      </c>
      <c r="K131" s="25" t="s">
        <v>18</v>
      </c>
      <c r="L131" s="25" t="s">
        <v>96</v>
      </c>
      <c r="M131" s="29" t="s">
        <v>24</v>
      </c>
      <c r="N131" s="58"/>
    </row>
    <row r="132" spans="1:14" s="31" customFormat="1" ht="15" hidden="1" customHeight="1" x14ac:dyDescent="0.25">
      <c r="A132" s="36" t="s">
        <v>79</v>
      </c>
      <c r="B132" s="36" t="s">
        <v>80</v>
      </c>
      <c r="C132" s="36" t="s">
        <v>81</v>
      </c>
      <c r="D132" s="36" t="s">
        <v>37</v>
      </c>
      <c r="E132" s="54">
        <v>42241</v>
      </c>
      <c r="F132" s="54"/>
      <c r="G132" s="120"/>
      <c r="H132" s="120"/>
      <c r="I132" s="62">
        <v>-263508</v>
      </c>
      <c r="J132" s="56">
        <v>-280000</v>
      </c>
      <c r="K132" s="65" t="s">
        <v>18</v>
      </c>
      <c r="L132" s="36" t="s">
        <v>38</v>
      </c>
      <c r="M132" s="57" t="s">
        <v>61</v>
      </c>
      <c r="N132" s="119" t="s">
        <v>61</v>
      </c>
    </row>
    <row r="133" spans="1:14" s="31" customFormat="1" ht="15" hidden="1" customHeight="1" x14ac:dyDescent="0.25">
      <c r="A133" s="36" t="s">
        <v>79</v>
      </c>
      <c r="B133" s="36" t="s">
        <v>80</v>
      </c>
      <c r="C133" s="36" t="s">
        <v>81</v>
      </c>
      <c r="D133" s="36" t="s">
        <v>37</v>
      </c>
      <c r="E133" s="54">
        <v>42241</v>
      </c>
      <c r="F133" s="54"/>
      <c r="G133" s="120"/>
      <c r="H133" s="120"/>
      <c r="I133" s="62">
        <v>-9411</v>
      </c>
      <c r="J133" s="56">
        <v>-10000</v>
      </c>
      <c r="K133" s="65" t="s">
        <v>18</v>
      </c>
      <c r="L133" s="36" t="s">
        <v>38</v>
      </c>
      <c r="M133" s="57" t="s">
        <v>61</v>
      </c>
      <c r="N133" s="119" t="s">
        <v>61</v>
      </c>
    </row>
    <row r="134" spans="1:14" s="31" customFormat="1" ht="15" hidden="1" customHeight="1" x14ac:dyDescent="0.25">
      <c r="A134" s="36" t="s">
        <v>79</v>
      </c>
      <c r="B134" s="36" t="s">
        <v>80</v>
      </c>
      <c r="C134" s="36" t="s">
        <v>81</v>
      </c>
      <c r="D134" s="36" t="s">
        <v>37</v>
      </c>
      <c r="E134" s="54">
        <v>42241</v>
      </c>
      <c r="F134" s="54"/>
      <c r="G134" s="121"/>
      <c r="H134" s="121"/>
      <c r="I134" s="62">
        <v>-188220</v>
      </c>
      <c r="J134" s="56">
        <v>-200000</v>
      </c>
      <c r="K134" s="65" t="s">
        <v>18</v>
      </c>
      <c r="L134" s="36" t="s">
        <v>38</v>
      </c>
      <c r="M134" s="57" t="s">
        <v>61</v>
      </c>
      <c r="N134" s="119" t="s">
        <v>61</v>
      </c>
    </row>
    <row r="135" spans="1:14" s="104" customFormat="1" ht="15.75" hidden="1" customHeight="1" x14ac:dyDescent="0.25">
      <c r="A135" s="67" t="s">
        <v>173</v>
      </c>
      <c r="B135" s="67" t="s">
        <v>174</v>
      </c>
      <c r="C135" s="102" t="s">
        <v>175</v>
      </c>
      <c r="D135" s="25" t="s">
        <v>176</v>
      </c>
      <c r="E135" s="70">
        <v>42263</v>
      </c>
      <c r="F135" s="70"/>
      <c r="G135" s="75">
        <v>10000000</v>
      </c>
      <c r="H135" s="60">
        <f>G135-I135</f>
        <v>9900000</v>
      </c>
      <c r="I135" s="74">
        <v>100000</v>
      </c>
      <c r="J135" s="75">
        <v>100000</v>
      </c>
      <c r="K135" s="25" t="s">
        <v>18</v>
      </c>
      <c r="L135" s="25" t="s">
        <v>177</v>
      </c>
      <c r="M135" s="29" t="s">
        <v>20</v>
      </c>
      <c r="N135" s="103"/>
    </row>
    <row r="136" spans="1:14" s="31" customFormat="1" ht="15.75" hidden="1" customHeight="1" x14ac:dyDescent="0.25">
      <c r="A136" s="25" t="s">
        <v>178</v>
      </c>
      <c r="B136" s="99" t="s">
        <v>179</v>
      </c>
      <c r="C136" s="76" t="s">
        <v>180</v>
      </c>
      <c r="D136" s="100" t="s">
        <v>181</v>
      </c>
      <c r="E136" s="26">
        <v>42251</v>
      </c>
      <c r="F136" s="26"/>
      <c r="G136" s="60">
        <v>50000000</v>
      </c>
      <c r="H136" s="60">
        <f>G136-I136</f>
        <v>48000000</v>
      </c>
      <c r="I136" s="27">
        <v>2000000</v>
      </c>
      <c r="J136" s="60">
        <v>2000000</v>
      </c>
      <c r="K136" s="25" t="s">
        <v>18</v>
      </c>
      <c r="L136" s="100" t="s">
        <v>181</v>
      </c>
      <c r="M136" s="29" t="s">
        <v>20</v>
      </c>
      <c r="N136" s="58"/>
    </row>
    <row r="137" spans="1:14" s="31" customFormat="1" ht="15.75" hidden="1" customHeight="1" x14ac:dyDescent="0.25">
      <c r="A137" s="25" t="s">
        <v>182</v>
      </c>
      <c r="B137" s="69" t="s">
        <v>183</v>
      </c>
      <c r="C137" s="88" t="s">
        <v>184</v>
      </c>
      <c r="D137" s="25" t="s">
        <v>185</v>
      </c>
      <c r="E137" s="70">
        <v>42284</v>
      </c>
      <c r="F137" s="26" t="s">
        <v>216</v>
      </c>
      <c r="G137" s="60">
        <v>20000000</v>
      </c>
      <c r="H137" s="60">
        <f>G137-J137</f>
        <v>18316000</v>
      </c>
      <c r="I137" s="27">
        <v>1684000</v>
      </c>
      <c r="J137" s="60">
        <v>1684000</v>
      </c>
      <c r="K137" s="25" t="s">
        <v>18</v>
      </c>
      <c r="L137" s="25" t="s">
        <v>118</v>
      </c>
      <c r="M137" s="29" t="s">
        <v>20</v>
      </c>
      <c r="N137" s="58"/>
    </row>
    <row r="138" spans="1:14" s="31" customFormat="1" ht="15.75" hidden="1" customHeight="1" x14ac:dyDescent="0.25">
      <c r="A138" s="25" t="s">
        <v>186</v>
      </c>
      <c r="B138" s="69" t="s">
        <v>187</v>
      </c>
      <c r="C138" s="102" t="s">
        <v>188</v>
      </c>
      <c r="D138" s="25" t="s">
        <v>189</v>
      </c>
      <c r="E138" s="70">
        <v>42268</v>
      </c>
      <c r="F138" s="70"/>
      <c r="G138" s="60">
        <v>20000000</v>
      </c>
      <c r="H138" s="60">
        <f>G138-I138</f>
        <v>16050000</v>
      </c>
      <c r="I138" s="27">
        <v>3950000</v>
      </c>
      <c r="J138" s="60">
        <v>3950000</v>
      </c>
      <c r="K138" s="25" t="s">
        <v>18</v>
      </c>
      <c r="L138" s="25" t="s">
        <v>189</v>
      </c>
      <c r="M138" s="29" t="s">
        <v>20</v>
      </c>
      <c r="N138" s="58"/>
    </row>
    <row r="139" spans="1:14" s="104" customFormat="1" ht="15.75" hidden="1" customHeight="1" x14ac:dyDescent="0.25">
      <c r="A139" s="67" t="s">
        <v>190</v>
      </c>
      <c r="B139" s="69" t="s">
        <v>191</v>
      </c>
      <c r="C139" s="102" t="s">
        <v>192</v>
      </c>
      <c r="D139" s="67" t="s">
        <v>193</v>
      </c>
      <c r="E139" s="70">
        <v>42285</v>
      </c>
      <c r="F139" s="70"/>
      <c r="G139" s="75">
        <v>30000000</v>
      </c>
      <c r="H139" s="75">
        <f>G139</f>
        <v>30000000</v>
      </c>
      <c r="I139" s="74" t="s">
        <v>118</v>
      </c>
      <c r="J139" s="67" t="s">
        <v>118</v>
      </c>
      <c r="K139" s="25" t="s">
        <v>18</v>
      </c>
      <c r="L139" s="117" t="s">
        <v>193</v>
      </c>
      <c r="M139" s="67" t="s">
        <v>20</v>
      </c>
      <c r="N139" s="118"/>
    </row>
    <row r="140" spans="1:14" s="31" customFormat="1" ht="15" hidden="1" customHeight="1" x14ac:dyDescent="0.25">
      <c r="A140" s="36" t="s">
        <v>79</v>
      </c>
      <c r="B140" s="36" t="s">
        <v>80</v>
      </c>
      <c r="C140" s="36" t="s">
        <v>81</v>
      </c>
      <c r="D140" s="36" t="s">
        <v>37</v>
      </c>
      <c r="E140" s="54">
        <v>42248</v>
      </c>
      <c r="F140" s="54"/>
      <c r="G140" s="120"/>
      <c r="H140" s="120"/>
      <c r="I140" s="62">
        <v>-308856</v>
      </c>
      <c r="J140" s="56">
        <v>-340000</v>
      </c>
      <c r="K140" s="65" t="s">
        <v>18</v>
      </c>
      <c r="L140" s="36" t="s">
        <v>38</v>
      </c>
      <c r="M140" s="57" t="s">
        <v>61</v>
      </c>
      <c r="N140" s="119" t="s">
        <v>61</v>
      </c>
    </row>
    <row r="141" spans="1:14" s="31" customFormat="1" ht="15" hidden="1" customHeight="1" x14ac:dyDescent="0.25">
      <c r="A141" s="36" t="s">
        <v>79</v>
      </c>
      <c r="B141" s="36" t="s">
        <v>80</v>
      </c>
      <c r="C141" s="36" t="s">
        <v>81</v>
      </c>
      <c r="D141" s="36" t="s">
        <v>37</v>
      </c>
      <c r="E141" s="54">
        <v>42248</v>
      </c>
      <c r="F141" s="54"/>
      <c r="G141" s="121"/>
      <c r="H141" s="121"/>
      <c r="I141" s="62">
        <v>-99924</v>
      </c>
      <c r="J141" s="56">
        <v>-110000</v>
      </c>
      <c r="K141" s="65" t="s">
        <v>18</v>
      </c>
      <c r="L141" s="36" t="s">
        <v>38</v>
      </c>
      <c r="M141" s="57" t="s">
        <v>61</v>
      </c>
      <c r="N141" s="119" t="s">
        <v>61</v>
      </c>
    </row>
    <row r="142" spans="1:14" s="31" customFormat="1" ht="15" hidden="1" customHeight="1" x14ac:dyDescent="0.25">
      <c r="A142" s="36" t="s">
        <v>79</v>
      </c>
      <c r="B142" s="36" t="s">
        <v>80</v>
      </c>
      <c r="C142" s="36" t="s">
        <v>81</v>
      </c>
      <c r="D142" s="36" t="s">
        <v>37</v>
      </c>
      <c r="E142" s="54">
        <v>42272</v>
      </c>
      <c r="F142" s="54"/>
      <c r="G142" s="121"/>
      <c r="H142" s="121"/>
      <c r="I142" s="62">
        <v>-90840</v>
      </c>
      <c r="J142" s="56">
        <v>-100000</v>
      </c>
      <c r="K142" s="65" t="s">
        <v>18</v>
      </c>
      <c r="L142" s="36" t="s">
        <v>38</v>
      </c>
      <c r="M142" s="57" t="s">
        <v>61</v>
      </c>
      <c r="N142" s="122" t="s">
        <v>194</v>
      </c>
    </row>
    <row r="143" spans="1:14" s="31" customFormat="1" ht="15" hidden="1" customHeight="1" x14ac:dyDescent="0.25">
      <c r="A143" s="36" t="s">
        <v>83</v>
      </c>
      <c r="B143" s="36" t="s">
        <v>84</v>
      </c>
      <c r="C143" s="36" t="s">
        <v>36</v>
      </c>
      <c r="D143" s="36" t="s">
        <v>37</v>
      </c>
      <c r="E143" s="54">
        <v>42220</v>
      </c>
      <c r="F143" s="54"/>
      <c r="G143" s="54"/>
      <c r="H143" s="54"/>
      <c r="I143" s="62">
        <v>-56064</v>
      </c>
      <c r="J143" s="65">
        <v>-60000</v>
      </c>
      <c r="K143" s="65" t="s">
        <v>18</v>
      </c>
      <c r="L143" s="36" t="s">
        <v>38</v>
      </c>
      <c r="M143" s="57" t="s">
        <v>61</v>
      </c>
      <c r="N143" s="123"/>
    </row>
    <row r="144" spans="1:14" s="31" customFormat="1" ht="15" hidden="1" customHeight="1" x14ac:dyDescent="0.25">
      <c r="A144" s="36" t="s">
        <v>72</v>
      </c>
      <c r="B144" s="36" t="s">
        <v>73</v>
      </c>
      <c r="C144" s="36" t="s">
        <v>74</v>
      </c>
      <c r="D144" s="36" t="s">
        <v>37</v>
      </c>
      <c r="E144" s="54">
        <v>42220</v>
      </c>
      <c r="F144" s="54"/>
      <c r="G144" s="54"/>
      <c r="H144" s="54"/>
      <c r="I144" s="62">
        <v>-15975</v>
      </c>
      <c r="J144" s="65">
        <v>-25000</v>
      </c>
      <c r="K144" s="36" t="s">
        <v>18</v>
      </c>
      <c r="L144" s="36" t="s">
        <v>38</v>
      </c>
      <c r="M144" s="57" t="s">
        <v>61</v>
      </c>
      <c r="N144" s="58"/>
    </row>
    <row r="145" spans="1:14" s="31" customFormat="1" ht="15" hidden="1" customHeight="1" x14ac:dyDescent="0.25">
      <c r="A145" s="25" t="s">
        <v>62</v>
      </c>
      <c r="B145" s="25" t="s">
        <v>63</v>
      </c>
      <c r="C145" s="25" t="s">
        <v>64</v>
      </c>
      <c r="D145" s="25" t="s">
        <v>114</v>
      </c>
      <c r="E145" s="70">
        <v>42265</v>
      </c>
      <c r="F145" s="70"/>
      <c r="G145" s="70"/>
      <c r="H145" s="70"/>
      <c r="I145" s="27">
        <v>607200</v>
      </c>
      <c r="J145" s="60">
        <v>528000</v>
      </c>
      <c r="K145" s="25" t="s">
        <v>18</v>
      </c>
      <c r="L145" s="25" t="s">
        <v>116</v>
      </c>
      <c r="M145" s="29" t="s">
        <v>195</v>
      </c>
      <c r="N145" s="30" t="s">
        <v>65</v>
      </c>
    </row>
    <row r="146" spans="1:14" s="31" customFormat="1" ht="15" hidden="1" customHeight="1" x14ac:dyDescent="0.25">
      <c r="A146" s="25" t="s">
        <v>68</v>
      </c>
      <c r="B146" s="25" t="s">
        <v>69</v>
      </c>
      <c r="C146" s="25" t="s">
        <v>60</v>
      </c>
      <c r="D146" s="25" t="s">
        <v>37</v>
      </c>
      <c r="E146" s="70">
        <v>42264</v>
      </c>
      <c r="F146" s="70"/>
      <c r="G146" s="70"/>
      <c r="H146" s="70"/>
      <c r="I146" s="27">
        <v>175161</v>
      </c>
      <c r="J146" s="60">
        <v>190000</v>
      </c>
      <c r="K146" s="28" t="s">
        <v>18</v>
      </c>
      <c r="L146" s="25" t="s">
        <v>38</v>
      </c>
      <c r="M146" s="29" t="s">
        <v>32</v>
      </c>
      <c r="N146" s="58"/>
    </row>
    <row r="147" spans="1:14" s="170" customFormat="1" ht="15" hidden="1" customHeight="1" x14ac:dyDescent="0.25">
      <c r="A147" s="163" t="s">
        <v>196</v>
      </c>
      <c r="B147" s="171" t="s">
        <v>197</v>
      </c>
      <c r="C147" s="164" t="s">
        <v>198</v>
      </c>
      <c r="D147" s="174" t="s">
        <v>217</v>
      </c>
      <c r="E147" s="175">
        <v>42277</v>
      </c>
      <c r="F147" s="175"/>
      <c r="G147" s="167"/>
      <c r="H147" s="167"/>
      <c r="I147" s="166">
        <v>5000000</v>
      </c>
      <c r="J147" s="167">
        <v>5000000</v>
      </c>
      <c r="K147" s="166" t="s">
        <v>119</v>
      </c>
      <c r="L147" s="163" t="s">
        <v>118</v>
      </c>
      <c r="M147" s="168" t="s">
        <v>20</v>
      </c>
      <c r="N147" s="163"/>
    </row>
    <row r="148" spans="1:14" s="31" customFormat="1" ht="15" hidden="1" customHeight="1" x14ac:dyDescent="0.25">
      <c r="A148" s="67" t="s">
        <v>39</v>
      </c>
      <c r="B148" s="67" t="s">
        <v>40</v>
      </c>
      <c r="C148" s="67" t="s">
        <v>41</v>
      </c>
      <c r="D148" s="67" t="s">
        <v>37</v>
      </c>
      <c r="E148" s="70">
        <v>42265</v>
      </c>
      <c r="F148" s="54"/>
      <c r="G148" s="54"/>
      <c r="H148" s="54"/>
      <c r="I148" s="74">
        <v>-47860</v>
      </c>
      <c r="J148" s="75">
        <v>-50000</v>
      </c>
      <c r="K148" s="155" t="s">
        <v>18</v>
      </c>
      <c r="L148" s="67" t="s">
        <v>38</v>
      </c>
      <c r="M148" s="29" t="s">
        <v>61</v>
      </c>
      <c r="N148" s="63"/>
    </row>
    <row r="149" spans="1:14" s="31" customFormat="1" ht="15" hidden="1" customHeight="1" x14ac:dyDescent="0.25">
      <c r="A149" s="36" t="s">
        <v>79</v>
      </c>
      <c r="B149" s="36" t="s">
        <v>80</v>
      </c>
      <c r="C149" s="36" t="s">
        <v>81</v>
      </c>
      <c r="D149" s="36" t="s">
        <v>37</v>
      </c>
      <c r="E149" s="54">
        <v>42272</v>
      </c>
      <c r="F149" s="54"/>
      <c r="G149" s="121"/>
      <c r="H149" s="121"/>
      <c r="I149" s="62">
        <v>-60200</v>
      </c>
      <c r="J149" s="56">
        <v>-70000</v>
      </c>
      <c r="K149" s="65" t="s">
        <v>18</v>
      </c>
      <c r="L149" s="36" t="s">
        <v>38</v>
      </c>
      <c r="M149" s="57" t="s">
        <v>61</v>
      </c>
      <c r="N149" s="122" t="s">
        <v>61</v>
      </c>
    </row>
    <row r="150" spans="1:14" s="31" customFormat="1" ht="20.25" hidden="1" customHeight="1" x14ac:dyDescent="0.25">
      <c r="A150" s="25" t="s">
        <v>120</v>
      </c>
      <c r="B150" s="66" t="s">
        <v>121</v>
      </c>
      <c r="C150" s="25" t="s">
        <v>122</v>
      </c>
      <c r="D150" s="60" t="s">
        <v>37</v>
      </c>
      <c r="E150" s="70">
        <v>42285</v>
      </c>
      <c r="F150" s="70"/>
      <c r="G150" s="70"/>
      <c r="H150" s="70"/>
      <c r="I150" s="27">
        <v>152702</v>
      </c>
      <c r="J150" s="60">
        <v>220000</v>
      </c>
      <c r="K150" s="25" t="s">
        <v>18</v>
      </c>
      <c r="L150" s="25" t="s">
        <v>38</v>
      </c>
      <c r="M150" s="29" t="s">
        <v>27</v>
      </c>
      <c r="N150" s="58"/>
    </row>
    <row r="151" spans="1:14" s="104" customFormat="1" ht="15.75" hidden="1" customHeight="1" x14ac:dyDescent="0.25">
      <c r="A151" s="67" t="s">
        <v>173</v>
      </c>
      <c r="B151" s="67" t="s">
        <v>174</v>
      </c>
      <c r="C151" s="102" t="s">
        <v>175</v>
      </c>
      <c r="D151" s="25" t="s">
        <v>176</v>
      </c>
      <c r="E151" s="70">
        <v>42286</v>
      </c>
      <c r="F151" s="70"/>
      <c r="G151" s="75"/>
      <c r="H151" s="60">
        <f>H135-J151</f>
        <v>9870000</v>
      </c>
      <c r="I151" s="74">
        <v>29685</v>
      </c>
      <c r="J151" s="75">
        <v>30000</v>
      </c>
      <c r="K151" s="25" t="s">
        <v>18</v>
      </c>
      <c r="L151" s="25" t="s">
        <v>177</v>
      </c>
      <c r="M151" s="29" t="s">
        <v>199</v>
      </c>
      <c r="N151" s="103"/>
    </row>
    <row r="152" spans="1:14" s="180" customFormat="1" ht="15.75" hidden="1" customHeight="1" x14ac:dyDescent="0.25">
      <c r="A152" s="163" t="s">
        <v>200</v>
      </c>
      <c r="B152" s="171" t="s">
        <v>201</v>
      </c>
      <c r="C152" s="176" t="s">
        <v>202</v>
      </c>
      <c r="D152" s="163" t="s">
        <v>118</v>
      </c>
      <c r="E152" s="175">
        <v>42293</v>
      </c>
      <c r="F152" s="175"/>
      <c r="G152" s="177"/>
      <c r="H152" s="167"/>
      <c r="I152" s="178"/>
      <c r="J152" s="177"/>
      <c r="K152" s="163" t="s">
        <v>119</v>
      </c>
      <c r="L152" s="163" t="s">
        <v>118</v>
      </c>
      <c r="M152" s="168" t="s">
        <v>20</v>
      </c>
      <c r="N152" s="179"/>
    </row>
    <row r="153" spans="1:14" s="104" customFormat="1" ht="15.75" hidden="1" customHeight="1" x14ac:dyDescent="0.25">
      <c r="A153" s="25" t="s">
        <v>203</v>
      </c>
      <c r="B153" s="66" t="s">
        <v>204</v>
      </c>
      <c r="C153" s="102" t="s">
        <v>205</v>
      </c>
      <c r="D153" s="25" t="s">
        <v>209</v>
      </c>
      <c r="E153" s="70">
        <v>42326</v>
      </c>
      <c r="F153" s="70">
        <v>42022</v>
      </c>
      <c r="G153" s="75">
        <v>1500000</v>
      </c>
      <c r="H153" s="60">
        <v>1500000</v>
      </c>
      <c r="I153" s="27" t="s">
        <v>118</v>
      </c>
      <c r="J153" s="75">
        <v>1500000</v>
      </c>
      <c r="K153" s="25" t="s">
        <v>119</v>
      </c>
      <c r="L153" s="25" t="s">
        <v>118</v>
      </c>
      <c r="M153" s="29" t="s">
        <v>20</v>
      </c>
      <c r="N153" s="103"/>
    </row>
    <row r="154" spans="1:14" s="31" customFormat="1" ht="15" hidden="1" customHeight="1" x14ac:dyDescent="0.25">
      <c r="A154" s="67" t="s">
        <v>39</v>
      </c>
      <c r="B154" s="67" t="s">
        <v>40</v>
      </c>
      <c r="C154" s="67" t="s">
        <v>41</v>
      </c>
      <c r="D154" s="67" t="s">
        <v>37</v>
      </c>
      <c r="E154" s="70">
        <v>42286</v>
      </c>
      <c r="F154" s="54"/>
      <c r="G154" s="54"/>
      <c r="H154" s="54"/>
      <c r="I154" s="74">
        <v>-92473</v>
      </c>
      <c r="J154" s="75">
        <v>-95000</v>
      </c>
      <c r="K154" s="155" t="s">
        <v>18</v>
      </c>
      <c r="L154" s="67" t="s">
        <v>38</v>
      </c>
      <c r="M154" s="29" t="s">
        <v>61</v>
      </c>
      <c r="N154" s="63"/>
    </row>
    <row r="155" spans="1:14" s="31" customFormat="1" ht="15" hidden="1" customHeight="1" x14ac:dyDescent="0.25">
      <c r="A155" s="36" t="s">
        <v>79</v>
      </c>
      <c r="B155" s="36" t="s">
        <v>80</v>
      </c>
      <c r="C155" s="36" t="s">
        <v>81</v>
      </c>
      <c r="D155" s="36" t="s">
        <v>37</v>
      </c>
      <c r="E155" s="54">
        <v>42286</v>
      </c>
      <c r="F155" s="54"/>
      <c r="G155" s="121"/>
      <c r="H155" s="121"/>
      <c r="I155" s="62">
        <v>-33836</v>
      </c>
      <c r="J155" s="56">
        <v>-40000</v>
      </c>
      <c r="K155" s="65" t="s">
        <v>18</v>
      </c>
      <c r="L155" s="36" t="s">
        <v>38</v>
      </c>
      <c r="M155" s="57" t="s">
        <v>61</v>
      </c>
      <c r="N155" s="122" t="s">
        <v>61</v>
      </c>
    </row>
    <row r="156" spans="1:14" s="170" customFormat="1" ht="15.75" hidden="1" customHeight="1" x14ac:dyDescent="0.25">
      <c r="A156" s="181" t="s">
        <v>206</v>
      </c>
      <c r="B156" s="182" t="s">
        <v>207</v>
      </c>
      <c r="C156" s="183" t="s">
        <v>208</v>
      </c>
      <c r="D156" s="181" t="s">
        <v>118</v>
      </c>
      <c r="E156" s="184">
        <v>42300</v>
      </c>
      <c r="F156" s="184"/>
      <c r="G156" s="185"/>
      <c r="H156" s="185"/>
      <c r="I156" s="186"/>
      <c r="J156" s="187"/>
      <c r="K156" s="181" t="s">
        <v>119</v>
      </c>
      <c r="L156" s="181"/>
      <c r="M156" s="188" t="s">
        <v>20</v>
      </c>
      <c r="N156" s="189"/>
    </row>
    <row r="157" spans="1:14" s="31" customFormat="1" ht="15.75" hidden="1" customHeight="1" x14ac:dyDescent="0.25">
      <c r="A157" s="25" t="s">
        <v>186</v>
      </c>
      <c r="B157" s="69" t="s">
        <v>187</v>
      </c>
      <c r="C157" s="102" t="s">
        <v>188</v>
      </c>
      <c r="D157" s="25" t="s">
        <v>189</v>
      </c>
      <c r="E157" s="70">
        <v>42293</v>
      </c>
      <c r="F157" s="70"/>
      <c r="G157" s="60" t="s">
        <v>209</v>
      </c>
      <c r="H157" s="60">
        <f>H138-J157</f>
        <v>15345000</v>
      </c>
      <c r="I157" s="27">
        <v>711697.5</v>
      </c>
      <c r="J157" s="60">
        <v>705000</v>
      </c>
      <c r="K157" s="25" t="s">
        <v>18</v>
      </c>
      <c r="L157" s="25" t="s">
        <v>189</v>
      </c>
      <c r="M157" s="29" t="s">
        <v>199</v>
      </c>
      <c r="N157" s="58"/>
    </row>
    <row r="158" spans="1:14" s="104" customFormat="1" ht="15.75" hidden="1" customHeight="1" x14ac:dyDescent="0.25">
      <c r="A158" s="67" t="s">
        <v>173</v>
      </c>
      <c r="B158" s="67" t="s">
        <v>174</v>
      </c>
      <c r="C158" s="102" t="s">
        <v>175</v>
      </c>
      <c r="D158" s="25" t="s">
        <v>176</v>
      </c>
      <c r="E158" s="70">
        <v>42297</v>
      </c>
      <c r="F158" s="70"/>
      <c r="G158" s="60" t="s">
        <v>209</v>
      </c>
      <c r="H158" s="60">
        <f>H151-J158</f>
        <v>9730000</v>
      </c>
      <c r="I158" s="74">
        <v>138264</v>
      </c>
      <c r="J158" s="75">
        <v>140000</v>
      </c>
      <c r="K158" s="25" t="s">
        <v>18</v>
      </c>
      <c r="L158" s="25" t="s">
        <v>177</v>
      </c>
      <c r="M158" s="29" t="s">
        <v>199</v>
      </c>
      <c r="N158" s="103"/>
    </row>
    <row r="159" spans="1:14" s="104" customFormat="1" ht="15.75" hidden="1" customHeight="1" x14ac:dyDescent="0.25">
      <c r="A159" s="67" t="s">
        <v>173</v>
      </c>
      <c r="B159" s="67" t="s">
        <v>174</v>
      </c>
      <c r="C159" s="102" t="s">
        <v>175</v>
      </c>
      <c r="D159" s="25" t="s">
        <v>176</v>
      </c>
      <c r="E159" s="70">
        <v>42303</v>
      </c>
      <c r="F159" s="70"/>
      <c r="G159" s="60" t="s">
        <v>209</v>
      </c>
      <c r="H159" s="75">
        <f>H158-J159</f>
        <v>9620000</v>
      </c>
      <c r="I159" s="74">
        <v>108625</v>
      </c>
      <c r="J159" s="75">
        <v>110000</v>
      </c>
      <c r="K159" s="25" t="s">
        <v>18</v>
      </c>
      <c r="L159" s="25" t="s">
        <v>177</v>
      </c>
      <c r="M159" s="29" t="s">
        <v>199</v>
      </c>
      <c r="N159" s="103"/>
    </row>
    <row r="160" spans="1:14" s="104" customFormat="1" ht="15.75" hidden="1" customHeight="1" x14ac:dyDescent="0.25">
      <c r="A160" s="67" t="s">
        <v>173</v>
      </c>
      <c r="B160" s="67" t="s">
        <v>174</v>
      </c>
      <c r="C160" s="102" t="s">
        <v>175</v>
      </c>
      <c r="D160" s="25" t="s">
        <v>176</v>
      </c>
      <c r="E160" s="26">
        <v>42306</v>
      </c>
      <c r="F160" s="26"/>
      <c r="G160" s="60" t="s">
        <v>209</v>
      </c>
      <c r="H160" s="75">
        <f>H159-J160</f>
        <v>9600000</v>
      </c>
      <c r="I160" s="74">
        <v>19816</v>
      </c>
      <c r="J160" s="75">
        <v>20000</v>
      </c>
      <c r="K160" s="25" t="s">
        <v>18</v>
      </c>
      <c r="L160" s="25" t="s">
        <v>177</v>
      </c>
      <c r="M160" s="29" t="s">
        <v>199</v>
      </c>
      <c r="N160" s="103"/>
    </row>
    <row r="161" spans="1:15" s="104" customFormat="1" ht="15.75" hidden="1" customHeight="1" x14ac:dyDescent="0.25">
      <c r="A161" s="67" t="s">
        <v>173</v>
      </c>
      <c r="B161" s="67" t="s">
        <v>174</v>
      </c>
      <c r="C161" s="102" t="s">
        <v>175</v>
      </c>
      <c r="D161" s="25" t="s">
        <v>176</v>
      </c>
      <c r="E161" s="26">
        <v>42307</v>
      </c>
      <c r="F161" s="26"/>
      <c r="G161" s="60" t="s">
        <v>209</v>
      </c>
      <c r="H161" s="75">
        <f>H160-J161</f>
        <v>9375000</v>
      </c>
      <c r="I161" s="74">
        <v>224280</v>
      </c>
      <c r="J161" s="75">
        <v>225000</v>
      </c>
      <c r="K161" s="25" t="s">
        <v>18</v>
      </c>
      <c r="L161" s="25" t="s">
        <v>177</v>
      </c>
      <c r="M161" s="29" t="s">
        <v>199</v>
      </c>
      <c r="N161" s="103"/>
    </row>
    <row r="162" spans="1:15" s="104" customFormat="1" ht="15.75" hidden="1" customHeight="1" x14ac:dyDescent="0.25">
      <c r="A162" s="67" t="s">
        <v>173</v>
      </c>
      <c r="B162" s="67" t="s">
        <v>174</v>
      </c>
      <c r="C162" s="102" t="s">
        <v>175</v>
      </c>
      <c r="D162" s="25" t="s">
        <v>176</v>
      </c>
      <c r="E162" s="26">
        <v>42311</v>
      </c>
      <c r="F162" s="26"/>
      <c r="G162" s="60" t="s">
        <v>209</v>
      </c>
      <c r="H162" s="75">
        <f>H161-J162</f>
        <v>8300000</v>
      </c>
      <c r="I162" s="74">
        <v>1072420</v>
      </c>
      <c r="J162" s="75">
        <v>1075000</v>
      </c>
      <c r="K162" s="25" t="s">
        <v>18</v>
      </c>
      <c r="L162" s="25" t="s">
        <v>177</v>
      </c>
      <c r="M162" s="29" t="s">
        <v>199</v>
      </c>
      <c r="N162" s="103"/>
    </row>
    <row r="163" spans="1:15" s="31" customFormat="1" ht="15.75" hidden="1" customHeight="1" x14ac:dyDescent="0.25">
      <c r="A163" s="25" t="s">
        <v>178</v>
      </c>
      <c r="B163" s="99" t="s">
        <v>179</v>
      </c>
      <c r="C163" s="76" t="s">
        <v>180</v>
      </c>
      <c r="D163" s="100" t="s">
        <v>181</v>
      </c>
      <c r="E163" s="26">
        <v>42313</v>
      </c>
      <c r="F163" s="26"/>
      <c r="G163" s="60" t="s">
        <v>209</v>
      </c>
      <c r="H163" s="60">
        <f>H136-J163</f>
        <v>46663000</v>
      </c>
      <c r="I163" s="27">
        <v>1337000</v>
      </c>
      <c r="J163" s="60">
        <v>1337000</v>
      </c>
      <c r="K163" s="25" t="s">
        <v>18</v>
      </c>
      <c r="L163" s="100" t="s">
        <v>181</v>
      </c>
      <c r="M163" s="29" t="s">
        <v>199</v>
      </c>
      <c r="N163" s="58"/>
    </row>
    <row r="164" spans="1:15" s="104" customFormat="1" ht="15.75" hidden="1" customHeight="1" x14ac:dyDescent="0.25">
      <c r="A164" s="67" t="s">
        <v>173</v>
      </c>
      <c r="B164" s="67" t="s">
        <v>174</v>
      </c>
      <c r="C164" s="102" t="s">
        <v>175</v>
      </c>
      <c r="D164" s="25" t="s">
        <v>176</v>
      </c>
      <c r="E164" s="26">
        <v>42313</v>
      </c>
      <c r="F164" s="26"/>
      <c r="G164" s="60" t="s">
        <v>209</v>
      </c>
      <c r="H164" s="75">
        <f>H162-J164</f>
        <v>7390000</v>
      </c>
      <c r="I164" s="74">
        <v>920829</v>
      </c>
      <c r="J164" s="75">
        <v>910000</v>
      </c>
      <c r="K164" s="25" t="s">
        <v>18</v>
      </c>
      <c r="L164" s="25" t="s">
        <v>177</v>
      </c>
      <c r="M164" s="29" t="s">
        <v>199</v>
      </c>
      <c r="N164" s="103"/>
    </row>
    <row r="165" spans="1:15" s="96" customFormat="1" ht="15" customHeight="1" x14ac:dyDescent="0.25">
      <c r="A165" s="5" t="s">
        <v>149</v>
      </c>
      <c r="B165" s="5" t="s">
        <v>150</v>
      </c>
      <c r="C165" s="5" t="s">
        <v>248</v>
      </c>
      <c r="D165" s="5" t="s">
        <v>151</v>
      </c>
      <c r="E165" s="23">
        <v>42310</v>
      </c>
      <c r="F165" s="23"/>
      <c r="G165" s="95">
        <v>585000</v>
      </c>
      <c r="H165" s="95">
        <f>G165-20000</f>
        <v>565000</v>
      </c>
      <c r="I165" s="24"/>
      <c r="J165" s="64"/>
      <c r="K165" s="5" t="s">
        <v>119</v>
      </c>
      <c r="L165" s="5" t="s">
        <v>96</v>
      </c>
      <c r="M165" s="6" t="s">
        <v>24</v>
      </c>
      <c r="N165" s="53"/>
    </row>
    <row r="166" spans="1:15" s="104" customFormat="1" ht="15.75" hidden="1" customHeight="1" x14ac:dyDescent="0.25">
      <c r="A166" s="67" t="s">
        <v>173</v>
      </c>
      <c r="B166" s="67" t="s">
        <v>174</v>
      </c>
      <c r="C166" s="102" t="s">
        <v>175</v>
      </c>
      <c r="D166" s="67" t="s">
        <v>176</v>
      </c>
      <c r="E166" s="70">
        <v>42314</v>
      </c>
      <c r="F166" s="70"/>
      <c r="G166" s="75" t="s">
        <v>209</v>
      </c>
      <c r="H166" s="75">
        <f>H164-J166</f>
        <v>7160000</v>
      </c>
      <c r="I166" s="74">
        <v>232484</v>
      </c>
      <c r="J166" s="75">
        <v>230000</v>
      </c>
      <c r="K166" s="67" t="s">
        <v>18</v>
      </c>
      <c r="L166" s="67" t="s">
        <v>177</v>
      </c>
      <c r="M166" s="29" t="s">
        <v>199</v>
      </c>
      <c r="N166" s="103"/>
    </row>
    <row r="167" spans="1:15" s="104" customFormat="1" ht="15.75" hidden="1" customHeight="1" x14ac:dyDescent="0.25">
      <c r="A167" s="67" t="s">
        <v>173</v>
      </c>
      <c r="B167" s="67" t="s">
        <v>174</v>
      </c>
      <c r="C167" s="102" t="s">
        <v>175</v>
      </c>
      <c r="D167" s="67" t="s">
        <v>176</v>
      </c>
      <c r="E167" s="70">
        <v>42317</v>
      </c>
      <c r="F167" s="70"/>
      <c r="G167" s="75" t="s">
        <v>209</v>
      </c>
      <c r="H167" s="75">
        <f>H166-J167</f>
        <v>6840000</v>
      </c>
      <c r="I167" s="74">
        <v>321088</v>
      </c>
      <c r="J167" s="75">
        <v>320000</v>
      </c>
      <c r="K167" s="67" t="s">
        <v>18</v>
      </c>
      <c r="L167" s="67" t="s">
        <v>177</v>
      </c>
      <c r="M167" s="29" t="s">
        <v>199</v>
      </c>
      <c r="N167" s="103"/>
    </row>
    <row r="168" spans="1:15" s="31" customFormat="1" ht="17.25" hidden="1" customHeight="1" x14ac:dyDescent="0.25">
      <c r="A168" s="25" t="s">
        <v>91</v>
      </c>
      <c r="B168" s="25" t="s">
        <v>92</v>
      </c>
      <c r="C168" s="25" t="s">
        <v>60</v>
      </c>
      <c r="D168" s="25" t="s">
        <v>77</v>
      </c>
      <c r="E168" s="26">
        <v>42321</v>
      </c>
      <c r="F168" s="26"/>
      <c r="G168" s="26"/>
      <c r="H168" s="26"/>
      <c r="I168" s="74">
        <v>101757.5</v>
      </c>
      <c r="J168" s="60">
        <v>101000</v>
      </c>
      <c r="K168" s="25" t="s">
        <v>18</v>
      </c>
      <c r="L168" s="25" t="s">
        <v>38</v>
      </c>
      <c r="M168" s="29" t="s">
        <v>27</v>
      </c>
      <c r="N168" s="58"/>
    </row>
    <row r="169" spans="1:15" s="31" customFormat="1" ht="15" hidden="1" customHeight="1" x14ac:dyDescent="0.25">
      <c r="A169" s="25" t="s">
        <v>68</v>
      </c>
      <c r="B169" s="25" t="s">
        <v>69</v>
      </c>
      <c r="C169" s="25" t="s">
        <v>60</v>
      </c>
      <c r="D169" s="25" t="s">
        <v>37</v>
      </c>
      <c r="E169" s="70">
        <v>42321</v>
      </c>
      <c r="F169" s="70"/>
      <c r="G169" s="70"/>
      <c r="H169" s="70"/>
      <c r="I169" s="27">
        <v>60072.2</v>
      </c>
      <c r="J169" s="60">
        <v>67000</v>
      </c>
      <c r="K169" s="28" t="s">
        <v>18</v>
      </c>
      <c r="L169" s="25" t="s">
        <v>38</v>
      </c>
      <c r="M169" s="29" t="s">
        <v>42</v>
      </c>
      <c r="N169" s="58"/>
    </row>
    <row r="170" spans="1:15" s="31" customFormat="1" ht="15.75" hidden="1" customHeight="1" x14ac:dyDescent="0.25">
      <c r="A170" s="67" t="s">
        <v>173</v>
      </c>
      <c r="B170" s="67" t="s">
        <v>174</v>
      </c>
      <c r="C170" s="102" t="s">
        <v>175</v>
      </c>
      <c r="D170" s="25" t="s">
        <v>176</v>
      </c>
      <c r="E170" s="26">
        <v>42318</v>
      </c>
      <c r="F170" s="26"/>
      <c r="G170" s="60" t="s">
        <v>209</v>
      </c>
      <c r="H170" s="75">
        <f>H167-J170</f>
        <v>6790000</v>
      </c>
      <c r="I170" s="74">
        <v>50105</v>
      </c>
      <c r="J170" s="75">
        <v>50000</v>
      </c>
      <c r="K170" s="25" t="s">
        <v>18</v>
      </c>
      <c r="L170" s="25" t="s">
        <v>177</v>
      </c>
      <c r="M170" s="29" t="s">
        <v>199</v>
      </c>
      <c r="N170" s="103"/>
    </row>
    <row r="171" spans="1:15" s="31" customFormat="1" ht="15.75" hidden="1" customHeight="1" x14ac:dyDescent="0.25">
      <c r="A171" s="25" t="s">
        <v>182</v>
      </c>
      <c r="B171" s="69" t="s">
        <v>183</v>
      </c>
      <c r="C171" s="88" t="s">
        <v>184</v>
      </c>
      <c r="D171" s="25" t="s">
        <v>185</v>
      </c>
      <c r="E171" s="70">
        <v>42326</v>
      </c>
      <c r="F171" s="26" t="s">
        <v>216</v>
      </c>
      <c r="G171" s="60" t="s">
        <v>209</v>
      </c>
      <c r="H171" s="60">
        <f>+H137-J171</f>
        <v>15896000</v>
      </c>
      <c r="I171" s="27">
        <v>2420000</v>
      </c>
      <c r="J171" s="60">
        <v>2420000</v>
      </c>
      <c r="K171" s="25" t="s">
        <v>18</v>
      </c>
      <c r="L171" s="25" t="s">
        <v>251</v>
      </c>
      <c r="M171" s="29" t="s">
        <v>199</v>
      </c>
      <c r="N171" s="58" t="s">
        <v>250</v>
      </c>
    </row>
    <row r="172" spans="1:15" s="104" customFormat="1" ht="15.75" hidden="1" customHeight="1" x14ac:dyDescent="0.25">
      <c r="A172" s="67" t="s">
        <v>186</v>
      </c>
      <c r="B172" s="69" t="s">
        <v>187</v>
      </c>
      <c r="C172" s="102" t="s">
        <v>188</v>
      </c>
      <c r="D172" s="67" t="s">
        <v>189</v>
      </c>
      <c r="E172" s="70">
        <v>42331</v>
      </c>
      <c r="F172" s="70"/>
      <c r="G172" s="75" t="s">
        <v>209</v>
      </c>
      <c r="H172" s="75">
        <f>H157-J172</f>
        <v>14842000</v>
      </c>
      <c r="I172" s="74">
        <v>515625.3</v>
      </c>
      <c r="J172" s="75">
        <v>503000</v>
      </c>
      <c r="K172" s="67" t="s">
        <v>18</v>
      </c>
      <c r="L172" s="67" t="s">
        <v>189</v>
      </c>
      <c r="M172" s="29" t="s">
        <v>199</v>
      </c>
      <c r="N172" s="118"/>
    </row>
    <row r="173" spans="1:15" s="31" customFormat="1" ht="15" hidden="1" customHeight="1" x14ac:dyDescent="0.25">
      <c r="A173" s="125" t="s">
        <v>97</v>
      </c>
      <c r="B173" s="125" t="s">
        <v>98</v>
      </c>
      <c r="C173" s="125" t="s">
        <v>99</v>
      </c>
      <c r="D173" s="125" t="s">
        <v>37</v>
      </c>
      <c r="E173" s="126">
        <v>42326</v>
      </c>
      <c r="F173" s="126"/>
      <c r="G173" s="126"/>
      <c r="H173" s="126"/>
      <c r="I173" s="124">
        <v>-347840</v>
      </c>
      <c r="J173" s="127">
        <v>-400000</v>
      </c>
      <c r="K173" s="127" t="s">
        <v>119</v>
      </c>
      <c r="L173" s="125" t="s">
        <v>38</v>
      </c>
      <c r="M173" s="128" t="s">
        <v>61</v>
      </c>
      <c r="N173" s="129" t="s">
        <v>215</v>
      </c>
    </row>
    <row r="174" spans="1:15" s="31" customFormat="1" ht="15" hidden="1" customHeight="1" x14ac:dyDescent="0.25">
      <c r="A174" s="144" t="s">
        <v>79</v>
      </c>
      <c r="B174" s="144" t="s">
        <v>80</v>
      </c>
      <c r="C174" s="144" t="s">
        <v>81</v>
      </c>
      <c r="D174" s="144" t="s">
        <v>37</v>
      </c>
      <c r="E174" s="152">
        <v>42321</v>
      </c>
      <c r="F174" s="152"/>
      <c r="G174" s="145"/>
      <c r="H174" s="145"/>
      <c r="I174" s="146">
        <v>-446940</v>
      </c>
      <c r="J174" s="147">
        <v>-520000</v>
      </c>
      <c r="K174" s="148" t="s">
        <v>18</v>
      </c>
      <c r="L174" s="144" t="s">
        <v>38</v>
      </c>
      <c r="M174" s="149" t="s">
        <v>61</v>
      </c>
      <c r="N174" s="150" t="s">
        <v>61</v>
      </c>
      <c r="O174" s="31" t="s">
        <v>213</v>
      </c>
    </row>
    <row r="175" spans="1:15" s="31" customFormat="1" ht="15" hidden="1" customHeight="1" x14ac:dyDescent="0.25">
      <c r="A175" s="144" t="s">
        <v>79</v>
      </c>
      <c r="B175" s="144" t="s">
        <v>80</v>
      </c>
      <c r="C175" s="144" t="s">
        <v>81</v>
      </c>
      <c r="D175" s="144" t="s">
        <v>37</v>
      </c>
      <c r="E175" s="152">
        <v>42321</v>
      </c>
      <c r="F175" s="152"/>
      <c r="G175" s="145"/>
      <c r="H175" s="145"/>
      <c r="I175" s="146">
        <v>-429750</v>
      </c>
      <c r="J175" s="147">
        <v>-500000</v>
      </c>
      <c r="K175" s="148" t="s">
        <v>18</v>
      </c>
      <c r="L175" s="144" t="s">
        <v>38</v>
      </c>
      <c r="M175" s="149" t="s">
        <v>61</v>
      </c>
      <c r="N175" s="150" t="s">
        <v>61</v>
      </c>
    </row>
    <row r="176" spans="1:15" s="11" customFormat="1" ht="15.75" hidden="1" customHeight="1" x14ac:dyDescent="0.25">
      <c r="A176" s="135" t="s">
        <v>173</v>
      </c>
      <c r="B176" s="135" t="s">
        <v>174</v>
      </c>
      <c r="C176" s="136" t="s">
        <v>175</v>
      </c>
      <c r="D176" s="137" t="s">
        <v>176</v>
      </c>
      <c r="E176" s="138">
        <v>42320</v>
      </c>
      <c r="F176" s="138"/>
      <c r="G176" s="139" t="s">
        <v>209</v>
      </c>
      <c r="H176" s="140">
        <f>H170-J176</f>
        <v>6760000</v>
      </c>
      <c r="I176" s="141">
        <v>30183</v>
      </c>
      <c r="J176" s="140">
        <v>30000</v>
      </c>
      <c r="K176" s="137" t="s">
        <v>18</v>
      </c>
      <c r="L176" s="137" t="s">
        <v>177</v>
      </c>
      <c r="M176" s="142" t="s">
        <v>199</v>
      </c>
      <c r="N176" s="143"/>
    </row>
    <row r="177" spans="1:14" s="31" customFormat="1" ht="16.5" hidden="1" customHeight="1" x14ac:dyDescent="0.25">
      <c r="A177" s="67" t="s">
        <v>173</v>
      </c>
      <c r="B177" s="135" t="s">
        <v>174</v>
      </c>
      <c r="C177" s="102" t="s">
        <v>175</v>
      </c>
      <c r="D177" s="25" t="s">
        <v>176</v>
      </c>
      <c r="E177" s="153">
        <v>42325</v>
      </c>
      <c r="F177" s="26"/>
      <c r="G177" s="60" t="s">
        <v>209</v>
      </c>
      <c r="H177" s="75">
        <f>H176-J177</f>
        <v>6740000</v>
      </c>
      <c r="I177" s="74">
        <v>20118</v>
      </c>
      <c r="J177" s="75">
        <v>20000</v>
      </c>
      <c r="K177" s="25" t="s">
        <v>18</v>
      </c>
      <c r="L177" s="25" t="s">
        <v>177</v>
      </c>
      <c r="M177" s="29" t="s">
        <v>199</v>
      </c>
      <c r="N177" s="103"/>
    </row>
    <row r="178" spans="1:14" s="31" customFormat="1" ht="15.75" hidden="1" customHeight="1" x14ac:dyDescent="0.25">
      <c r="A178" s="67" t="s">
        <v>173</v>
      </c>
      <c r="B178" s="135" t="s">
        <v>174</v>
      </c>
      <c r="C178" s="102" t="s">
        <v>212</v>
      </c>
      <c r="D178" s="25" t="s">
        <v>176</v>
      </c>
      <c r="E178" s="26">
        <v>42326</v>
      </c>
      <c r="F178" s="26"/>
      <c r="G178" s="60" t="s">
        <v>209</v>
      </c>
      <c r="H178" s="75">
        <f>H177-J178</f>
        <v>6517000</v>
      </c>
      <c r="I178" s="74">
        <v>224338</v>
      </c>
      <c r="J178" s="75">
        <v>223000</v>
      </c>
      <c r="K178" s="25" t="s">
        <v>18</v>
      </c>
      <c r="L178" s="25" t="s">
        <v>177</v>
      </c>
      <c r="M178" s="29" t="s">
        <v>199</v>
      </c>
      <c r="N178" s="103"/>
    </row>
    <row r="179" spans="1:14" ht="15" hidden="1" customHeight="1" x14ac:dyDescent="0.25">
      <c r="A179" s="144" t="s">
        <v>79</v>
      </c>
      <c r="B179" s="144" t="s">
        <v>80</v>
      </c>
      <c r="C179" s="144" t="s">
        <v>81</v>
      </c>
      <c r="D179" s="144" t="s">
        <v>37</v>
      </c>
      <c r="E179" s="152">
        <v>42328</v>
      </c>
      <c r="F179" s="154"/>
      <c r="G179" s="145"/>
      <c r="H179" s="145"/>
      <c r="I179" s="146">
        <v>-1372525</v>
      </c>
      <c r="J179" s="147">
        <v>-1610000</v>
      </c>
      <c r="K179" s="148" t="s">
        <v>18</v>
      </c>
      <c r="L179" s="144" t="s">
        <v>38</v>
      </c>
      <c r="M179" s="149" t="s">
        <v>61</v>
      </c>
      <c r="N179" s="150" t="s">
        <v>61</v>
      </c>
    </row>
    <row r="180" spans="1:14" s="31" customFormat="1" ht="15.75" hidden="1" customHeight="1" x14ac:dyDescent="0.25">
      <c r="A180" s="25" t="s">
        <v>218</v>
      </c>
      <c r="B180" s="66" t="s">
        <v>219</v>
      </c>
      <c r="C180" s="102" t="s">
        <v>220</v>
      </c>
      <c r="D180" s="25" t="s">
        <v>235</v>
      </c>
      <c r="E180" s="26">
        <v>42346</v>
      </c>
      <c r="F180" s="26">
        <v>42802</v>
      </c>
      <c r="G180" s="60">
        <v>500000</v>
      </c>
      <c r="H180" s="60">
        <v>500000</v>
      </c>
      <c r="I180" s="27" t="s">
        <v>118</v>
      </c>
      <c r="J180" s="60">
        <v>500000</v>
      </c>
      <c r="K180" s="25" t="s">
        <v>18</v>
      </c>
      <c r="L180" s="25" t="s">
        <v>235</v>
      </c>
      <c r="M180" s="29" t="s">
        <v>20</v>
      </c>
      <c r="N180" s="58" t="s">
        <v>230</v>
      </c>
    </row>
    <row r="181" spans="1:14" s="11" customFormat="1" ht="15.75" hidden="1" customHeight="1" x14ac:dyDescent="0.25">
      <c r="A181" s="135" t="s">
        <v>173</v>
      </c>
      <c r="B181" s="135" t="s">
        <v>174</v>
      </c>
      <c r="C181" s="136" t="s">
        <v>212</v>
      </c>
      <c r="D181" s="137" t="s">
        <v>176</v>
      </c>
      <c r="E181" s="138">
        <v>42331</v>
      </c>
      <c r="F181" s="138"/>
      <c r="G181" s="139" t="s">
        <v>209</v>
      </c>
      <c r="H181" s="75">
        <f>H178-J181</f>
        <v>6507000</v>
      </c>
      <c r="I181" s="141">
        <v>10221</v>
      </c>
      <c r="J181" s="140">
        <v>10000</v>
      </c>
      <c r="K181" s="137" t="s">
        <v>18</v>
      </c>
      <c r="L181" s="137" t="s">
        <v>177</v>
      </c>
      <c r="M181" s="142" t="s">
        <v>199</v>
      </c>
      <c r="N181" s="143"/>
    </row>
    <row r="182" spans="1:14" s="11" customFormat="1" ht="15.75" hidden="1" customHeight="1" x14ac:dyDescent="0.25">
      <c r="A182" s="135" t="s">
        <v>173</v>
      </c>
      <c r="B182" s="135" t="s">
        <v>174</v>
      </c>
      <c r="C182" s="136" t="s">
        <v>212</v>
      </c>
      <c r="D182" s="137" t="s">
        <v>176</v>
      </c>
      <c r="E182" s="138">
        <v>42335</v>
      </c>
      <c r="F182" s="138"/>
      <c r="G182" s="139" t="s">
        <v>209</v>
      </c>
      <c r="H182" s="75">
        <f>H181-J182</f>
        <v>5146000</v>
      </c>
      <c r="I182" s="141">
        <v>1415031.7</v>
      </c>
      <c r="J182" s="139">
        <v>1361000</v>
      </c>
      <c r="K182" s="137" t="s">
        <v>18</v>
      </c>
      <c r="L182" s="137" t="s">
        <v>177</v>
      </c>
      <c r="M182" s="142" t="s">
        <v>199</v>
      </c>
      <c r="N182" s="143"/>
    </row>
    <row r="183" spans="1:14" s="31" customFormat="1" ht="15.75" hidden="1" customHeight="1" x14ac:dyDescent="0.25">
      <c r="A183" s="67" t="s">
        <v>173</v>
      </c>
      <c r="B183" s="135" t="s">
        <v>174</v>
      </c>
      <c r="C183" s="102" t="s">
        <v>212</v>
      </c>
      <c r="D183" s="25" t="s">
        <v>176</v>
      </c>
      <c r="E183" s="26">
        <v>42338</v>
      </c>
      <c r="F183" s="26"/>
      <c r="G183" s="60" t="s">
        <v>209</v>
      </c>
      <c r="H183" s="75">
        <f>H182-J183</f>
        <v>5122000</v>
      </c>
      <c r="I183" s="156">
        <v>24016.799999999999</v>
      </c>
      <c r="J183" s="60">
        <v>24000</v>
      </c>
      <c r="K183" s="25" t="s">
        <v>18</v>
      </c>
      <c r="L183" s="25" t="s">
        <v>177</v>
      </c>
      <c r="M183" s="29" t="s">
        <v>199</v>
      </c>
      <c r="N183" s="103"/>
    </row>
    <row r="184" spans="1:14" ht="15" hidden="1" customHeight="1" x14ac:dyDescent="0.25">
      <c r="A184" s="125" t="s">
        <v>39</v>
      </c>
      <c r="B184" s="125" t="s">
        <v>40</v>
      </c>
      <c r="C184" s="125" t="s">
        <v>41</v>
      </c>
      <c r="D184" s="125" t="s">
        <v>37</v>
      </c>
      <c r="E184" s="126">
        <v>42342</v>
      </c>
      <c r="F184" s="126"/>
      <c r="G184" s="126"/>
      <c r="H184" s="126"/>
      <c r="I184" s="124">
        <v>1371282</v>
      </c>
      <c r="J184" s="157">
        <v>1580000</v>
      </c>
      <c r="K184" s="127" t="s">
        <v>119</v>
      </c>
      <c r="L184" s="125" t="s">
        <v>38</v>
      </c>
      <c r="M184" s="128" t="s">
        <v>61</v>
      </c>
      <c r="N184" s="129"/>
    </row>
    <row r="185" spans="1:14" s="31" customFormat="1" ht="15" hidden="1" customHeight="1" x14ac:dyDescent="0.25">
      <c r="A185" s="25" t="s">
        <v>222</v>
      </c>
      <c r="B185" s="66" t="s">
        <v>226</v>
      </c>
      <c r="C185" s="76" t="s">
        <v>223</v>
      </c>
      <c r="D185" s="25" t="s">
        <v>118</v>
      </c>
      <c r="E185" s="26">
        <v>42347</v>
      </c>
      <c r="F185" s="25" t="s">
        <v>231</v>
      </c>
      <c r="G185" s="60">
        <v>4000000</v>
      </c>
      <c r="H185" s="60">
        <v>4000000</v>
      </c>
      <c r="I185" s="27" t="s">
        <v>209</v>
      </c>
      <c r="J185" s="60">
        <v>4000000</v>
      </c>
      <c r="K185" s="25" t="s">
        <v>18</v>
      </c>
      <c r="L185" s="25"/>
      <c r="M185" s="29" t="s">
        <v>20</v>
      </c>
      <c r="N185" s="58" t="s">
        <v>229</v>
      </c>
    </row>
    <row r="186" spans="1:14" s="31" customFormat="1" ht="15" hidden="1" customHeight="1" x14ac:dyDescent="0.25">
      <c r="A186" s="25" t="s">
        <v>224</v>
      </c>
      <c r="B186" s="66" t="s">
        <v>227</v>
      </c>
      <c r="C186" s="76" t="s">
        <v>225</v>
      </c>
      <c r="D186" s="25" t="s">
        <v>235</v>
      </c>
      <c r="E186" s="26">
        <v>42349</v>
      </c>
      <c r="F186" s="26">
        <v>42074</v>
      </c>
      <c r="G186" s="60">
        <v>15000000</v>
      </c>
      <c r="H186" s="60">
        <v>15000000</v>
      </c>
      <c r="I186" s="27" t="s">
        <v>221</v>
      </c>
      <c r="J186" s="60">
        <v>15000000</v>
      </c>
      <c r="K186" s="25" t="s">
        <v>18</v>
      </c>
      <c r="L186" s="25" t="s">
        <v>235</v>
      </c>
      <c r="M186" s="29" t="s">
        <v>20</v>
      </c>
      <c r="N186" s="58"/>
    </row>
    <row r="187" spans="1:14" s="31" customFormat="1" ht="15.75" hidden="1" customHeight="1" x14ac:dyDescent="0.25">
      <c r="A187" s="25" t="s">
        <v>173</v>
      </c>
      <c r="B187" s="67" t="s">
        <v>174</v>
      </c>
      <c r="C187" s="102" t="s">
        <v>212</v>
      </c>
      <c r="D187" s="25" t="s">
        <v>176</v>
      </c>
      <c r="E187" s="26">
        <v>42342</v>
      </c>
      <c r="F187" s="25"/>
      <c r="G187" s="60" t="s">
        <v>209</v>
      </c>
      <c r="H187" s="60">
        <f>H183-J187</f>
        <v>5053000</v>
      </c>
      <c r="I187" s="27">
        <v>69103.5</v>
      </c>
      <c r="J187" s="60">
        <v>69000</v>
      </c>
      <c r="K187" s="25" t="s">
        <v>18</v>
      </c>
      <c r="L187" s="25" t="s">
        <v>177</v>
      </c>
      <c r="M187" s="29" t="s">
        <v>199</v>
      </c>
      <c r="N187" s="58"/>
    </row>
    <row r="188" spans="1:14" s="104" customFormat="1" ht="15.75" hidden="1" customHeight="1" x14ac:dyDescent="0.25">
      <c r="A188" s="67" t="s">
        <v>190</v>
      </c>
      <c r="B188" s="69" t="s">
        <v>191</v>
      </c>
      <c r="C188" s="102" t="s">
        <v>192</v>
      </c>
      <c r="D188" s="67" t="s">
        <v>193</v>
      </c>
      <c r="E188" s="70">
        <v>42342</v>
      </c>
      <c r="F188" s="70"/>
      <c r="G188" s="75" t="s">
        <v>209</v>
      </c>
      <c r="H188" s="75">
        <f>H139-J188</f>
        <v>29850000</v>
      </c>
      <c r="I188" s="74">
        <v>150000</v>
      </c>
      <c r="J188" s="75">
        <v>150000</v>
      </c>
      <c r="K188" s="25" t="s">
        <v>18</v>
      </c>
      <c r="L188" s="117" t="s">
        <v>193</v>
      </c>
      <c r="M188" s="67" t="s">
        <v>20</v>
      </c>
      <c r="N188" s="118"/>
    </row>
    <row r="189" spans="1:14" s="104" customFormat="1" ht="15.75" hidden="1" customHeight="1" x14ac:dyDescent="0.25">
      <c r="A189" s="25" t="s">
        <v>203</v>
      </c>
      <c r="B189" s="66" t="s">
        <v>204</v>
      </c>
      <c r="C189" s="102" t="s">
        <v>205</v>
      </c>
      <c r="D189" s="25" t="s">
        <v>209</v>
      </c>
      <c r="E189" s="70">
        <v>42342</v>
      </c>
      <c r="F189" s="120">
        <v>42022</v>
      </c>
      <c r="G189" s="75" t="s">
        <v>209</v>
      </c>
      <c r="H189" s="60">
        <f>H153-J189</f>
        <v>980000</v>
      </c>
      <c r="I189" s="27">
        <v>520000</v>
      </c>
      <c r="J189" s="75">
        <v>520000</v>
      </c>
      <c r="K189" s="25" t="s">
        <v>18</v>
      </c>
      <c r="L189" s="25" t="s">
        <v>118</v>
      </c>
      <c r="M189" s="29" t="s">
        <v>199</v>
      </c>
      <c r="N189" s="103"/>
    </row>
    <row r="190" spans="1:14" s="31" customFormat="1" ht="15.75" hidden="1" customHeight="1" x14ac:dyDescent="0.25">
      <c r="A190" s="25" t="s">
        <v>232</v>
      </c>
      <c r="B190" s="66" t="s">
        <v>233</v>
      </c>
      <c r="C190" s="102" t="s">
        <v>234</v>
      </c>
      <c r="D190" s="25" t="s">
        <v>118</v>
      </c>
      <c r="E190" s="26">
        <v>42353</v>
      </c>
      <c r="F190" s="25" t="s">
        <v>216</v>
      </c>
      <c r="G190" s="60">
        <v>12500000</v>
      </c>
      <c r="H190" s="60">
        <v>12500000</v>
      </c>
      <c r="I190" s="27" t="s">
        <v>209</v>
      </c>
      <c r="J190" s="60">
        <v>12500000</v>
      </c>
      <c r="K190" s="25" t="s">
        <v>18</v>
      </c>
      <c r="L190" s="25" t="s">
        <v>251</v>
      </c>
      <c r="M190" s="29" t="s">
        <v>20</v>
      </c>
      <c r="N190" s="58"/>
    </row>
    <row r="191" spans="1:14" s="31" customFormat="1" ht="15.75" hidden="1" customHeight="1" x14ac:dyDescent="0.25">
      <c r="A191" s="25" t="s">
        <v>236</v>
      </c>
      <c r="B191" s="66" t="s">
        <v>237</v>
      </c>
      <c r="C191" s="102" t="s">
        <v>238</v>
      </c>
      <c r="D191" s="25" t="s">
        <v>185</v>
      </c>
      <c r="E191" s="26">
        <v>42353</v>
      </c>
      <c r="F191" s="25" t="s">
        <v>216</v>
      </c>
      <c r="G191" s="60">
        <v>12500000</v>
      </c>
      <c r="H191" s="60">
        <v>12500000</v>
      </c>
      <c r="I191" s="27" t="s">
        <v>209</v>
      </c>
      <c r="J191" s="60">
        <v>12500000</v>
      </c>
      <c r="K191" s="25" t="s">
        <v>18</v>
      </c>
      <c r="L191" s="25"/>
      <c r="M191" s="25" t="s">
        <v>20</v>
      </c>
      <c r="N191" s="58"/>
    </row>
    <row r="192" spans="1:14" ht="15" hidden="1" customHeight="1" x14ac:dyDescent="0.25">
      <c r="A192" s="125" t="s">
        <v>79</v>
      </c>
      <c r="B192" s="125" t="s">
        <v>80</v>
      </c>
      <c r="C192" s="125" t="s">
        <v>81</v>
      </c>
      <c r="D192" s="125" t="s">
        <v>37</v>
      </c>
      <c r="E192" s="126">
        <v>42356</v>
      </c>
      <c r="F192" s="130"/>
      <c r="G192" s="161"/>
      <c r="H192" s="161"/>
      <c r="I192" s="124">
        <v>-291108</v>
      </c>
      <c r="J192" s="157">
        <v>-340000</v>
      </c>
      <c r="K192" s="127" t="s">
        <v>119</v>
      </c>
      <c r="L192" s="125" t="s">
        <v>38</v>
      </c>
      <c r="M192" s="128" t="s">
        <v>61</v>
      </c>
      <c r="N192" s="78" t="s">
        <v>61</v>
      </c>
    </row>
    <row r="193" spans="1:14" s="31" customFormat="1" ht="15" hidden="1" customHeight="1" x14ac:dyDescent="0.25">
      <c r="A193" s="25" t="s">
        <v>93</v>
      </c>
      <c r="B193" s="25" t="s">
        <v>94</v>
      </c>
      <c r="C193" s="25" t="s">
        <v>95</v>
      </c>
      <c r="D193" s="25" t="s">
        <v>96</v>
      </c>
      <c r="E193" s="26">
        <v>42354</v>
      </c>
      <c r="F193" s="26"/>
      <c r="G193" s="60">
        <v>16000000</v>
      </c>
      <c r="H193" s="26"/>
      <c r="I193" s="27" t="s">
        <v>118</v>
      </c>
      <c r="J193" s="60">
        <v>16000000</v>
      </c>
      <c r="K193" s="28" t="s">
        <v>18</v>
      </c>
      <c r="L193" s="25" t="s">
        <v>96</v>
      </c>
      <c r="M193" s="29" t="s">
        <v>24</v>
      </c>
      <c r="N193" s="58"/>
    </row>
    <row r="194" spans="1:14" s="31" customFormat="1" ht="15.75" hidden="1" customHeight="1" x14ac:dyDescent="0.25">
      <c r="A194" s="25" t="s">
        <v>173</v>
      </c>
      <c r="B194" s="67" t="s">
        <v>174</v>
      </c>
      <c r="C194" s="102" t="s">
        <v>212</v>
      </c>
      <c r="D194" s="25" t="s">
        <v>176</v>
      </c>
      <c r="E194" s="26">
        <v>42347</v>
      </c>
      <c r="F194" s="25"/>
      <c r="G194" s="60" t="s">
        <v>209</v>
      </c>
      <c r="H194" s="60">
        <f>H187-J194</f>
        <v>4953000</v>
      </c>
      <c r="I194" s="27">
        <v>98370</v>
      </c>
      <c r="J194" s="60">
        <v>100000</v>
      </c>
      <c r="K194" s="25" t="s">
        <v>18</v>
      </c>
      <c r="L194" s="25" t="s">
        <v>177</v>
      </c>
      <c r="M194" s="29" t="s">
        <v>199</v>
      </c>
      <c r="N194" s="58"/>
    </row>
    <row r="195" spans="1:14" s="104" customFormat="1" ht="15.75" hidden="1" customHeight="1" x14ac:dyDescent="0.25">
      <c r="A195" s="67" t="s">
        <v>190</v>
      </c>
      <c r="B195" s="69" t="s">
        <v>191</v>
      </c>
      <c r="C195" s="102" t="s">
        <v>192</v>
      </c>
      <c r="D195" s="67" t="s">
        <v>193</v>
      </c>
      <c r="E195" s="70">
        <v>42348</v>
      </c>
      <c r="F195" s="70"/>
      <c r="G195" s="75" t="s">
        <v>209</v>
      </c>
      <c r="H195" s="75">
        <f>H188-J195</f>
        <v>22951000</v>
      </c>
      <c r="I195" s="74">
        <v>6899000</v>
      </c>
      <c r="J195" s="75">
        <v>6899000</v>
      </c>
      <c r="K195" s="25" t="s">
        <v>18</v>
      </c>
      <c r="L195" s="117" t="s">
        <v>193</v>
      </c>
      <c r="M195" s="25" t="s">
        <v>199</v>
      </c>
      <c r="N195" s="118"/>
    </row>
    <row r="196" spans="1:14" s="104" customFormat="1" ht="15.75" hidden="1" customHeight="1" x14ac:dyDescent="0.25">
      <c r="A196" s="5" t="s">
        <v>239</v>
      </c>
      <c r="B196" s="59" t="s">
        <v>245</v>
      </c>
      <c r="C196" s="108" t="s">
        <v>240</v>
      </c>
      <c r="D196" s="5" t="s">
        <v>118</v>
      </c>
      <c r="E196" s="107">
        <v>42367</v>
      </c>
      <c r="F196" s="23" t="s">
        <v>221</v>
      </c>
      <c r="G196" s="95">
        <v>98520000</v>
      </c>
      <c r="H196" s="95">
        <f>G196</f>
        <v>98520000</v>
      </c>
      <c r="I196" s="109"/>
      <c r="J196" s="95">
        <v>98520000</v>
      </c>
      <c r="K196" s="5" t="s">
        <v>119</v>
      </c>
      <c r="L196" s="158" t="s">
        <v>118</v>
      </c>
      <c r="M196" s="6" t="s">
        <v>20</v>
      </c>
      <c r="N196" s="159"/>
    </row>
    <row r="197" spans="1:14" s="200" customFormat="1" ht="15.75" hidden="1" customHeight="1" x14ac:dyDescent="0.25">
      <c r="A197" s="190" t="s">
        <v>241</v>
      </c>
      <c r="B197" s="191" t="s">
        <v>246</v>
      </c>
      <c r="C197" s="192" t="s">
        <v>242</v>
      </c>
      <c r="D197" s="190" t="s">
        <v>118</v>
      </c>
      <c r="E197" s="193">
        <v>42367</v>
      </c>
      <c r="F197" s="194"/>
      <c r="G197" s="195">
        <v>500000000</v>
      </c>
      <c r="H197" s="195">
        <v>500000000</v>
      </c>
      <c r="I197" s="196"/>
      <c r="J197" s="195">
        <v>500000000</v>
      </c>
      <c r="K197" s="190" t="s">
        <v>119</v>
      </c>
      <c r="L197" s="197" t="s">
        <v>118</v>
      </c>
      <c r="M197" s="198" t="s">
        <v>20</v>
      </c>
      <c r="N197" s="199"/>
    </row>
    <row r="198" spans="1:14" s="104" customFormat="1" ht="15.75" hidden="1" customHeight="1" x14ac:dyDescent="0.25">
      <c r="A198" s="25" t="s">
        <v>243</v>
      </c>
      <c r="B198" s="66" t="s">
        <v>247</v>
      </c>
      <c r="C198" s="102" t="s">
        <v>244</v>
      </c>
      <c r="D198" s="25" t="s">
        <v>118</v>
      </c>
      <c r="E198" s="70">
        <v>42361</v>
      </c>
      <c r="F198" s="70"/>
      <c r="G198" s="75">
        <v>40832000</v>
      </c>
      <c r="H198" s="60" t="s">
        <v>221</v>
      </c>
      <c r="I198" s="74">
        <v>40832000</v>
      </c>
      <c r="J198" s="75">
        <v>40832000</v>
      </c>
      <c r="K198" s="25" t="s">
        <v>18</v>
      </c>
      <c r="L198" s="117" t="s">
        <v>118</v>
      </c>
      <c r="M198" s="29" t="s">
        <v>20</v>
      </c>
      <c r="N198" s="118"/>
    </row>
    <row r="199" spans="1:14" s="31" customFormat="1" ht="15" customHeight="1" x14ac:dyDescent="0.25">
      <c r="A199" s="25" t="s">
        <v>149</v>
      </c>
      <c r="B199" s="25" t="s">
        <v>150</v>
      </c>
      <c r="C199" s="25" t="s">
        <v>248</v>
      </c>
      <c r="D199" s="25" t="s">
        <v>151</v>
      </c>
      <c r="E199" s="26">
        <v>42353</v>
      </c>
      <c r="F199" s="26"/>
      <c r="G199" s="75" t="s">
        <v>209</v>
      </c>
      <c r="H199" s="75">
        <f>H165-J199</f>
        <v>137000</v>
      </c>
      <c r="I199" s="27" t="s">
        <v>209</v>
      </c>
      <c r="J199" s="60">
        <v>428000</v>
      </c>
      <c r="K199" s="25" t="s">
        <v>18</v>
      </c>
      <c r="L199" s="25" t="s">
        <v>96</v>
      </c>
      <c r="M199" s="29" t="s">
        <v>199</v>
      </c>
      <c r="N199" s="58" t="s">
        <v>249</v>
      </c>
    </row>
    <row r="200" spans="1:14" ht="15" hidden="1" customHeight="1" x14ac:dyDescent="0.25">
      <c r="C200" s="14" t="s">
        <v>228</v>
      </c>
    </row>
    <row r="201" spans="1:14" s="104" customFormat="1" ht="15.75" hidden="1" customHeight="1" x14ac:dyDescent="0.25">
      <c r="A201" s="67" t="s">
        <v>186</v>
      </c>
      <c r="B201" s="69" t="s">
        <v>187</v>
      </c>
      <c r="C201" s="102" t="s">
        <v>188</v>
      </c>
      <c r="D201" s="67" t="s">
        <v>189</v>
      </c>
      <c r="E201" s="70">
        <v>42359</v>
      </c>
      <c r="F201" s="70"/>
      <c r="G201" s="75" t="s">
        <v>209</v>
      </c>
      <c r="H201" s="75">
        <f>H172-J201</f>
        <v>14292000</v>
      </c>
      <c r="I201" s="74">
        <v>570130</v>
      </c>
      <c r="J201" s="75">
        <v>550000</v>
      </c>
      <c r="K201" s="67" t="s">
        <v>18</v>
      </c>
      <c r="L201" s="67" t="s">
        <v>189</v>
      </c>
      <c r="M201" s="29" t="s">
        <v>199</v>
      </c>
      <c r="N201" s="118"/>
    </row>
    <row r="202" spans="1:14" s="96" customFormat="1" ht="15.75" hidden="1" customHeight="1" x14ac:dyDescent="0.25">
      <c r="A202" s="5" t="s">
        <v>182</v>
      </c>
      <c r="B202" s="105" t="s">
        <v>183</v>
      </c>
      <c r="C202" s="106" t="s">
        <v>184</v>
      </c>
      <c r="D202" s="5" t="s">
        <v>185</v>
      </c>
      <c r="E202" s="107">
        <v>42360</v>
      </c>
      <c r="F202" s="23" t="s">
        <v>216</v>
      </c>
      <c r="G202" s="64" t="s">
        <v>209</v>
      </c>
      <c r="H202" s="64">
        <f>H171-J202</f>
        <v>15177000</v>
      </c>
      <c r="I202" s="24">
        <v>719000</v>
      </c>
      <c r="J202" s="64">
        <v>719000</v>
      </c>
      <c r="K202" s="5" t="s">
        <v>119</v>
      </c>
      <c r="L202" s="5" t="s">
        <v>251</v>
      </c>
      <c r="M202" s="6" t="s">
        <v>199</v>
      </c>
      <c r="N202" s="53"/>
    </row>
    <row r="203" spans="1:14" s="31" customFormat="1" ht="15" hidden="1" customHeight="1" x14ac:dyDescent="0.25">
      <c r="A203" s="5" t="s">
        <v>102</v>
      </c>
      <c r="B203" s="59" t="s">
        <v>103</v>
      </c>
      <c r="C203" s="5" t="s">
        <v>104</v>
      </c>
      <c r="D203" s="71" t="s">
        <v>105</v>
      </c>
      <c r="E203" s="86" t="s">
        <v>118</v>
      </c>
      <c r="F203" s="23"/>
      <c r="G203" s="64">
        <v>101000</v>
      </c>
      <c r="H203" s="23" t="s">
        <v>118</v>
      </c>
      <c r="I203" s="64" t="s">
        <v>118</v>
      </c>
      <c r="J203" s="64">
        <v>101000</v>
      </c>
      <c r="K203" s="85" t="s">
        <v>119</v>
      </c>
      <c r="L203" s="71" t="s">
        <v>105</v>
      </c>
      <c r="M203" s="101" t="s">
        <v>24</v>
      </c>
      <c r="N203" s="53"/>
    </row>
    <row r="204" spans="1:14" s="31" customFormat="1" ht="15.75" hidden="1" customHeight="1" x14ac:dyDescent="0.25">
      <c r="A204" s="25" t="s">
        <v>173</v>
      </c>
      <c r="B204" s="67" t="s">
        <v>174</v>
      </c>
      <c r="C204" s="102" t="s">
        <v>212</v>
      </c>
      <c r="D204" s="25" t="s">
        <v>176</v>
      </c>
      <c r="E204" s="26">
        <v>42360</v>
      </c>
      <c r="F204" s="25"/>
      <c r="G204" s="60" t="s">
        <v>209</v>
      </c>
      <c r="H204" s="60">
        <f>H194-J204</f>
        <v>4884000</v>
      </c>
      <c r="I204" s="27">
        <v>68869.5</v>
      </c>
      <c r="J204" s="60">
        <v>69000</v>
      </c>
      <c r="K204" s="25" t="s">
        <v>18</v>
      </c>
      <c r="L204" s="25" t="s">
        <v>177</v>
      </c>
      <c r="M204" s="29" t="s">
        <v>199</v>
      </c>
      <c r="N204" s="58"/>
    </row>
    <row r="205" spans="1:14" s="11" customFormat="1" ht="15" hidden="1" customHeight="1" x14ac:dyDescent="0.25">
      <c r="A205" s="125" t="s">
        <v>79</v>
      </c>
      <c r="B205" s="125" t="s">
        <v>80</v>
      </c>
      <c r="C205" s="125" t="s">
        <v>81</v>
      </c>
      <c r="D205" s="125" t="s">
        <v>37</v>
      </c>
      <c r="E205" s="130">
        <v>42367</v>
      </c>
      <c r="F205" s="130"/>
      <c r="G205" s="161"/>
      <c r="H205" s="161"/>
      <c r="I205" s="124">
        <v>-162298</v>
      </c>
      <c r="J205" s="157">
        <v>-190000</v>
      </c>
      <c r="K205" s="127" t="s">
        <v>119</v>
      </c>
      <c r="L205" s="125" t="s">
        <v>38</v>
      </c>
      <c r="M205" s="128" t="s">
        <v>61</v>
      </c>
      <c r="N205" s="78" t="s">
        <v>61</v>
      </c>
    </row>
    <row r="206" spans="1:14" s="31" customFormat="1" ht="15.75" hidden="1" customHeight="1" x14ac:dyDescent="0.25">
      <c r="A206" s="5" t="s">
        <v>232</v>
      </c>
      <c r="B206" s="59" t="s">
        <v>233</v>
      </c>
      <c r="C206" s="108" t="s">
        <v>234</v>
      </c>
      <c r="D206" s="5" t="s">
        <v>118</v>
      </c>
      <c r="E206" s="23">
        <v>42360</v>
      </c>
      <c r="F206" s="5" t="s">
        <v>216</v>
      </c>
      <c r="G206" s="64" t="s">
        <v>209</v>
      </c>
      <c r="H206" s="64">
        <f>H190-J206</f>
        <v>10500000</v>
      </c>
      <c r="I206" s="24">
        <v>2000000</v>
      </c>
      <c r="J206" s="64">
        <v>2000000</v>
      </c>
      <c r="K206" s="5" t="s">
        <v>18</v>
      </c>
      <c r="L206" s="5" t="s">
        <v>251</v>
      </c>
      <c r="M206" s="6" t="s">
        <v>199</v>
      </c>
      <c r="N206" s="53"/>
    </row>
    <row r="207" spans="1:14" s="11" customFormat="1" ht="15.75" hidden="1" customHeight="1" x14ac:dyDescent="0.25">
      <c r="A207" s="5" t="s">
        <v>236</v>
      </c>
      <c r="B207" s="59" t="s">
        <v>237</v>
      </c>
      <c r="C207" s="108" t="s">
        <v>238</v>
      </c>
      <c r="D207" s="5" t="s">
        <v>185</v>
      </c>
      <c r="E207" s="23">
        <v>42360</v>
      </c>
      <c r="F207" s="5" t="s">
        <v>216</v>
      </c>
      <c r="G207" s="64" t="s">
        <v>209</v>
      </c>
      <c r="H207" s="64">
        <f>H191-I207</f>
        <v>12000000</v>
      </c>
      <c r="I207" s="24">
        <v>500000</v>
      </c>
      <c r="J207" s="64">
        <v>500000</v>
      </c>
      <c r="K207" s="5" t="s">
        <v>119</v>
      </c>
      <c r="L207" s="5"/>
      <c r="M207" s="5" t="s">
        <v>199</v>
      </c>
      <c r="N207" s="53"/>
    </row>
    <row r="208" spans="1:14" s="31" customFormat="1" ht="15.75" hidden="1" customHeight="1" x14ac:dyDescent="0.25">
      <c r="A208" s="25" t="s">
        <v>252</v>
      </c>
      <c r="B208" s="66" t="s">
        <v>254</v>
      </c>
      <c r="C208" s="102" t="s">
        <v>253</v>
      </c>
      <c r="D208" s="25" t="s">
        <v>255</v>
      </c>
      <c r="E208" s="26">
        <v>42367</v>
      </c>
      <c r="F208" s="25" t="s">
        <v>221</v>
      </c>
      <c r="G208" s="60">
        <v>370000000</v>
      </c>
      <c r="H208" s="60" t="s">
        <v>221</v>
      </c>
      <c r="I208" s="27">
        <v>370000000</v>
      </c>
      <c r="J208" s="60">
        <v>370000000</v>
      </c>
      <c r="K208" s="25" t="s">
        <v>18</v>
      </c>
      <c r="L208" s="25" t="s">
        <v>255</v>
      </c>
      <c r="M208" s="29" t="s">
        <v>20</v>
      </c>
      <c r="N208" s="58"/>
    </row>
    <row r="209" spans="1:14" s="31" customFormat="1" ht="15.75" hidden="1" customHeight="1" x14ac:dyDescent="0.25">
      <c r="A209" s="5" t="s">
        <v>173</v>
      </c>
      <c r="B209" s="71" t="s">
        <v>174</v>
      </c>
      <c r="C209" s="108" t="s">
        <v>212</v>
      </c>
      <c r="D209" s="5" t="s">
        <v>176</v>
      </c>
      <c r="E209" s="23">
        <v>42367</v>
      </c>
      <c r="F209" s="5"/>
      <c r="G209" s="64" t="s">
        <v>209</v>
      </c>
      <c r="H209" s="64">
        <f>H204-J209</f>
        <v>4834000</v>
      </c>
      <c r="I209" s="24">
        <v>49140</v>
      </c>
      <c r="J209" s="64">
        <v>50000</v>
      </c>
      <c r="K209" s="5" t="s">
        <v>119</v>
      </c>
      <c r="L209" s="5" t="s">
        <v>177</v>
      </c>
      <c r="M209" s="6" t="s">
        <v>199</v>
      </c>
      <c r="N209" s="53"/>
    </row>
    <row r="210" spans="1:14" s="11" customFormat="1" ht="15.75" hidden="1" customHeight="1" x14ac:dyDescent="0.25">
      <c r="A210" s="5" t="s">
        <v>236</v>
      </c>
      <c r="B210" s="59" t="s">
        <v>237</v>
      </c>
      <c r="C210" s="108" t="s">
        <v>238</v>
      </c>
      <c r="D210" s="5" t="s">
        <v>185</v>
      </c>
      <c r="E210" s="23">
        <v>42367</v>
      </c>
      <c r="F210" s="5" t="s">
        <v>216</v>
      </c>
      <c r="G210" s="64" t="s">
        <v>209</v>
      </c>
      <c r="H210" s="64">
        <f>H207-J210</f>
        <v>5345000</v>
      </c>
      <c r="I210" s="24">
        <v>6655000</v>
      </c>
      <c r="J210" s="64">
        <v>6655000</v>
      </c>
      <c r="K210" s="5" t="s">
        <v>119</v>
      </c>
      <c r="L210" s="5"/>
      <c r="M210" s="5" t="s">
        <v>199</v>
      </c>
      <c r="N210" s="53"/>
    </row>
    <row r="223" spans="1:14" x14ac:dyDescent="0.25">
      <c r="C223" s="162"/>
    </row>
  </sheetData>
  <autoFilter ref="A6:N210">
    <filterColumn colId="0">
      <filters>
        <filter val="SERIES 29"/>
      </filters>
    </filterColumn>
    <sortState ref="A61:L128">
      <sortCondition ref="E6:E127"/>
    </sortState>
  </autoFilter>
  <mergeCells count="3">
    <mergeCell ref="A2:L2"/>
    <mergeCell ref="M2:M4"/>
    <mergeCell ref="N1:N4"/>
  </mergeCells>
  <pageMargins left="0.7" right="0.7" top="0.75" bottom="0.75" header="0.3" footer="0.3"/>
  <pageSetup scale="35" orientation="landscape" verticalDpi="384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E9" sqref="E9"/>
    </sheetView>
  </sheetViews>
  <sheetFormatPr defaultRowHeight="15" x14ac:dyDescent="0.25"/>
  <cols>
    <col min="2" max="2" width="15.85546875" bestFit="1" customWidth="1"/>
    <col min="3" max="3" width="16.28515625" bestFit="1" customWidth="1"/>
    <col min="4" max="4" width="11.85546875" bestFit="1" customWidth="1"/>
    <col min="5" max="6" width="16.28515625" bestFit="1" customWidth="1"/>
  </cols>
  <sheetData>
    <row r="1" spans="1:9" x14ac:dyDescent="0.25">
      <c r="A1" t="s">
        <v>256</v>
      </c>
      <c r="B1" t="s">
        <v>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7</v>
      </c>
    </row>
    <row r="2" spans="1:9" x14ac:dyDescent="0.25">
      <c r="A2" t="s">
        <v>44</v>
      </c>
      <c r="B2" t="str">
        <f>VLOOKUP("SERIES 4",Sheet1!A:L,2,FALSE)</f>
        <v>XS0784985441</v>
      </c>
      <c r="I2">
        <f>IF(Sheet4!K:K="DONE",SUMPRODUCT(--(Sheet1!A:A="SERIES 29"),Sheet1!G:G),0)</f>
        <v>0</v>
      </c>
    </row>
    <row r="3" spans="1:9" x14ac:dyDescent="0.25">
      <c r="A3" t="s">
        <v>83</v>
      </c>
      <c r="B3" s="11" t="str">
        <f>VLOOKUP("SERIES 6",Sheet1!A:L,2,FALSE)</f>
        <v>XS0855794367</v>
      </c>
    </row>
    <row r="4" spans="1:9" x14ac:dyDescent="0.25">
      <c r="A4" t="s">
        <v>39</v>
      </c>
      <c r="B4" s="11" t="str">
        <f>VLOOKUP("SERIES 7",Sheet1!A:L,2,FALSE)</f>
        <v>XS0931697519</v>
      </c>
    </row>
    <row r="5" spans="1:9" x14ac:dyDescent="0.25">
      <c r="A5" s="11" t="s">
        <v>34</v>
      </c>
      <c r="B5" s="11" t="str">
        <f>VLOOKUP("SERIES 8",Sheet1!A:L,2,FALSE)</f>
        <v>XS0968569623</v>
      </c>
    </row>
    <row r="6" spans="1:9" x14ac:dyDescent="0.25">
      <c r="A6" s="11" t="s">
        <v>14</v>
      </c>
      <c r="B6" s="11" t="str">
        <f>VLOOKUP("SERIES 9",Sheet1!A:L,2,FALSE)</f>
        <v>XS0972245285</v>
      </c>
    </row>
    <row r="7" spans="1:9" x14ac:dyDescent="0.25">
      <c r="A7" s="11" t="s">
        <v>58</v>
      </c>
      <c r="B7" s="11" t="str">
        <f>VLOOKUP("SERIES 10",Sheet1!A:L,2,FALSE)</f>
        <v>XS0999246753</v>
      </c>
    </row>
    <row r="8" spans="1:9" x14ac:dyDescent="0.25">
      <c r="A8" s="11" t="s">
        <v>62</v>
      </c>
      <c r="B8" s="11" t="str">
        <f>VLOOKUP("SERIES 11",Sheet1!A:L,2,FALSE)</f>
        <v>XS1021727364</v>
      </c>
    </row>
    <row r="9" spans="1:9" x14ac:dyDescent="0.25">
      <c r="A9" s="11" t="s">
        <v>68</v>
      </c>
      <c r="B9" s="11" t="str">
        <f>VLOOKUP("SERIES 12",Sheet1!A:L,2,FALSE)</f>
        <v>XS1028415062</v>
      </c>
    </row>
    <row r="10" spans="1:9" x14ac:dyDescent="0.25">
      <c r="A10" s="11" t="s">
        <v>70</v>
      </c>
      <c r="B10" s="11" t="str">
        <f>VLOOKUP("SERIES 13",Sheet1!A:L,2,FALSE)</f>
        <v>XS1044487558</v>
      </c>
    </row>
    <row r="11" spans="1:9" x14ac:dyDescent="0.25">
      <c r="A11" s="11" t="s">
        <v>72</v>
      </c>
      <c r="B11" s="11" t="str">
        <f>VLOOKUP("SERIES 14",Sheet1!A:L,2,FALSE)</f>
        <v>XS1061846314</v>
      </c>
    </row>
    <row r="12" spans="1:9" x14ac:dyDescent="0.25">
      <c r="A12" s="11" t="s">
        <v>54</v>
      </c>
      <c r="B12" s="11" t="str">
        <f>VLOOKUP("SERIES 15",Sheet1!A:L,2,FALSE)</f>
        <v>XS1084503801</v>
      </c>
    </row>
    <row r="13" spans="1:9" x14ac:dyDescent="0.25">
      <c r="A13" s="11" t="s">
        <v>75</v>
      </c>
      <c r="B13" s="11" t="str">
        <f>VLOOKUP("SERIES 16",Sheet1!A:L,2,FALSE)</f>
        <v>XS1116046068</v>
      </c>
    </row>
    <row r="14" spans="1:9" x14ac:dyDescent="0.25">
      <c r="A14" s="11" t="s">
        <v>48</v>
      </c>
      <c r="B14" s="11" t="str">
        <f>VLOOKUP("SERIES 17",Sheet1!A:L,2,FALSE)</f>
        <v>XS1183151890</v>
      </c>
    </row>
    <row r="15" spans="1:9" x14ac:dyDescent="0.25">
      <c r="A15" s="11" t="s">
        <v>79</v>
      </c>
      <c r="B15" s="11" t="str">
        <f>VLOOKUP("SERIES 18",Sheet1!A:L,2,FALSE)</f>
        <v>XS1110282149</v>
      </c>
    </row>
    <row r="16" spans="1:9" x14ac:dyDescent="0.25">
      <c r="A16" s="11" t="s">
        <v>111</v>
      </c>
      <c r="B16" s="11" t="str">
        <f>VLOOKUP("SERIES 19",Sheet1!A:L,2,FALSE)</f>
        <v>XS1113562380</v>
      </c>
    </row>
    <row r="17" spans="1:2" x14ac:dyDescent="0.25">
      <c r="A17" s="11" t="s">
        <v>86</v>
      </c>
      <c r="B17" s="11" t="str">
        <f>VLOOKUP("SERIES 20",Sheet1!A:L,2,FALSE)</f>
        <v>XS1121503822</v>
      </c>
    </row>
    <row r="18" spans="1:2" x14ac:dyDescent="0.25">
      <c r="A18" s="11" t="s">
        <v>91</v>
      </c>
      <c r="B18" s="11" t="str">
        <f>VLOOKUP("SERIES 21",Sheet1!A:L,2,FALSE)</f>
        <v>XS1132653293</v>
      </c>
    </row>
    <row r="19" spans="1:2" x14ac:dyDescent="0.25">
      <c r="A19" s="11" t="s">
        <v>93</v>
      </c>
      <c r="B19" s="11" t="str">
        <f>VLOOKUP("SERIES 23",Sheet1!A:L,2,FALSE)</f>
        <v>XS1150691795</v>
      </c>
    </row>
    <row r="20" spans="1:2" x14ac:dyDescent="0.25">
      <c r="A20" s="11" t="s">
        <v>97</v>
      </c>
      <c r="B20" s="11" t="str">
        <f>VLOOKUP("SERIES 24",Sheet1!A:L,2,FALSE)</f>
        <v>XS1199017580</v>
      </c>
    </row>
    <row r="21" spans="1:2" x14ac:dyDescent="0.25">
      <c r="A21" s="11" t="s">
        <v>102</v>
      </c>
      <c r="B21" s="11" t="str">
        <f>VLOOKUP("SERIES 25",Sheet1!A:L,2,FALSE)</f>
        <v>XS1207460657</v>
      </c>
    </row>
    <row r="22" spans="1:2" x14ac:dyDescent="0.25">
      <c r="A22" s="11" t="s">
        <v>163</v>
      </c>
      <c r="B22" s="11" t="str">
        <f>VLOOKUP("SERIES 26",Sheet1!A:L,2,FALSE)</f>
        <v>XS1270465815</v>
      </c>
    </row>
    <row r="23" spans="1:2" x14ac:dyDescent="0.25">
      <c r="A23" s="11" t="s">
        <v>120</v>
      </c>
      <c r="B23" s="11" t="str">
        <f>VLOOKUP("SERIES 27",Sheet1!A:L,2,FALSE)</f>
        <v>XS1224712684</v>
      </c>
    </row>
    <row r="24" spans="1:2" x14ac:dyDescent="0.25">
      <c r="A24" s="11" t="s">
        <v>145</v>
      </c>
      <c r="B24" s="11" t="str">
        <f>VLOOKUP("SERIES 28",Sheet1!A:L,2,FALSE)</f>
        <v>XS1224712841</v>
      </c>
    </row>
    <row r="25" spans="1:2" x14ac:dyDescent="0.25">
      <c r="A25" s="11" t="s">
        <v>149</v>
      </c>
      <c r="B25" s="11" t="str">
        <f>VLOOKUP("SERIES 29",Sheet1!A:L,2,FALSE)</f>
        <v>XS1224713658</v>
      </c>
    </row>
    <row r="26" spans="1:2" x14ac:dyDescent="0.25">
      <c r="A26" s="11" t="s">
        <v>133</v>
      </c>
      <c r="B26" s="11" t="str">
        <f>VLOOKUP("SERIES 30",Sheet1!A:L,2,FALSE)</f>
        <v>XS1239745653</v>
      </c>
    </row>
    <row r="27" spans="1:2" x14ac:dyDescent="0.25">
      <c r="A27" s="11" t="s">
        <v>127</v>
      </c>
      <c r="B27" s="11" t="str">
        <f>VLOOKUP("SERIES 31",Sheet1!A:L,2,FALSE)</f>
        <v>XS1239748160</v>
      </c>
    </row>
    <row r="28" spans="1:2" x14ac:dyDescent="0.25">
      <c r="A28" s="11" t="s">
        <v>136</v>
      </c>
      <c r="B28" s="11" t="str">
        <f>VLOOKUP("SERIES 32",Sheet1!A:L,2,FALSE)</f>
        <v>XS1246650862</v>
      </c>
    </row>
    <row r="29" spans="1:2" x14ac:dyDescent="0.25">
      <c r="A29" s="11" t="s">
        <v>140</v>
      </c>
      <c r="B29" s="11" t="str">
        <f>VLOOKUP("SERIES 33",Sheet1!A:L,2,FALSE)</f>
        <v>XS1246651597</v>
      </c>
    </row>
    <row r="30" spans="1:2" x14ac:dyDescent="0.25">
      <c r="A30" s="11" t="s">
        <v>156</v>
      </c>
      <c r="B30" s="11" t="str">
        <f>VLOOKUP("SERIES 34",Sheet1!A:L,2,FALSE)</f>
        <v>XS1258828380</v>
      </c>
    </row>
    <row r="31" spans="1:2" x14ac:dyDescent="0.25">
      <c r="A31" s="11" t="s">
        <v>173</v>
      </c>
      <c r="B31" s="11" t="str">
        <f>VLOOKUP("SERIES 35",Sheet1!A:L,2,FALSE)</f>
        <v>XS1282635603</v>
      </c>
    </row>
    <row r="32" spans="1:2" x14ac:dyDescent="0.25">
      <c r="A32" s="11" t="s">
        <v>178</v>
      </c>
      <c r="B32" s="11" t="str">
        <f>VLOOKUP("SERIES 36",Sheet1!A:L,2,FALSE)</f>
        <v>XS1278528713</v>
      </c>
    </row>
    <row r="33" spans="1:2" x14ac:dyDescent="0.25">
      <c r="A33" s="11" t="s">
        <v>182</v>
      </c>
      <c r="B33" s="11" t="str">
        <f>VLOOKUP("SERIES 37",Sheet1!A:L,2,FALSE)</f>
        <v>XS1276705958</v>
      </c>
    </row>
    <row r="34" spans="1:2" x14ac:dyDescent="0.25">
      <c r="A34" s="11" t="s">
        <v>186</v>
      </c>
      <c r="B34" s="11" t="str">
        <f>VLOOKUP("SERIES 38",Sheet1!A:L,2,FALSE)</f>
        <v>XS1276706337</v>
      </c>
    </row>
    <row r="35" spans="1:2" x14ac:dyDescent="0.25">
      <c r="A35" s="11" t="s">
        <v>190</v>
      </c>
      <c r="B35" s="11" t="str">
        <f>VLOOKUP("SERIES 39",Sheet1!A:L,2,FALSE)</f>
        <v>XS1276707228</v>
      </c>
    </row>
    <row r="36" spans="1:2" x14ac:dyDescent="0.25">
      <c r="A36" s="11" t="s">
        <v>196</v>
      </c>
      <c r="B36" s="11" t="str">
        <f>VLOOKUP("SERIES 40",Sheet1!A:L,2,FALSE)</f>
        <v>XS1297481258</v>
      </c>
    </row>
    <row r="37" spans="1:2" x14ac:dyDescent="0.25">
      <c r="A37" s="11" t="s">
        <v>200</v>
      </c>
      <c r="B37" s="11" t="str">
        <f>VLOOKUP("SERIES 41",Sheet1!A:L,2,FALSE)</f>
        <v>XS1304663542</v>
      </c>
    </row>
    <row r="38" spans="1:2" x14ac:dyDescent="0.25">
      <c r="A38" s="11" t="s">
        <v>206</v>
      </c>
      <c r="B38" s="11" t="str">
        <f>VLOOKUP("SERIES 42",Sheet1!A:L,2,FALSE)</f>
        <v>XS1306263192</v>
      </c>
    </row>
    <row r="39" spans="1:2" x14ac:dyDescent="0.25">
      <c r="A39" s="11" t="s">
        <v>203</v>
      </c>
      <c r="B39" s="11" t="str">
        <f>VLOOKUP("SERIES 43",Sheet1!A:L,2,FALSE)</f>
        <v>XS1304663898</v>
      </c>
    </row>
    <row r="40" spans="1:2" x14ac:dyDescent="0.25">
      <c r="A40" s="11" t="s">
        <v>218</v>
      </c>
      <c r="B40" s="11" t="str">
        <f>VLOOKUP("SERIES 45",Sheet1!A:L,2,FALSE)</f>
        <v>XS1324199576</v>
      </c>
    </row>
    <row r="41" spans="1:2" x14ac:dyDescent="0.25">
      <c r="A41" s="11" t="s">
        <v>222</v>
      </c>
      <c r="B41" s="11" t="str">
        <f>VLOOKUP("SERIES 46",Sheet1!A:L,2,FALSE)</f>
        <v>XS1327011133</v>
      </c>
    </row>
    <row r="42" spans="1:2" x14ac:dyDescent="0.25">
      <c r="A42" s="11" t="s">
        <v>239</v>
      </c>
      <c r="B42" s="11" t="str">
        <f>VLOOKUP("SERIES 47",Sheet1!A:L,2,FALSE)</f>
        <v>XS1334564579</v>
      </c>
    </row>
    <row r="43" spans="1:2" x14ac:dyDescent="0.25">
      <c r="A43" s="11" t="s">
        <v>224</v>
      </c>
      <c r="B43" s="11" t="str">
        <f>VLOOKUP("SERIES 48",Sheet1!A:L,2,FALSE)</f>
        <v>XS1327011216</v>
      </c>
    </row>
    <row r="44" spans="1:2" x14ac:dyDescent="0.25">
      <c r="A44" s="11" t="s">
        <v>232</v>
      </c>
      <c r="B44" s="11" t="str">
        <f>VLOOKUP("SERIES 49",Sheet1!A:L,2,FALSE)</f>
        <v>XS1332125159</v>
      </c>
    </row>
    <row r="45" spans="1:2" x14ac:dyDescent="0.25">
      <c r="A45" s="11" t="s">
        <v>236</v>
      </c>
      <c r="B45" s="11" t="str">
        <f>VLOOKUP("SERIES 50",Sheet1!A:L,2,FALSE)</f>
        <v>XS1332125662</v>
      </c>
    </row>
    <row r="46" spans="1:2" x14ac:dyDescent="0.25">
      <c r="A46" s="11" t="s">
        <v>241</v>
      </c>
      <c r="B46" s="11" t="str">
        <f>VLOOKUP("SERIES 52",Sheet1!A:L,2,FALSE)</f>
        <v>XS1334564736</v>
      </c>
    </row>
    <row r="47" spans="1:2" x14ac:dyDescent="0.25">
      <c r="A47" s="11" t="s">
        <v>243</v>
      </c>
      <c r="B47" s="11" t="str">
        <f>VLOOKUP("SERIES 53",Sheet1!A:L,2,FALSE)</f>
        <v>XS1334565899</v>
      </c>
    </row>
    <row r="48" spans="1:2" x14ac:dyDescent="0.25">
      <c r="A48" s="11" t="s">
        <v>252</v>
      </c>
      <c r="B48" s="11" t="str">
        <f>VLOOKUP("SERIES 54",Sheet1!A:L,2,FALSE)</f>
        <v>XS1337366113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3" sqref="D23"/>
    </sheetView>
  </sheetViews>
  <sheetFormatPr defaultColWidth="8.85546875" defaultRowHeight="15" x14ac:dyDescent="0.25"/>
  <cols>
    <col min="2" max="2" width="27.7109375" customWidth="1"/>
    <col min="3" max="3" width="21.42578125" customWidth="1"/>
    <col min="4" max="4" width="37.140625" customWidth="1"/>
  </cols>
  <sheetData>
    <row r="1" spans="1:4" x14ac:dyDescent="0.25">
      <c r="A1" s="5" t="s">
        <v>86</v>
      </c>
      <c r="B1" s="59" t="s">
        <v>210</v>
      </c>
      <c r="C1" s="11" t="s">
        <v>24</v>
      </c>
      <c r="D1" s="11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0"/>
  <sheetViews>
    <sheetView topLeftCell="A55" workbookViewId="0">
      <selection activeCell="B2" sqref="B2:AD61"/>
    </sheetView>
  </sheetViews>
  <sheetFormatPr defaultColWidth="8.85546875" defaultRowHeight="15" x14ac:dyDescent="0.25"/>
  <sheetData>
    <row r="2" spans="2:2" x14ac:dyDescent="0.25">
      <c r="B2" s="80"/>
    </row>
    <row r="3" spans="2:2" x14ac:dyDescent="0.25">
      <c r="B3" s="80"/>
    </row>
    <row r="4" spans="2:2" x14ac:dyDescent="0.25">
      <c r="B4" s="80"/>
    </row>
    <row r="5" spans="2:2" x14ac:dyDescent="0.25">
      <c r="B5" s="80"/>
    </row>
    <row r="6" spans="2:2" x14ac:dyDescent="0.25">
      <c r="B6" s="80"/>
    </row>
    <row r="7" spans="2:2" x14ac:dyDescent="0.25">
      <c r="B7" s="80"/>
    </row>
    <row r="8" spans="2:2" x14ac:dyDescent="0.25">
      <c r="B8" s="80"/>
    </row>
    <row r="9" spans="2:2" x14ac:dyDescent="0.25">
      <c r="B9" s="80"/>
    </row>
    <row r="10" spans="2:2" x14ac:dyDescent="0.25">
      <c r="B10" s="80"/>
    </row>
    <row r="11" spans="2:2" x14ac:dyDescent="0.25">
      <c r="B11" s="80"/>
    </row>
    <row r="12" spans="2:2" x14ac:dyDescent="0.25">
      <c r="B12" s="80"/>
    </row>
    <row r="13" spans="2:2" x14ac:dyDescent="0.25">
      <c r="B13" s="80"/>
    </row>
    <row r="14" spans="2:2" x14ac:dyDescent="0.25">
      <c r="B14" s="80"/>
    </row>
    <row r="15" spans="2:2" x14ac:dyDescent="0.25">
      <c r="B15" s="80"/>
    </row>
    <row r="16" spans="2:2" x14ac:dyDescent="0.25">
      <c r="B16" s="80"/>
    </row>
    <row r="17" spans="2:2" x14ac:dyDescent="0.25">
      <c r="B17" s="82"/>
    </row>
    <row r="18" spans="2:2" x14ac:dyDescent="0.25">
      <c r="B18" s="82"/>
    </row>
    <row r="19" spans="2:2" x14ac:dyDescent="0.25">
      <c r="B19" s="80"/>
    </row>
    <row r="20" spans="2:2" x14ac:dyDescent="0.25">
      <c r="B20" s="80"/>
    </row>
    <row r="21" spans="2:2" x14ac:dyDescent="0.25">
      <c r="B21" s="80"/>
    </row>
    <row r="22" spans="2:2" x14ac:dyDescent="0.25">
      <c r="B22" s="80"/>
    </row>
    <row r="23" spans="2:2" x14ac:dyDescent="0.25">
      <c r="B23" s="80"/>
    </row>
    <row r="24" spans="2:2" x14ac:dyDescent="0.25">
      <c r="B24" s="80"/>
    </row>
    <row r="25" spans="2:2" x14ac:dyDescent="0.25">
      <c r="B25" s="80"/>
    </row>
    <row r="26" spans="2:2" x14ac:dyDescent="0.25">
      <c r="B26" s="80"/>
    </row>
    <row r="27" spans="2:2" x14ac:dyDescent="0.25">
      <c r="B27" s="80"/>
    </row>
    <row r="28" spans="2:2" x14ac:dyDescent="0.25">
      <c r="B28" s="80"/>
    </row>
    <row r="29" spans="2:2" x14ac:dyDescent="0.25">
      <c r="B29" s="80"/>
    </row>
    <row r="30" spans="2:2" x14ac:dyDescent="0.25">
      <c r="B30" s="80"/>
    </row>
    <row r="31" spans="2:2" x14ac:dyDescent="0.25">
      <c r="B31" s="83"/>
    </row>
    <row r="32" spans="2:2" x14ac:dyDescent="0.25">
      <c r="B32" s="80"/>
    </row>
    <row r="33" spans="2:2" x14ac:dyDescent="0.25">
      <c r="B33" s="80"/>
    </row>
    <row r="35" spans="2:2" x14ac:dyDescent="0.25">
      <c r="B35" s="80"/>
    </row>
    <row r="36" spans="2:2" x14ac:dyDescent="0.25">
      <c r="B36" s="80"/>
    </row>
    <row r="37" spans="2:2" x14ac:dyDescent="0.25">
      <c r="B37" s="80"/>
    </row>
    <row r="38" spans="2:2" x14ac:dyDescent="0.25">
      <c r="B38" s="84"/>
    </row>
    <row r="39" spans="2:2" x14ac:dyDescent="0.25">
      <c r="B39" s="84"/>
    </row>
    <row r="40" spans="2:2" x14ac:dyDescent="0.25">
      <c r="B40" s="84"/>
    </row>
    <row r="41" spans="2:2" x14ac:dyDescent="0.25">
      <c r="B41" s="84"/>
    </row>
    <row r="42" spans="2:2" x14ac:dyDescent="0.25">
      <c r="B42" s="84"/>
    </row>
    <row r="43" spans="2:2" ht="15.75" x14ac:dyDescent="0.25">
      <c r="B43" s="81"/>
    </row>
    <row r="44" spans="2:2" ht="15.75" x14ac:dyDescent="0.25">
      <c r="B44" s="81"/>
    </row>
    <row r="45" spans="2:2" ht="15.75" x14ac:dyDescent="0.25">
      <c r="B45" s="81"/>
    </row>
    <row r="46" spans="2:2" ht="15.75" x14ac:dyDescent="0.25">
      <c r="B46" s="81"/>
    </row>
    <row r="47" spans="2:2" ht="15.75" x14ac:dyDescent="0.25">
      <c r="B47" s="81"/>
    </row>
    <row r="48" spans="2:2" ht="15.75" x14ac:dyDescent="0.25">
      <c r="B48" s="81"/>
    </row>
    <row r="49" spans="2:2" ht="15.75" x14ac:dyDescent="0.25">
      <c r="B49" s="81"/>
    </row>
    <row r="50" spans="2:2" ht="15.75" x14ac:dyDescent="0.25">
      <c r="B50" s="81"/>
    </row>
    <row r="51" spans="2:2" ht="15.75" x14ac:dyDescent="0.25">
      <c r="B51" s="81"/>
    </row>
    <row r="52" spans="2:2" ht="15.75" x14ac:dyDescent="0.25">
      <c r="B52" s="81"/>
    </row>
    <row r="53" spans="2:2" ht="15.75" x14ac:dyDescent="0.25">
      <c r="B53" s="81"/>
    </row>
    <row r="54" spans="2:2" ht="15.75" x14ac:dyDescent="0.25">
      <c r="B54" s="81"/>
    </row>
    <row r="55" spans="2:2" ht="15.75" x14ac:dyDescent="0.25">
      <c r="B55" s="81"/>
    </row>
    <row r="56" spans="2:2" ht="15.75" x14ac:dyDescent="0.25">
      <c r="B56" s="81"/>
    </row>
    <row r="57" spans="2:2" ht="15.75" x14ac:dyDescent="0.25">
      <c r="B57" s="81"/>
    </row>
    <row r="58" spans="2:2" ht="15.75" x14ac:dyDescent="0.25">
      <c r="B58" s="81"/>
    </row>
    <row r="59" spans="2:2" ht="15.75" x14ac:dyDescent="0.25">
      <c r="B59" s="81"/>
    </row>
    <row r="60" spans="2:2" ht="15.75" x14ac:dyDescent="0.25">
      <c r="B60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Emmy</dc:creator>
  <cp:lastModifiedBy>Carlos Andon</cp:lastModifiedBy>
  <cp:revision/>
  <cp:lastPrinted>2015-12-04T19:46:04Z</cp:lastPrinted>
  <dcterms:created xsi:type="dcterms:W3CDTF">2015-03-02T21:38:22Z</dcterms:created>
  <dcterms:modified xsi:type="dcterms:W3CDTF">2016-01-06T22:26:06Z</dcterms:modified>
</cp:coreProperties>
</file>