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ejas\Documents\GitHub\investment-portfolio\"/>
    </mc:Choice>
  </mc:AlternateContent>
  <xr:revisionPtr revIDLastSave="0" documentId="13_ncr:1_{9BAFD18E-FF88-467E-9C56-02A118B3A44F}" xr6:coauthVersionLast="47" xr6:coauthVersionMax="47" xr10:uidLastSave="{00000000-0000-0000-0000-000000000000}"/>
  <bookViews>
    <workbookView xWindow="-120" yWindow="-120" windowWidth="51840" windowHeight="21120" xr2:uid="{00000000-000D-0000-FFFF-FFFF00000000}"/>
  </bookViews>
  <sheets>
    <sheet name="stock-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O4" i="1" l="1"/>
  <c r="AP4" i="1" s="1"/>
  <c r="AO5" i="1"/>
  <c r="AP5" i="1" s="1"/>
  <c r="AO6" i="1"/>
  <c r="AP6" i="1" s="1"/>
  <c r="AO7" i="1"/>
  <c r="AP7" i="1" s="1"/>
  <c r="AO8" i="1"/>
  <c r="AP8" i="1" s="1"/>
  <c r="AO9" i="1"/>
  <c r="AP9" i="1" s="1"/>
  <c r="AO10" i="1"/>
  <c r="AP10" i="1" s="1"/>
  <c r="AO11" i="1"/>
  <c r="AP11" i="1" s="1"/>
  <c r="AO12" i="1"/>
  <c r="AP12" i="1" s="1"/>
  <c r="AO13" i="1"/>
  <c r="AP13" i="1" s="1"/>
  <c r="AO14" i="1"/>
  <c r="AP14" i="1" s="1"/>
  <c r="AO15" i="1"/>
  <c r="AP15" i="1" s="1"/>
  <c r="AO16" i="1"/>
  <c r="AP16" i="1" s="1"/>
  <c r="AO17" i="1"/>
  <c r="AP17" i="1" s="1"/>
  <c r="AO18" i="1"/>
  <c r="AP18" i="1" s="1"/>
  <c r="AO19" i="1"/>
  <c r="AP19" i="1" s="1"/>
  <c r="AO20" i="1"/>
  <c r="AP20" i="1" s="1"/>
  <c r="AO21" i="1"/>
  <c r="AP21" i="1" s="1"/>
  <c r="AO22" i="1"/>
  <c r="AP22" i="1" s="1"/>
  <c r="AO23" i="1"/>
  <c r="AP23" i="1" s="1"/>
  <c r="AO24" i="1"/>
  <c r="AP24" i="1" s="1"/>
  <c r="AO25" i="1"/>
  <c r="AP25" i="1" s="1"/>
  <c r="AO26" i="1"/>
  <c r="AP26" i="1" s="1"/>
  <c r="AO27" i="1"/>
  <c r="AP27" i="1" s="1"/>
  <c r="AO28" i="1"/>
  <c r="AP28" i="1" s="1"/>
  <c r="AO29" i="1"/>
  <c r="AP29" i="1" s="1"/>
  <c r="AO30" i="1"/>
  <c r="AP30" i="1" s="1"/>
  <c r="AO31" i="1"/>
  <c r="AP31" i="1" s="1"/>
  <c r="AO32" i="1"/>
  <c r="AP32" i="1" s="1"/>
  <c r="AO33" i="1"/>
  <c r="AP33" i="1" s="1"/>
  <c r="AO34" i="1"/>
  <c r="AP34" i="1" s="1"/>
  <c r="AO35" i="1"/>
  <c r="AP35" i="1" s="1"/>
  <c r="AO3" i="1"/>
  <c r="AP3" i="1" s="1"/>
  <c r="G3" i="1"/>
  <c r="G35" i="1"/>
  <c r="G70" i="1"/>
  <c r="G65" i="1"/>
  <c r="G7" i="1"/>
  <c r="G8" i="1"/>
  <c r="G80" i="1"/>
  <c r="G46" i="1"/>
  <c r="G44" i="1"/>
  <c r="G24" i="1"/>
  <c r="G50" i="1"/>
  <c r="G57" i="1"/>
  <c r="G74" i="1"/>
  <c r="G79" i="1"/>
  <c r="G58" i="1"/>
  <c r="G90" i="1"/>
  <c r="G28" i="1"/>
  <c r="G86" i="1"/>
  <c r="G96" i="1"/>
  <c r="G22" i="1"/>
  <c r="G47" i="1"/>
  <c r="G95" i="1"/>
  <c r="G61" i="1"/>
  <c r="G53" i="1"/>
  <c r="G43" i="1"/>
  <c r="G34" i="1"/>
  <c r="G18" i="1"/>
  <c r="G38" i="1"/>
  <c r="G72" i="1"/>
  <c r="G5" i="1"/>
  <c r="G21" i="1"/>
  <c r="G36" i="1"/>
  <c r="G76" i="1"/>
  <c r="G73" i="1"/>
  <c r="G20" i="1"/>
  <c r="G33" i="1"/>
  <c r="G78" i="1"/>
  <c r="G77" i="1"/>
  <c r="G66" i="1"/>
  <c r="G83" i="1"/>
  <c r="G6" i="1"/>
  <c r="G27" i="1"/>
  <c r="G30" i="1"/>
  <c r="G87" i="1"/>
  <c r="G63" i="1"/>
  <c r="G40" i="1"/>
  <c r="G39" i="1"/>
  <c r="G41" i="1"/>
  <c r="G17" i="1"/>
  <c r="G29" i="1"/>
  <c r="G23" i="1"/>
  <c r="G19" i="1"/>
  <c r="G82" i="1"/>
  <c r="G59" i="1"/>
  <c r="G45" i="1"/>
  <c r="G25" i="1"/>
  <c r="G55" i="1"/>
  <c r="G88" i="1"/>
  <c r="G13" i="1"/>
  <c r="G51" i="1"/>
  <c r="G71" i="1"/>
  <c r="G14" i="1"/>
  <c r="G94" i="1"/>
  <c r="G89" i="1"/>
  <c r="G10" i="1"/>
  <c r="G31" i="1"/>
  <c r="G91" i="1"/>
  <c r="G52" i="1"/>
  <c r="G9" i="1"/>
  <c r="G81" i="1"/>
  <c r="G26" i="1"/>
  <c r="G48" i="1"/>
  <c r="G56" i="1"/>
  <c r="G4" i="1"/>
  <c r="G11" i="1"/>
  <c r="G68" i="1"/>
  <c r="G64" i="1"/>
  <c r="G85" i="1"/>
  <c r="G54" i="1"/>
  <c r="G93" i="1"/>
  <c r="G42" i="1"/>
  <c r="G12" i="1"/>
  <c r="G75" i="1"/>
  <c r="G32" i="1"/>
  <c r="G62" i="1"/>
  <c r="G49" i="1"/>
  <c r="G16" i="1"/>
  <c r="G67" i="1"/>
  <c r="G15" i="1"/>
  <c r="G60" i="1"/>
  <c r="G37" i="1"/>
  <c r="G69" i="1"/>
  <c r="G92" i="1"/>
  <c r="G84" i="1"/>
  <c r="C80" i="1" a="1"/>
  <c r="C80" i="1" s="1"/>
  <c r="C72" i="1" a="1"/>
  <c r="C72" i="1" s="1"/>
  <c r="C73" i="1" a="1"/>
  <c r="C73" i="1" s="1"/>
  <c r="C25" i="1" a="1"/>
  <c r="C25" i="1" s="1"/>
  <c r="C51" i="1" a="1"/>
  <c r="C51" i="1" s="1"/>
  <c r="C10" i="1" a="1"/>
  <c r="C10" i="1" s="1"/>
  <c r="C31" i="1" a="1"/>
  <c r="C31" i="1" s="1"/>
  <c r="C81" i="1" a="1"/>
  <c r="C81" i="1" s="1"/>
  <c r="C32" i="1" a="1"/>
  <c r="C32" i="1" s="1"/>
  <c r="C62" i="1" a="1"/>
  <c r="C62" i="1" s="1"/>
  <c r="C49" i="1" a="1"/>
  <c r="C49" i="1" s="1"/>
  <c r="C60" i="1" a="1"/>
  <c r="C60" i="1" s="1"/>
  <c r="C70" i="1" a="1"/>
  <c r="C70" i="1" s="1"/>
  <c r="C7" i="1" a="1"/>
  <c r="C7" i="1" s="1"/>
  <c r="C44" i="1" a="1"/>
  <c r="C44" i="1" s="1"/>
  <c r="C65" i="1" a="1"/>
  <c r="C65" i="1" s="1"/>
  <c r="C5" i="1" a="1"/>
  <c r="C5" i="1" s="1"/>
  <c r="C8" i="1" a="1"/>
  <c r="C8" i="1" s="1"/>
  <c r="C3" i="1" a="1"/>
  <c r="C3" i="1" s="1"/>
  <c r="C52" i="1" a="1"/>
  <c r="C52" i="1" s="1"/>
  <c r="C24" i="1" a="1"/>
  <c r="C24" i="1" s="1"/>
  <c r="C50" i="1" a="1"/>
  <c r="C50" i="1" s="1"/>
  <c r="C91" i="1" a="1"/>
  <c r="C91" i="1" s="1"/>
  <c r="C46" i="1" a="1"/>
  <c r="C46" i="1" s="1"/>
  <c r="C57" i="1" a="1"/>
  <c r="C57" i="1" s="1"/>
  <c r="C87" i="1" a="1"/>
  <c r="C87" i="1" s="1"/>
  <c r="C74" i="1" a="1"/>
  <c r="C74" i="1" s="1"/>
  <c r="C58" i="1" a="1"/>
  <c r="C58" i="1" s="1"/>
  <c r="C90" i="1" a="1"/>
  <c r="C90" i="1" s="1"/>
  <c r="C28" i="1" a="1"/>
  <c r="C28" i="1" s="1"/>
  <c r="C96" i="1" a="1"/>
  <c r="C96" i="1" s="1"/>
  <c r="C22" i="1" a="1"/>
  <c r="C22" i="1" s="1"/>
  <c r="C95" i="1" a="1"/>
  <c r="C95" i="1" s="1"/>
  <c r="C61" i="1" a="1"/>
  <c r="C61" i="1" s="1"/>
  <c r="C86" i="1" a="1"/>
  <c r="C86" i="1" s="1"/>
  <c r="C53" i="1" a="1"/>
  <c r="C53" i="1" s="1"/>
  <c r="C43" i="1" a="1"/>
  <c r="C43" i="1" s="1"/>
  <c r="C34" i="1" a="1"/>
  <c r="C34" i="1" s="1"/>
  <c r="C15" i="1" a="1"/>
  <c r="C15" i="1" s="1"/>
  <c r="C38" i="1" a="1"/>
  <c r="C38" i="1" s="1"/>
  <c r="C36" i="1" a="1"/>
  <c r="C36" i="1" s="1"/>
  <c r="C76" i="1" a="1"/>
  <c r="C76" i="1" s="1"/>
  <c r="C20" i="1" a="1"/>
  <c r="C20" i="1" s="1"/>
  <c r="C78" i="1" a="1"/>
  <c r="C78" i="1" s="1"/>
  <c r="C77" i="1" a="1"/>
  <c r="C77" i="1" s="1"/>
  <c r="C66" i="1" a="1"/>
  <c r="C66" i="1" s="1"/>
  <c r="C27" i="1" a="1"/>
  <c r="C27" i="1" s="1"/>
  <c r="C18" i="1" a="1"/>
  <c r="C18" i="1" s="1"/>
  <c r="C30" i="1" a="1"/>
  <c r="C30" i="1" s="1"/>
  <c r="C6" i="1" a="1"/>
  <c r="C6" i="1" s="1"/>
  <c r="C83" i="1" a="1"/>
  <c r="C83" i="1" s="1"/>
  <c r="C63" i="1" a="1"/>
  <c r="C63" i="1" s="1"/>
  <c r="C39" i="1" a="1"/>
  <c r="C39" i="1" s="1"/>
  <c r="C40" i="1" a="1"/>
  <c r="C40" i="1" s="1"/>
  <c r="C41" i="1" a="1"/>
  <c r="C41" i="1" s="1"/>
  <c r="C17" i="1" a="1"/>
  <c r="C17" i="1" s="1"/>
  <c r="C29" i="1" a="1"/>
  <c r="C29" i="1" s="1"/>
  <c r="C59" i="1" a="1"/>
  <c r="C59" i="1" s="1"/>
  <c r="C82" i="1" a="1"/>
  <c r="C82" i="1" s="1"/>
  <c r="C67" i="1" a="1"/>
  <c r="C67" i="1" s="1"/>
  <c r="C23" i="1" a="1"/>
  <c r="C23" i="1" s="1"/>
  <c r="C45" i="1" a="1"/>
  <c r="C45" i="1" s="1"/>
  <c r="C55" i="1" a="1"/>
  <c r="C55" i="1" s="1"/>
  <c r="C79" i="1" a="1"/>
  <c r="C79" i="1" s="1"/>
  <c r="C88" i="1" a="1"/>
  <c r="C88" i="1" s="1"/>
  <c r="C13" i="1" a="1"/>
  <c r="C13" i="1" s="1"/>
  <c r="C71" i="1" a="1"/>
  <c r="C71" i="1" s="1"/>
  <c r="C14" i="1" a="1"/>
  <c r="C14" i="1" s="1"/>
  <c r="C89" i="1" a="1"/>
  <c r="C89" i="1" s="1"/>
  <c r="C11" i="1" a="1"/>
  <c r="C11" i="1" s="1"/>
  <c r="C68" i="1" a="1"/>
  <c r="C68" i="1" s="1"/>
  <c r="C9" i="1" a="1"/>
  <c r="C9" i="1" s="1"/>
  <c r="C4" i="1" a="1"/>
  <c r="C4" i="1" s="1"/>
  <c r="C54" i="1" a="1"/>
  <c r="C54" i="1" s="1"/>
  <c r="C33" i="1" a="1"/>
  <c r="C33" i="1" s="1"/>
  <c r="C21" i="1" a="1"/>
  <c r="C21" i="1" s="1"/>
  <c r="C19" i="1" a="1"/>
  <c r="C19" i="1" s="1"/>
  <c r="C47" i="1" a="1"/>
  <c r="C47" i="1" s="1"/>
  <c r="C48" i="1" a="1"/>
  <c r="C48" i="1" s="1"/>
  <c r="C26" i="1" a="1"/>
  <c r="C26" i="1" s="1"/>
  <c r="C56" i="1" a="1"/>
  <c r="C56" i="1" s="1"/>
  <c r="C64" i="1" a="1"/>
  <c r="C64" i="1" s="1"/>
  <c r="C85" i="1" a="1"/>
  <c r="C85" i="1" s="1"/>
  <c r="C93" i="1" a="1"/>
  <c r="C93" i="1" s="1"/>
  <c r="C42" i="1" a="1"/>
  <c r="C42" i="1" s="1"/>
  <c r="C12" i="1" a="1"/>
  <c r="C12" i="1" s="1"/>
  <c r="C94" i="1" a="1"/>
  <c r="C94" i="1" s="1"/>
  <c r="C75" i="1" a="1"/>
  <c r="C75" i="1" s="1"/>
  <c r="C16" i="1" a="1"/>
  <c r="C16" i="1" s="1"/>
  <c r="C37" i="1" a="1"/>
  <c r="C37" i="1" s="1"/>
  <c r="C69" i="1" a="1"/>
  <c r="C69" i="1" s="1"/>
  <c r="C92" i="1" a="1"/>
  <c r="C92" i="1" s="1"/>
  <c r="C84" i="1" a="1"/>
  <c r="C84" i="1" s="1"/>
  <c r="C35" i="1" a="1"/>
  <c r="C35" i="1" s="1"/>
  <c r="D80" i="1" a="1"/>
  <c r="D80" i="1" s="1"/>
  <c r="D72" i="1" a="1"/>
  <c r="D72" i="1" s="1"/>
  <c r="D73" i="1" a="1"/>
  <c r="D73" i="1" s="1"/>
  <c r="D25" i="1" a="1"/>
  <c r="D25" i="1" s="1"/>
  <c r="D51" i="1" a="1"/>
  <c r="D51" i="1" s="1"/>
  <c r="D10" i="1" a="1"/>
  <c r="D10" i="1" s="1"/>
  <c r="D31" i="1" a="1"/>
  <c r="D31" i="1" s="1"/>
  <c r="D81" i="1" a="1"/>
  <c r="D81" i="1" s="1"/>
  <c r="D32" i="1" a="1"/>
  <c r="D32" i="1" s="1"/>
  <c r="D62" i="1" a="1"/>
  <c r="D62" i="1" s="1"/>
  <c r="D49" i="1" a="1"/>
  <c r="D49" i="1" s="1"/>
  <c r="D60" i="1" a="1"/>
  <c r="D60" i="1" s="1"/>
  <c r="H80" i="1" a="1"/>
  <c r="H80" i="1" s="1"/>
  <c r="H72" i="1" a="1"/>
  <c r="H72" i="1" s="1"/>
  <c r="H73" i="1" a="1"/>
  <c r="H73" i="1" s="1"/>
  <c r="H25" i="1" a="1"/>
  <c r="H25" i="1" s="1"/>
  <c r="H51" i="1" a="1"/>
  <c r="H51" i="1" s="1"/>
  <c r="H10" i="1" a="1"/>
  <c r="H10" i="1" s="1"/>
  <c r="H31" i="1" a="1"/>
  <c r="H31" i="1" s="1"/>
  <c r="H81" i="1" a="1"/>
  <c r="H81" i="1" s="1"/>
  <c r="H32" i="1" a="1"/>
  <c r="H32" i="1" s="1"/>
  <c r="H62" i="1" a="1"/>
  <c r="H62" i="1" s="1"/>
  <c r="H49" i="1" a="1"/>
  <c r="H49" i="1" s="1"/>
  <c r="H60" i="1" a="1"/>
  <c r="H60" i="1" s="1"/>
  <c r="I80" i="1" a="1"/>
  <c r="I80" i="1" s="1"/>
  <c r="M80" i="1" s="1"/>
  <c r="I72" i="1" a="1"/>
  <c r="I72" i="1" s="1"/>
  <c r="M72" i="1" s="1"/>
  <c r="I73" i="1" a="1"/>
  <c r="I73" i="1" s="1"/>
  <c r="I25" i="1" a="1"/>
  <c r="I25" i="1" s="1"/>
  <c r="I51" i="1" a="1"/>
  <c r="I51" i="1" s="1"/>
  <c r="M51" i="1" s="1"/>
  <c r="I10" i="1" a="1"/>
  <c r="I10" i="1" s="1"/>
  <c r="I31" i="1" a="1"/>
  <c r="I31" i="1" s="1"/>
  <c r="M31" i="1" s="1"/>
  <c r="I81" i="1" a="1"/>
  <c r="I81" i="1" s="1"/>
  <c r="I32" i="1" a="1"/>
  <c r="I32" i="1" s="1"/>
  <c r="M32" i="1" s="1"/>
  <c r="I62" i="1" a="1"/>
  <c r="I62" i="1" s="1"/>
  <c r="M62" i="1" s="1"/>
  <c r="I49" i="1" a="1"/>
  <c r="I49" i="1" s="1"/>
  <c r="M49" i="1" s="1"/>
  <c r="I60" i="1" a="1"/>
  <c r="I60" i="1" s="1"/>
  <c r="M60" i="1" s="1"/>
  <c r="J80" i="1" a="1"/>
  <c r="J80" i="1" s="1"/>
  <c r="J72" i="1" a="1"/>
  <c r="J72" i="1" s="1"/>
  <c r="J73" i="1" a="1"/>
  <c r="J73" i="1" s="1"/>
  <c r="J25" i="1" a="1"/>
  <c r="J25" i="1" s="1"/>
  <c r="J51" i="1" a="1"/>
  <c r="J51" i="1" s="1"/>
  <c r="J10" i="1" a="1"/>
  <c r="J10" i="1" s="1"/>
  <c r="J31" i="1" a="1"/>
  <c r="J31" i="1" s="1"/>
  <c r="J81" i="1" a="1"/>
  <c r="J81" i="1" s="1"/>
  <c r="J32" i="1" a="1"/>
  <c r="J32" i="1" s="1"/>
  <c r="J62" i="1" a="1"/>
  <c r="J62" i="1" s="1"/>
  <c r="J49" i="1" a="1"/>
  <c r="J49" i="1" s="1"/>
  <c r="J60" i="1" a="1"/>
  <c r="J60" i="1" s="1"/>
  <c r="K80" i="1" a="1"/>
  <c r="K80" i="1" s="1"/>
  <c r="K72" i="1" a="1"/>
  <c r="K72" i="1" s="1"/>
  <c r="K73" i="1" a="1"/>
  <c r="K73" i="1" s="1"/>
  <c r="K25" i="1" a="1"/>
  <c r="K25" i="1" s="1"/>
  <c r="K51" i="1" a="1"/>
  <c r="K51" i="1" s="1"/>
  <c r="K10" i="1" a="1"/>
  <c r="K10" i="1" s="1"/>
  <c r="K31" i="1" a="1"/>
  <c r="K31" i="1" s="1"/>
  <c r="K81" i="1" a="1"/>
  <c r="K81" i="1" s="1"/>
  <c r="K32" i="1" a="1"/>
  <c r="K32" i="1" s="1"/>
  <c r="K62" i="1" a="1"/>
  <c r="K62" i="1" s="1"/>
  <c r="K49" i="1" a="1"/>
  <c r="K49" i="1" s="1"/>
  <c r="K60" i="1" a="1"/>
  <c r="K60" i="1" s="1"/>
  <c r="K7" i="1" a="1"/>
  <c r="K7" i="1" s="1"/>
  <c r="K83" i="1" a="1"/>
  <c r="K83" i="1" s="1"/>
  <c r="K17" i="1" a="1"/>
  <c r="K17" i="1" s="1"/>
  <c r="K34" i="1" a="1"/>
  <c r="K34" i="1" s="1"/>
  <c r="K3" i="1" a="1"/>
  <c r="K3" i="1" s="1"/>
  <c r="K6" i="1" a="1"/>
  <c r="K6" i="1" s="1"/>
  <c r="K70" i="1" a="1"/>
  <c r="K70" i="1" s="1"/>
  <c r="K76" i="1" a="1"/>
  <c r="K76" i="1" s="1"/>
  <c r="K30" i="1" a="1"/>
  <c r="K30" i="1" s="1"/>
  <c r="K8" i="1" a="1"/>
  <c r="K8" i="1" s="1"/>
  <c r="K5" i="1" a="1"/>
  <c r="K5" i="1" s="1"/>
  <c r="K29" i="1" a="1"/>
  <c r="K29" i="1" s="1"/>
  <c r="K54" i="1" a="1"/>
  <c r="K54" i="1" s="1"/>
  <c r="K46" i="1" a="1"/>
  <c r="K46" i="1" s="1"/>
  <c r="K65" i="1" a="1"/>
  <c r="K65" i="1" s="1"/>
  <c r="K59" i="1" a="1"/>
  <c r="K59" i="1" s="1"/>
  <c r="K68" i="1" a="1"/>
  <c r="K68" i="1" s="1"/>
  <c r="K45" i="1" a="1"/>
  <c r="K45" i="1" s="1"/>
  <c r="K90" i="1" a="1"/>
  <c r="K90" i="1" s="1"/>
  <c r="K95" i="1" a="1"/>
  <c r="K95" i="1" s="1"/>
  <c r="K84" i="1" a="1"/>
  <c r="K84" i="1" s="1"/>
  <c r="K63" i="1" a="1"/>
  <c r="K63" i="1" s="1"/>
  <c r="K18" i="1" a="1"/>
  <c r="K18" i="1" s="1"/>
  <c r="K53" i="1" a="1"/>
  <c r="K53" i="1" s="1"/>
  <c r="K96" i="1" a="1"/>
  <c r="K96" i="1" s="1"/>
  <c r="K55" i="1" a="1"/>
  <c r="K55" i="1" s="1"/>
  <c r="K58" i="1" a="1"/>
  <c r="K58" i="1" s="1"/>
  <c r="K42" i="1" a="1"/>
  <c r="K42" i="1" s="1"/>
  <c r="K92" i="1" a="1"/>
  <c r="K92" i="1" s="1"/>
  <c r="K67" i="1" a="1"/>
  <c r="K67" i="1" s="1"/>
  <c r="K82" i="1" a="1"/>
  <c r="K82" i="1" s="1"/>
  <c r="K74" i="1" a="1"/>
  <c r="K74" i="1" s="1"/>
  <c r="K78" i="1" a="1"/>
  <c r="K78" i="1" s="1"/>
  <c r="K13" i="1" a="1"/>
  <c r="K13" i="1" s="1"/>
  <c r="K91" i="1" a="1"/>
  <c r="K91" i="1" s="1"/>
  <c r="K9" i="1" a="1"/>
  <c r="K9" i="1" s="1"/>
  <c r="K19" i="1" a="1"/>
  <c r="K19" i="1" s="1"/>
  <c r="K69" i="1" a="1"/>
  <c r="K69" i="1" s="1"/>
  <c r="K14" i="1" a="1"/>
  <c r="K14" i="1" s="1"/>
  <c r="K77" i="1" a="1"/>
  <c r="K77" i="1" s="1"/>
  <c r="K43" i="1" a="1"/>
  <c r="K43" i="1" s="1"/>
  <c r="K48" i="1" a="1"/>
  <c r="K48" i="1" s="1"/>
  <c r="K11" i="1" a="1"/>
  <c r="K11" i="1" s="1"/>
  <c r="K23" i="1" a="1"/>
  <c r="K23" i="1" s="1"/>
  <c r="K57" i="1" a="1"/>
  <c r="K57" i="1" s="1"/>
  <c r="K75" i="1" a="1"/>
  <c r="K75" i="1" s="1"/>
  <c r="K33" i="1" a="1"/>
  <c r="K33" i="1" s="1"/>
  <c r="K56" i="1" a="1"/>
  <c r="K56" i="1" s="1"/>
  <c r="K39" i="1" a="1"/>
  <c r="K39" i="1" s="1"/>
  <c r="K64" i="1" a="1"/>
  <c r="K64" i="1" s="1"/>
  <c r="K41" i="1" a="1"/>
  <c r="K41" i="1" s="1"/>
  <c r="K37" i="1" a="1"/>
  <c r="K37" i="1" s="1"/>
  <c r="K35" i="1" a="1"/>
  <c r="K35" i="1" s="1"/>
  <c r="K16" i="1" a="1"/>
  <c r="K16" i="1" s="1"/>
  <c r="K20" i="1" a="1"/>
  <c r="K20" i="1" s="1"/>
  <c r="K12" i="1" a="1"/>
  <c r="K12" i="1" s="1"/>
  <c r="K24" i="1" a="1"/>
  <c r="K24" i="1" s="1"/>
  <c r="K66" i="1" a="1"/>
  <c r="K66" i="1" s="1"/>
  <c r="K87" i="1" a="1"/>
  <c r="K87" i="1" s="1"/>
  <c r="K47" i="1" a="1"/>
  <c r="K47" i="1" s="1"/>
  <c r="K21" i="1" a="1"/>
  <c r="K21" i="1" s="1"/>
  <c r="K61" i="1" a="1"/>
  <c r="K61" i="1" s="1"/>
  <c r="K26" i="1" a="1"/>
  <c r="K26" i="1" s="1"/>
  <c r="K27" i="1" a="1"/>
  <c r="K27" i="1" s="1"/>
  <c r="K22" i="1" a="1"/>
  <c r="K22" i="1" s="1"/>
  <c r="K36" i="1" a="1"/>
  <c r="K36" i="1" s="1"/>
  <c r="K50" i="1" a="1"/>
  <c r="K50" i="1" s="1"/>
  <c r="K79" i="1" a="1"/>
  <c r="K79" i="1" s="1"/>
  <c r="K85" i="1" a="1"/>
  <c r="K85" i="1" s="1"/>
  <c r="K38" i="1" a="1"/>
  <c r="K38" i="1" s="1"/>
  <c r="K40" i="1" a="1"/>
  <c r="K40" i="1" s="1"/>
  <c r="K71" i="1" a="1"/>
  <c r="K71" i="1" s="1"/>
  <c r="K28" i="1" a="1"/>
  <c r="K28" i="1" s="1"/>
  <c r="K88" i="1" a="1"/>
  <c r="K88" i="1" s="1"/>
  <c r="K93" i="1" a="1"/>
  <c r="K93" i="1" s="1"/>
  <c r="K89" i="1" a="1"/>
  <c r="K89" i="1" s="1"/>
  <c r="K52" i="1" a="1"/>
  <c r="K52" i="1" s="1"/>
  <c r="K94" i="1" a="1"/>
  <c r="K94" i="1" s="1"/>
  <c r="K44" i="1" a="1"/>
  <c r="K44" i="1" s="1"/>
  <c r="K86" i="1" a="1"/>
  <c r="K86" i="1" s="1"/>
  <c r="K15" i="1" a="1"/>
  <c r="K15" i="1" s="1"/>
  <c r="K4" i="1" a="1"/>
  <c r="K4" i="1" s="1"/>
  <c r="J7" i="1" a="1"/>
  <c r="J7" i="1" s="1"/>
  <c r="J83" i="1" a="1"/>
  <c r="J83" i="1" s="1"/>
  <c r="J17" i="1" a="1"/>
  <c r="J17" i="1" s="1"/>
  <c r="J34" i="1" a="1"/>
  <c r="J34" i="1" s="1"/>
  <c r="J3" i="1" a="1"/>
  <c r="J3" i="1" s="1"/>
  <c r="J6" i="1" a="1"/>
  <c r="J6" i="1" s="1"/>
  <c r="J70" i="1" a="1"/>
  <c r="J70" i="1" s="1"/>
  <c r="J76" i="1" a="1"/>
  <c r="J76" i="1" s="1"/>
  <c r="J30" i="1" a="1"/>
  <c r="J30" i="1" s="1"/>
  <c r="J8" i="1" a="1"/>
  <c r="J8" i="1" s="1"/>
  <c r="J5" i="1" a="1"/>
  <c r="J5" i="1" s="1"/>
  <c r="J29" i="1" a="1"/>
  <c r="J29" i="1" s="1"/>
  <c r="J54" i="1" a="1"/>
  <c r="J54" i="1" s="1"/>
  <c r="J46" i="1" a="1"/>
  <c r="J46" i="1" s="1"/>
  <c r="J65" i="1" a="1"/>
  <c r="J65" i="1" s="1"/>
  <c r="J59" i="1" a="1"/>
  <c r="J59" i="1" s="1"/>
  <c r="J68" i="1" a="1"/>
  <c r="J68" i="1" s="1"/>
  <c r="J45" i="1" a="1"/>
  <c r="J45" i="1" s="1"/>
  <c r="J90" i="1" a="1"/>
  <c r="J90" i="1" s="1"/>
  <c r="J95" i="1" a="1"/>
  <c r="J95" i="1" s="1"/>
  <c r="J84" i="1" a="1"/>
  <c r="J84" i="1" s="1"/>
  <c r="J63" i="1" a="1"/>
  <c r="J63" i="1" s="1"/>
  <c r="J18" i="1" a="1"/>
  <c r="J18" i="1" s="1"/>
  <c r="J53" i="1" a="1"/>
  <c r="J53" i="1" s="1"/>
  <c r="J96" i="1" a="1"/>
  <c r="J96" i="1" s="1"/>
  <c r="J55" i="1" a="1"/>
  <c r="J55" i="1" s="1"/>
  <c r="J58" i="1" a="1"/>
  <c r="J58" i="1" s="1"/>
  <c r="J42" i="1" a="1"/>
  <c r="J42" i="1" s="1"/>
  <c r="J92" i="1" a="1"/>
  <c r="J92" i="1" s="1"/>
  <c r="J67" i="1" a="1"/>
  <c r="J67" i="1" s="1"/>
  <c r="J82" i="1" a="1"/>
  <c r="J82" i="1" s="1"/>
  <c r="J74" i="1" a="1"/>
  <c r="J74" i="1" s="1"/>
  <c r="J78" i="1" a="1"/>
  <c r="J78" i="1" s="1"/>
  <c r="J13" i="1" a="1"/>
  <c r="J13" i="1" s="1"/>
  <c r="J91" i="1" a="1"/>
  <c r="J91" i="1" s="1"/>
  <c r="J9" i="1" a="1"/>
  <c r="J9" i="1" s="1"/>
  <c r="J19" i="1" a="1"/>
  <c r="J19" i="1" s="1"/>
  <c r="J69" i="1" a="1"/>
  <c r="J69" i="1" s="1"/>
  <c r="J14" i="1" a="1"/>
  <c r="J14" i="1" s="1"/>
  <c r="J77" i="1" a="1"/>
  <c r="J77" i="1" s="1"/>
  <c r="J43" i="1" a="1"/>
  <c r="J43" i="1" s="1"/>
  <c r="J48" i="1" a="1"/>
  <c r="J48" i="1" s="1"/>
  <c r="J11" i="1" a="1"/>
  <c r="J11" i="1" s="1"/>
  <c r="J23" i="1" a="1"/>
  <c r="J23" i="1" s="1"/>
  <c r="J57" i="1" a="1"/>
  <c r="J57" i="1" s="1"/>
  <c r="J75" i="1" a="1"/>
  <c r="J75" i="1" s="1"/>
  <c r="J33" i="1" a="1"/>
  <c r="J33" i="1" s="1"/>
  <c r="J56" i="1" a="1"/>
  <c r="J56" i="1" s="1"/>
  <c r="J39" i="1" a="1"/>
  <c r="J39" i="1" s="1"/>
  <c r="J64" i="1" a="1"/>
  <c r="J64" i="1" s="1"/>
  <c r="J41" i="1" a="1"/>
  <c r="J41" i="1" s="1"/>
  <c r="J37" i="1" a="1"/>
  <c r="J37" i="1" s="1"/>
  <c r="J35" i="1" a="1"/>
  <c r="J35" i="1" s="1"/>
  <c r="J16" i="1" a="1"/>
  <c r="J16" i="1" s="1"/>
  <c r="J20" i="1" a="1"/>
  <c r="J20" i="1" s="1"/>
  <c r="J12" i="1" a="1"/>
  <c r="J12" i="1" s="1"/>
  <c r="J24" i="1" a="1"/>
  <c r="J24" i="1" s="1"/>
  <c r="J66" i="1" a="1"/>
  <c r="J66" i="1" s="1"/>
  <c r="J87" i="1" a="1"/>
  <c r="J87" i="1" s="1"/>
  <c r="J47" i="1" a="1"/>
  <c r="J47" i="1" s="1"/>
  <c r="J21" i="1" a="1"/>
  <c r="J21" i="1" s="1"/>
  <c r="J61" i="1" a="1"/>
  <c r="J61" i="1" s="1"/>
  <c r="J26" i="1" a="1"/>
  <c r="J26" i="1" s="1"/>
  <c r="J27" i="1" a="1"/>
  <c r="J27" i="1" s="1"/>
  <c r="J22" i="1" a="1"/>
  <c r="J22" i="1" s="1"/>
  <c r="J36" i="1" a="1"/>
  <c r="J36" i="1" s="1"/>
  <c r="J50" i="1" a="1"/>
  <c r="J50" i="1" s="1"/>
  <c r="J79" i="1" a="1"/>
  <c r="J79" i="1" s="1"/>
  <c r="J85" i="1" a="1"/>
  <c r="J85" i="1" s="1"/>
  <c r="J38" i="1" a="1"/>
  <c r="J38" i="1" s="1"/>
  <c r="J40" i="1" a="1"/>
  <c r="J40" i="1" s="1"/>
  <c r="J71" i="1" a="1"/>
  <c r="J71" i="1" s="1"/>
  <c r="J28" i="1" a="1"/>
  <c r="J28" i="1" s="1"/>
  <c r="J88" i="1" a="1"/>
  <c r="J88" i="1" s="1"/>
  <c r="J93" i="1" a="1"/>
  <c r="J93" i="1" s="1"/>
  <c r="J89" i="1" a="1"/>
  <c r="J89" i="1" s="1"/>
  <c r="J52" i="1" a="1"/>
  <c r="J52" i="1" s="1"/>
  <c r="J94" i="1" a="1"/>
  <c r="J94" i="1" s="1"/>
  <c r="J44" i="1" a="1"/>
  <c r="J44" i="1" s="1"/>
  <c r="J86" i="1" a="1"/>
  <c r="J86" i="1" s="1"/>
  <c r="J15" i="1" a="1"/>
  <c r="J15" i="1" s="1"/>
  <c r="J4" i="1" a="1"/>
  <c r="J4" i="1" s="1"/>
  <c r="I7" i="1" a="1"/>
  <c r="I7" i="1" s="1"/>
  <c r="P7" i="1" s="1"/>
  <c r="I83" i="1" a="1"/>
  <c r="I83" i="1" s="1"/>
  <c r="P83" i="1" s="1"/>
  <c r="I17" i="1" a="1"/>
  <c r="I17" i="1" s="1"/>
  <c r="P17" i="1" s="1"/>
  <c r="I34" i="1" a="1"/>
  <c r="I34" i="1" s="1"/>
  <c r="P34" i="1" s="1"/>
  <c r="I3" i="1" a="1"/>
  <c r="I3" i="1" s="1"/>
  <c r="P3" i="1" s="1"/>
  <c r="I6" i="1" a="1"/>
  <c r="I6" i="1" s="1"/>
  <c r="P6" i="1" s="1"/>
  <c r="I70" i="1" a="1"/>
  <c r="I70" i="1" s="1"/>
  <c r="P70" i="1" s="1"/>
  <c r="I76" i="1" a="1"/>
  <c r="I76" i="1" s="1"/>
  <c r="P76" i="1" s="1"/>
  <c r="I30" i="1" a="1"/>
  <c r="I30" i="1" s="1"/>
  <c r="P30" i="1" s="1"/>
  <c r="I8" i="1" a="1"/>
  <c r="I8" i="1" s="1"/>
  <c r="P8" i="1" s="1"/>
  <c r="I5" i="1" a="1"/>
  <c r="I5" i="1" s="1"/>
  <c r="P5" i="1" s="1"/>
  <c r="I29" i="1" a="1"/>
  <c r="I29" i="1" s="1"/>
  <c r="P29" i="1" s="1"/>
  <c r="I54" i="1" a="1"/>
  <c r="I54" i="1" s="1"/>
  <c r="P54" i="1" s="1"/>
  <c r="I46" i="1" a="1"/>
  <c r="I46" i="1" s="1"/>
  <c r="P46" i="1" s="1"/>
  <c r="I65" i="1" a="1"/>
  <c r="I65" i="1" s="1"/>
  <c r="P65" i="1" s="1"/>
  <c r="I59" i="1" a="1"/>
  <c r="I59" i="1" s="1"/>
  <c r="P59" i="1" s="1"/>
  <c r="I68" i="1" a="1"/>
  <c r="I68" i="1" s="1"/>
  <c r="P68" i="1" s="1"/>
  <c r="I45" i="1" a="1"/>
  <c r="I45" i="1" s="1"/>
  <c r="P45" i="1" s="1"/>
  <c r="I90" i="1" a="1"/>
  <c r="I90" i="1" s="1"/>
  <c r="P90" i="1" s="1"/>
  <c r="I95" i="1" a="1"/>
  <c r="I95" i="1" s="1"/>
  <c r="P95" i="1" s="1"/>
  <c r="I84" i="1" a="1"/>
  <c r="I84" i="1" s="1"/>
  <c r="P84" i="1" s="1"/>
  <c r="I63" i="1" a="1"/>
  <c r="I63" i="1" s="1"/>
  <c r="P63" i="1" s="1"/>
  <c r="I18" i="1" a="1"/>
  <c r="I18" i="1" s="1"/>
  <c r="P18" i="1" s="1"/>
  <c r="I53" i="1" a="1"/>
  <c r="I53" i="1" s="1"/>
  <c r="P53" i="1" s="1"/>
  <c r="I96" i="1" a="1"/>
  <c r="I96" i="1" s="1"/>
  <c r="P96" i="1" s="1"/>
  <c r="I55" i="1" a="1"/>
  <c r="I55" i="1" s="1"/>
  <c r="P55" i="1" s="1"/>
  <c r="I58" i="1" a="1"/>
  <c r="I58" i="1" s="1"/>
  <c r="P58" i="1" s="1"/>
  <c r="I42" i="1" a="1"/>
  <c r="I42" i="1" s="1"/>
  <c r="P42" i="1" s="1"/>
  <c r="I92" i="1" a="1"/>
  <c r="I92" i="1" s="1"/>
  <c r="P92" i="1" s="1"/>
  <c r="I67" i="1" a="1"/>
  <c r="I67" i="1" s="1"/>
  <c r="P67" i="1" s="1"/>
  <c r="I82" i="1" a="1"/>
  <c r="I82" i="1" s="1"/>
  <c r="P82" i="1" s="1"/>
  <c r="I74" i="1" a="1"/>
  <c r="I74" i="1" s="1"/>
  <c r="P74" i="1" s="1"/>
  <c r="I78" i="1" a="1"/>
  <c r="I78" i="1" s="1"/>
  <c r="P78" i="1" s="1"/>
  <c r="I13" i="1" a="1"/>
  <c r="I13" i="1" s="1"/>
  <c r="P13" i="1" s="1"/>
  <c r="I91" i="1" a="1"/>
  <c r="I91" i="1" s="1"/>
  <c r="P91" i="1" s="1"/>
  <c r="I9" i="1" a="1"/>
  <c r="I9" i="1" s="1"/>
  <c r="P9" i="1" s="1"/>
  <c r="I19" i="1" a="1"/>
  <c r="I19" i="1" s="1"/>
  <c r="P19" i="1" s="1"/>
  <c r="I69" i="1" a="1"/>
  <c r="I69" i="1" s="1"/>
  <c r="P69" i="1" s="1"/>
  <c r="I14" i="1" a="1"/>
  <c r="I14" i="1" s="1"/>
  <c r="P14" i="1" s="1"/>
  <c r="I77" i="1" a="1"/>
  <c r="I77" i="1" s="1"/>
  <c r="P77" i="1" s="1"/>
  <c r="I43" i="1" a="1"/>
  <c r="I43" i="1" s="1"/>
  <c r="P43" i="1" s="1"/>
  <c r="I48" i="1" a="1"/>
  <c r="I48" i="1" s="1"/>
  <c r="P48" i="1" s="1"/>
  <c r="I11" i="1" a="1"/>
  <c r="I11" i="1" s="1"/>
  <c r="P11" i="1" s="1"/>
  <c r="I23" i="1" a="1"/>
  <c r="I23" i="1" s="1"/>
  <c r="P23" i="1" s="1"/>
  <c r="I57" i="1" a="1"/>
  <c r="I57" i="1" s="1"/>
  <c r="P57" i="1" s="1"/>
  <c r="I75" i="1" a="1"/>
  <c r="I75" i="1" s="1"/>
  <c r="P75" i="1" s="1"/>
  <c r="I33" i="1" a="1"/>
  <c r="I33" i="1" s="1"/>
  <c r="P33" i="1" s="1"/>
  <c r="I56" i="1" a="1"/>
  <c r="I56" i="1" s="1"/>
  <c r="P56" i="1" s="1"/>
  <c r="I39" i="1" a="1"/>
  <c r="I39" i="1" s="1"/>
  <c r="P39" i="1" s="1"/>
  <c r="I64" i="1" a="1"/>
  <c r="I64" i="1" s="1"/>
  <c r="P64" i="1" s="1"/>
  <c r="I41" i="1" a="1"/>
  <c r="I41" i="1" s="1"/>
  <c r="P41" i="1" s="1"/>
  <c r="I37" i="1" a="1"/>
  <c r="I37" i="1" s="1"/>
  <c r="P37" i="1" s="1"/>
  <c r="I35" i="1" a="1"/>
  <c r="I35" i="1" s="1"/>
  <c r="P35" i="1" s="1"/>
  <c r="I16" i="1" a="1"/>
  <c r="I16" i="1" s="1"/>
  <c r="P16" i="1" s="1"/>
  <c r="I20" i="1" a="1"/>
  <c r="I20" i="1" s="1"/>
  <c r="P20" i="1" s="1"/>
  <c r="I12" i="1" a="1"/>
  <c r="I12" i="1" s="1"/>
  <c r="P12" i="1" s="1"/>
  <c r="I24" i="1" a="1"/>
  <c r="I24" i="1" s="1"/>
  <c r="P24" i="1" s="1"/>
  <c r="I66" i="1" a="1"/>
  <c r="I66" i="1" s="1"/>
  <c r="P66" i="1" s="1"/>
  <c r="I87" i="1" a="1"/>
  <c r="I87" i="1" s="1"/>
  <c r="P87" i="1" s="1"/>
  <c r="I47" i="1" a="1"/>
  <c r="I47" i="1" s="1"/>
  <c r="P47" i="1" s="1"/>
  <c r="I21" i="1" a="1"/>
  <c r="I21" i="1" s="1"/>
  <c r="P21" i="1" s="1"/>
  <c r="I61" i="1" a="1"/>
  <c r="I61" i="1" s="1"/>
  <c r="P61" i="1" s="1"/>
  <c r="I26" i="1" a="1"/>
  <c r="I26" i="1" s="1"/>
  <c r="P26" i="1" s="1"/>
  <c r="I27" i="1" a="1"/>
  <c r="I27" i="1" s="1"/>
  <c r="P27" i="1" s="1"/>
  <c r="I22" i="1" a="1"/>
  <c r="I22" i="1" s="1"/>
  <c r="P22" i="1" s="1"/>
  <c r="I36" i="1" a="1"/>
  <c r="I36" i="1" s="1"/>
  <c r="P36" i="1" s="1"/>
  <c r="I50" i="1" a="1"/>
  <c r="I50" i="1" s="1"/>
  <c r="P50" i="1" s="1"/>
  <c r="I79" i="1" a="1"/>
  <c r="I79" i="1" s="1"/>
  <c r="P79" i="1" s="1"/>
  <c r="I85" i="1" a="1"/>
  <c r="I85" i="1" s="1"/>
  <c r="P85" i="1" s="1"/>
  <c r="I38" i="1" a="1"/>
  <c r="I38" i="1" s="1"/>
  <c r="P38" i="1" s="1"/>
  <c r="I40" i="1" a="1"/>
  <c r="I40" i="1" s="1"/>
  <c r="P40" i="1" s="1"/>
  <c r="I71" i="1" a="1"/>
  <c r="I71" i="1" s="1"/>
  <c r="P71" i="1" s="1"/>
  <c r="I28" i="1" a="1"/>
  <c r="I28" i="1" s="1"/>
  <c r="P28" i="1" s="1"/>
  <c r="I88" i="1" a="1"/>
  <c r="I88" i="1" s="1"/>
  <c r="P88" i="1" s="1"/>
  <c r="I93" i="1" a="1"/>
  <c r="I93" i="1" s="1"/>
  <c r="P93" i="1" s="1"/>
  <c r="I89" i="1" a="1"/>
  <c r="I89" i="1" s="1"/>
  <c r="P89" i="1" s="1"/>
  <c r="I52" i="1" a="1"/>
  <c r="I52" i="1" s="1"/>
  <c r="P52" i="1" s="1"/>
  <c r="I94" i="1" a="1"/>
  <c r="I94" i="1" s="1"/>
  <c r="P94" i="1" s="1"/>
  <c r="I44" i="1" a="1"/>
  <c r="I44" i="1" s="1"/>
  <c r="P44" i="1" s="1"/>
  <c r="I86" i="1" a="1"/>
  <c r="I86" i="1" s="1"/>
  <c r="P86" i="1" s="1"/>
  <c r="I15" i="1" a="1"/>
  <c r="I15" i="1" s="1"/>
  <c r="P15" i="1" s="1"/>
  <c r="I4" i="1" a="1"/>
  <c r="I4" i="1" s="1"/>
  <c r="P4" i="1" s="1"/>
  <c r="H7" i="1" a="1"/>
  <c r="H7" i="1" s="1"/>
  <c r="H83" i="1" a="1"/>
  <c r="H83" i="1" s="1"/>
  <c r="H17" i="1" a="1"/>
  <c r="H17" i="1" s="1"/>
  <c r="H34" i="1" a="1"/>
  <c r="H34" i="1" s="1"/>
  <c r="H3" i="1" a="1"/>
  <c r="H3" i="1" s="1"/>
  <c r="H6" i="1" a="1"/>
  <c r="H6" i="1" s="1"/>
  <c r="H70" i="1" a="1"/>
  <c r="H70" i="1" s="1"/>
  <c r="H76" i="1" a="1"/>
  <c r="H76" i="1" s="1"/>
  <c r="H30" i="1" a="1"/>
  <c r="H30" i="1" s="1"/>
  <c r="H8" i="1" a="1"/>
  <c r="H8" i="1" s="1"/>
  <c r="H5" i="1" a="1"/>
  <c r="H5" i="1" s="1"/>
  <c r="H29" i="1" a="1"/>
  <c r="H29" i="1" s="1"/>
  <c r="H54" i="1" a="1"/>
  <c r="H54" i="1" s="1"/>
  <c r="H46" i="1" a="1"/>
  <c r="H46" i="1" s="1"/>
  <c r="H65" i="1" a="1"/>
  <c r="H65" i="1" s="1"/>
  <c r="H59" i="1" a="1"/>
  <c r="H59" i="1" s="1"/>
  <c r="H68" i="1" a="1"/>
  <c r="H68" i="1" s="1"/>
  <c r="H45" i="1" a="1"/>
  <c r="H45" i="1" s="1"/>
  <c r="H90" i="1" a="1"/>
  <c r="H90" i="1" s="1"/>
  <c r="H95" i="1" a="1"/>
  <c r="H95" i="1" s="1"/>
  <c r="H84" i="1" a="1"/>
  <c r="H84" i="1" s="1"/>
  <c r="H63" i="1" a="1"/>
  <c r="H63" i="1" s="1"/>
  <c r="H18" i="1" a="1"/>
  <c r="H18" i="1" s="1"/>
  <c r="H53" i="1" a="1"/>
  <c r="H53" i="1" s="1"/>
  <c r="H96" i="1" a="1"/>
  <c r="H96" i="1" s="1"/>
  <c r="H55" i="1" a="1"/>
  <c r="H55" i="1" s="1"/>
  <c r="H58" i="1" a="1"/>
  <c r="H58" i="1" s="1"/>
  <c r="H42" i="1" a="1"/>
  <c r="H42" i="1" s="1"/>
  <c r="H92" i="1" a="1"/>
  <c r="H92" i="1" s="1"/>
  <c r="H67" i="1" a="1"/>
  <c r="H67" i="1" s="1"/>
  <c r="H82" i="1" a="1"/>
  <c r="H82" i="1" s="1"/>
  <c r="H74" i="1" a="1"/>
  <c r="H74" i="1" s="1"/>
  <c r="H78" i="1" a="1"/>
  <c r="H78" i="1" s="1"/>
  <c r="H13" i="1" a="1"/>
  <c r="H13" i="1" s="1"/>
  <c r="H91" i="1" a="1"/>
  <c r="H91" i="1" s="1"/>
  <c r="H9" i="1" a="1"/>
  <c r="H9" i="1" s="1"/>
  <c r="H19" i="1" a="1"/>
  <c r="H19" i="1" s="1"/>
  <c r="H69" i="1" a="1"/>
  <c r="H69" i="1" s="1"/>
  <c r="H14" i="1" a="1"/>
  <c r="H14" i="1" s="1"/>
  <c r="H77" i="1" a="1"/>
  <c r="H77" i="1" s="1"/>
  <c r="H43" i="1" a="1"/>
  <c r="H43" i="1" s="1"/>
  <c r="H48" i="1" a="1"/>
  <c r="H48" i="1" s="1"/>
  <c r="H11" i="1" a="1"/>
  <c r="H11" i="1" s="1"/>
  <c r="H23" i="1" a="1"/>
  <c r="H23" i="1" s="1"/>
  <c r="H57" i="1" a="1"/>
  <c r="H57" i="1" s="1"/>
  <c r="H75" i="1" a="1"/>
  <c r="H75" i="1" s="1"/>
  <c r="H33" i="1" a="1"/>
  <c r="H33" i="1" s="1"/>
  <c r="H56" i="1" a="1"/>
  <c r="H56" i="1" s="1"/>
  <c r="H39" i="1" a="1"/>
  <c r="H39" i="1" s="1"/>
  <c r="H64" i="1" a="1"/>
  <c r="H64" i="1" s="1"/>
  <c r="H41" i="1" a="1"/>
  <c r="H41" i="1" s="1"/>
  <c r="H37" i="1" a="1"/>
  <c r="H37" i="1" s="1"/>
  <c r="H35" i="1" a="1"/>
  <c r="H35" i="1" s="1"/>
  <c r="H16" i="1" a="1"/>
  <c r="H16" i="1" s="1"/>
  <c r="H20" i="1" a="1"/>
  <c r="H20" i="1" s="1"/>
  <c r="H12" i="1" a="1"/>
  <c r="H12" i="1" s="1"/>
  <c r="H24" i="1" a="1"/>
  <c r="H24" i="1" s="1"/>
  <c r="H66" i="1" a="1"/>
  <c r="H66" i="1" s="1"/>
  <c r="H87" i="1" a="1"/>
  <c r="H87" i="1" s="1"/>
  <c r="H47" i="1" a="1"/>
  <c r="H47" i="1" s="1"/>
  <c r="H21" i="1" a="1"/>
  <c r="H21" i="1" s="1"/>
  <c r="H61" i="1" a="1"/>
  <c r="H61" i="1" s="1"/>
  <c r="H26" i="1" a="1"/>
  <c r="H26" i="1" s="1"/>
  <c r="H27" i="1" a="1"/>
  <c r="H27" i="1" s="1"/>
  <c r="H22" i="1" a="1"/>
  <c r="H22" i="1" s="1"/>
  <c r="H36" i="1" a="1"/>
  <c r="H36" i="1" s="1"/>
  <c r="H50" i="1" a="1"/>
  <c r="H50" i="1" s="1"/>
  <c r="H79" i="1" a="1"/>
  <c r="H79" i="1" s="1"/>
  <c r="H85" i="1" a="1"/>
  <c r="H85" i="1" s="1"/>
  <c r="H38" i="1" a="1"/>
  <c r="H38" i="1" s="1"/>
  <c r="H40" i="1" a="1"/>
  <c r="H40" i="1" s="1"/>
  <c r="H71" i="1" a="1"/>
  <c r="H71" i="1" s="1"/>
  <c r="H28" i="1" a="1"/>
  <c r="H28" i="1" s="1"/>
  <c r="H88" i="1" a="1"/>
  <c r="H88" i="1" s="1"/>
  <c r="H93" i="1" a="1"/>
  <c r="H93" i="1" s="1"/>
  <c r="H89" i="1" a="1"/>
  <c r="H89" i="1" s="1"/>
  <c r="H52" i="1" a="1"/>
  <c r="H52" i="1" s="1"/>
  <c r="H94" i="1" a="1"/>
  <c r="H94" i="1" s="1"/>
  <c r="H44" i="1" a="1"/>
  <c r="H44" i="1" s="1"/>
  <c r="H86" i="1" a="1"/>
  <c r="H86" i="1" s="1"/>
  <c r="H15" i="1" a="1"/>
  <c r="H15" i="1" s="1"/>
  <c r="H4" i="1" a="1"/>
  <c r="H4" i="1" s="1"/>
  <c r="D7" i="1" a="1"/>
  <c r="D7" i="1" s="1"/>
  <c r="D83" i="1" a="1"/>
  <c r="D83" i="1" s="1"/>
  <c r="D17" i="1" a="1"/>
  <c r="D17" i="1" s="1"/>
  <c r="D34" i="1" a="1"/>
  <c r="D34" i="1" s="1"/>
  <c r="D3" i="1" a="1"/>
  <c r="D3" i="1" s="1"/>
  <c r="D6" i="1" a="1"/>
  <c r="D6" i="1" s="1"/>
  <c r="D70" i="1" a="1"/>
  <c r="D70" i="1" s="1"/>
  <c r="D76" i="1" a="1"/>
  <c r="D76" i="1" s="1"/>
  <c r="D30" i="1" a="1"/>
  <c r="D30" i="1" s="1"/>
  <c r="D8" i="1" a="1"/>
  <c r="D8" i="1" s="1"/>
  <c r="D5" i="1" a="1"/>
  <c r="D5" i="1" s="1"/>
  <c r="D29" i="1" a="1"/>
  <c r="D29" i="1" s="1"/>
  <c r="D54" i="1" a="1"/>
  <c r="D54" i="1" s="1"/>
  <c r="D46" i="1" a="1"/>
  <c r="D46" i="1" s="1"/>
  <c r="D65" i="1" a="1"/>
  <c r="D65" i="1" s="1"/>
  <c r="D59" i="1" a="1"/>
  <c r="D59" i="1" s="1"/>
  <c r="D68" i="1" a="1"/>
  <c r="D68" i="1" s="1"/>
  <c r="D45" i="1" a="1"/>
  <c r="D45" i="1" s="1"/>
  <c r="D90" i="1" a="1"/>
  <c r="D90" i="1" s="1"/>
  <c r="D95" i="1" a="1"/>
  <c r="D95" i="1" s="1"/>
  <c r="D84" i="1" a="1"/>
  <c r="D84" i="1" s="1"/>
  <c r="D63" i="1" a="1"/>
  <c r="D63" i="1" s="1"/>
  <c r="D18" i="1" a="1"/>
  <c r="D18" i="1" s="1"/>
  <c r="D53" i="1" a="1"/>
  <c r="D53" i="1" s="1"/>
  <c r="D96" i="1" a="1"/>
  <c r="D96" i="1" s="1"/>
  <c r="D55" i="1" a="1"/>
  <c r="D55" i="1" s="1"/>
  <c r="D58" i="1" a="1"/>
  <c r="D58" i="1" s="1"/>
  <c r="D42" i="1" a="1"/>
  <c r="D42" i="1" s="1"/>
  <c r="D92" i="1" a="1"/>
  <c r="D92" i="1" s="1"/>
  <c r="D67" i="1" a="1"/>
  <c r="D67" i="1" s="1"/>
  <c r="D82" i="1" a="1"/>
  <c r="D82" i="1" s="1"/>
  <c r="D74" i="1" a="1"/>
  <c r="D74" i="1" s="1"/>
  <c r="D78" i="1" a="1"/>
  <c r="D78" i="1" s="1"/>
  <c r="D13" i="1" a="1"/>
  <c r="D13" i="1" s="1"/>
  <c r="D91" i="1" a="1"/>
  <c r="D91" i="1" s="1"/>
  <c r="D9" i="1" a="1"/>
  <c r="D9" i="1" s="1"/>
  <c r="D19" i="1" a="1"/>
  <c r="D19" i="1" s="1"/>
  <c r="D69" i="1" a="1"/>
  <c r="D69" i="1" s="1"/>
  <c r="D14" i="1" a="1"/>
  <c r="D14" i="1" s="1"/>
  <c r="D77" i="1" a="1"/>
  <c r="D77" i="1" s="1"/>
  <c r="D43" i="1" a="1"/>
  <c r="D43" i="1" s="1"/>
  <c r="D48" i="1" a="1"/>
  <c r="D48" i="1" s="1"/>
  <c r="D11" i="1" a="1"/>
  <c r="D11" i="1" s="1"/>
  <c r="D23" i="1" a="1"/>
  <c r="D23" i="1" s="1"/>
  <c r="D57" i="1" a="1"/>
  <c r="D57" i="1" s="1"/>
  <c r="D75" i="1" a="1"/>
  <c r="D75" i="1" s="1"/>
  <c r="D33" i="1" a="1"/>
  <c r="D33" i="1" s="1"/>
  <c r="D56" i="1" a="1"/>
  <c r="D56" i="1" s="1"/>
  <c r="D39" i="1" a="1"/>
  <c r="D39" i="1" s="1"/>
  <c r="D64" i="1" a="1"/>
  <c r="D64" i="1" s="1"/>
  <c r="D41" i="1" a="1"/>
  <c r="D41" i="1" s="1"/>
  <c r="D37" i="1" a="1"/>
  <c r="D37" i="1" s="1"/>
  <c r="D35" i="1" a="1"/>
  <c r="D35" i="1" s="1"/>
  <c r="D16" i="1" a="1"/>
  <c r="D16" i="1" s="1"/>
  <c r="D20" i="1" a="1"/>
  <c r="D20" i="1" s="1"/>
  <c r="D12" i="1" a="1"/>
  <c r="D12" i="1" s="1"/>
  <c r="D24" i="1" a="1"/>
  <c r="D24" i="1" s="1"/>
  <c r="D66" i="1" a="1"/>
  <c r="D66" i="1" s="1"/>
  <c r="D87" i="1" a="1"/>
  <c r="D87" i="1" s="1"/>
  <c r="D47" i="1" a="1"/>
  <c r="D47" i="1" s="1"/>
  <c r="D21" i="1" a="1"/>
  <c r="D21" i="1" s="1"/>
  <c r="D61" i="1" a="1"/>
  <c r="D61" i="1" s="1"/>
  <c r="D26" i="1" a="1"/>
  <c r="D26" i="1" s="1"/>
  <c r="D27" i="1" a="1"/>
  <c r="D27" i="1" s="1"/>
  <c r="D22" i="1" a="1"/>
  <c r="D22" i="1" s="1"/>
  <c r="D36" i="1" a="1"/>
  <c r="D36" i="1" s="1"/>
  <c r="D50" i="1" a="1"/>
  <c r="D50" i="1" s="1"/>
  <c r="D79" i="1" a="1"/>
  <c r="D79" i="1" s="1"/>
  <c r="D85" i="1" a="1"/>
  <c r="D85" i="1" s="1"/>
  <c r="D38" i="1" a="1"/>
  <c r="D38" i="1" s="1"/>
  <c r="D40" i="1" a="1"/>
  <c r="D40" i="1" s="1"/>
  <c r="D71" i="1" a="1"/>
  <c r="D71" i="1" s="1"/>
  <c r="D28" i="1" a="1"/>
  <c r="D28" i="1" s="1"/>
  <c r="D88" i="1" a="1"/>
  <c r="D88" i="1" s="1"/>
  <c r="D93" i="1" a="1"/>
  <c r="D93" i="1" s="1"/>
  <c r="D89" i="1" a="1"/>
  <c r="D89" i="1" s="1"/>
  <c r="D52" i="1" a="1"/>
  <c r="D52" i="1" s="1"/>
  <c r="D94" i="1" a="1"/>
  <c r="D94" i="1" s="1"/>
  <c r="D44" i="1" a="1"/>
  <c r="D44" i="1" s="1"/>
  <c r="D86" i="1" a="1"/>
  <c r="D86" i="1" s="1"/>
  <c r="D15" i="1" a="1"/>
  <c r="D15" i="1" s="1"/>
  <c r="D4" i="1" a="1"/>
  <c r="D4" i="1" s="1"/>
  <c r="N60" i="1" l="1"/>
  <c r="M10" i="1"/>
  <c r="N10" i="1" s="1"/>
  <c r="N49" i="1"/>
  <c r="M81" i="1"/>
  <c r="N81" i="1" s="1"/>
  <c r="N62" i="1"/>
  <c r="N32" i="1"/>
  <c r="M73" i="1"/>
  <c r="N73" i="1" s="1"/>
  <c r="M25" i="1"/>
  <c r="N25" i="1" s="1"/>
  <c r="N51" i="1"/>
  <c r="N31" i="1"/>
  <c r="N72" i="1"/>
  <c r="N80" i="1"/>
  <c r="N38" i="1"/>
  <c r="N71" i="1"/>
  <c r="N54" i="1"/>
  <c r="N3" i="1"/>
  <c r="N94" i="1"/>
  <c r="N56" i="1"/>
  <c r="N34" i="1"/>
  <c r="N30" i="1"/>
  <c r="N37" i="1"/>
  <c r="N77" i="1"/>
  <c r="N79" i="1"/>
  <c r="N20" i="1"/>
  <c r="N21" i="1"/>
  <c r="N75" i="1"/>
  <c r="N84" i="1"/>
  <c r="N86" i="1"/>
  <c r="N52" i="1"/>
  <c r="N23" i="1"/>
  <c r="N70" i="1"/>
  <c r="N18" i="1"/>
  <c r="N89" i="1"/>
  <c r="N46" i="1"/>
  <c r="N59" i="1"/>
  <c r="N82" i="1"/>
  <c r="N29" i="1"/>
  <c r="N9" i="1"/>
  <c r="N66" i="1"/>
  <c r="N28" i="1"/>
  <c r="N50" i="1"/>
  <c r="N88" i="1"/>
  <c r="N15" i="1"/>
  <c r="N40" i="1"/>
  <c r="N22" i="1"/>
  <c r="N24" i="1"/>
  <c r="N11" i="1"/>
  <c r="N64" i="1"/>
  <c r="N68" i="1"/>
  <c r="N41" i="1"/>
  <c r="N96" i="1"/>
  <c r="N90" i="1"/>
  <c r="N6" i="1"/>
  <c r="N33" i="1"/>
  <c r="N48" i="1"/>
  <c r="N5" i="1"/>
  <c r="N55" i="1"/>
  <c r="N47" i="1"/>
  <c r="N74" i="1"/>
  <c r="N12" i="1"/>
  <c r="N58" i="1"/>
  <c r="N44" i="1"/>
  <c r="N4" i="1"/>
  <c r="N43" i="1"/>
  <c r="N36" i="1"/>
  <c r="N76" i="1"/>
  <c r="N7" i="1"/>
  <c r="N65" i="1"/>
  <c r="N45" i="1"/>
  <c r="N93" i="1"/>
  <c r="N53" i="1"/>
  <c r="N83" i="1"/>
  <c r="N69" i="1"/>
  <c r="N85" i="1"/>
  <c r="N57" i="1"/>
  <c r="N61" i="1"/>
  <c r="N35" i="1"/>
  <c r="N8" i="1"/>
  <c r="N67" i="1"/>
  <c r="N16" i="1"/>
  <c r="N26" i="1"/>
  <c r="N91" i="1"/>
  <c r="N87" i="1"/>
  <c r="N78" i="1"/>
  <c r="N17" i="1"/>
  <c r="N13" i="1"/>
  <c r="N95" i="1"/>
  <c r="N19" i="1"/>
  <c r="N39" i="1"/>
  <c r="N63" i="1"/>
  <c r="N42" i="1"/>
  <c r="N92" i="1"/>
  <c r="N27" i="1"/>
  <c r="N14" i="1"/>
  <c r="L73" i="1"/>
  <c r="AE73" i="1" s="1"/>
  <c r="AH73" i="1" s="1"/>
  <c r="L65" i="1"/>
  <c r="L90" i="1"/>
  <c r="L76" i="1"/>
  <c r="AE76" i="1" s="1"/>
  <c r="AH76" i="1" s="1"/>
  <c r="L54" i="1"/>
  <c r="L38" i="1"/>
  <c r="L48" i="1"/>
  <c r="L77" i="1"/>
  <c r="L82" i="1"/>
  <c r="L11" i="1"/>
  <c r="L60" i="1"/>
  <c r="AE60" i="1" s="1"/>
  <c r="AH60" i="1" s="1"/>
  <c r="L69" i="1"/>
  <c r="L64" i="1"/>
  <c r="L29" i="1"/>
  <c r="L22" i="1"/>
  <c r="AE22" i="1" s="1"/>
  <c r="AH22" i="1" s="1"/>
  <c r="L55" i="1"/>
  <c r="L9" i="1"/>
  <c r="L79" i="1"/>
  <c r="L44" i="1"/>
  <c r="L15" i="1"/>
  <c r="L20" i="1"/>
  <c r="L58" i="1"/>
  <c r="L67" i="1"/>
  <c r="L68" i="1"/>
  <c r="L87" i="1"/>
  <c r="L86" i="1"/>
  <c r="L57" i="1"/>
  <c r="L72" i="1"/>
  <c r="L14" i="1"/>
  <c r="L25" i="1"/>
  <c r="L46" i="1"/>
  <c r="L10" i="1"/>
  <c r="L18" i="1"/>
  <c r="L94" i="1"/>
  <c r="L78" i="1"/>
  <c r="L61" i="1"/>
  <c r="L74" i="1"/>
  <c r="AE74" i="1" s="1"/>
  <c r="AH74" i="1" s="1"/>
  <c r="L43" i="1"/>
  <c r="L85" i="1"/>
  <c r="L30" i="1"/>
  <c r="L36" i="1"/>
  <c r="L39" i="1"/>
  <c r="L23" i="1"/>
  <c r="L19" i="1"/>
  <c r="L4" i="1"/>
  <c r="L51" i="1"/>
  <c r="L62" i="1"/>
  <c r="AE62" i="1" s="1"/>
  <c r="AH62" i="1" s="1"/>
  <c r="L31" i="1"/>
  <c r="L81" i="1"/>
  <c r="L84" i="1"/>
  <c r="L71" i="1"/>
  <c r="L63" i="1"/>
  <c r="AE63" i="1" s="1"/>
  <c r="AH63" i="1" s="1"/>
  <c r="L28" i="1"/>
  <c r="L70" i="1"/>
  <c r="L33" i="1"/>
  <c r="L75" i="1"/>
  <c r="L8" i="1"/>
  <c r="L89" i="1"/>
  <c r="L88" i="1"/>
  <c r="L80" i="1"/>
  <c r="L95" i="1"/>
  <c r="L42" i="1"/>
  <c r="L53" i="1"/>
  <c r="L13" i="1"/>
  <c r="AE13" i="1" s="1"/>
  <c r="AH13" i="1" s="1"/>
  <c r="L49" i="1"/>
  <c r="L7" i="1"/>
  <c r="L66" i="1"/>
  <c r="L26" i="1"/>
  <c r="L16" i="1"/>
  <c r="L5" i="1"/>
  <c r="L27" i="1"/>
  <c r="AE27" i="1" s="1"/>
  <c r="AH27" i="1" s="1"/>
  <c r="L92" i="1"/>
  <c r="L56" i="1"/>
  <c r="L24" i="1"/>
  <c r="L41" i="1"/>
  <c r="L93" i="1"/>
  <c r="L50" i="1"/>
  <c r="L52" i="1"/>
  <c r="L35" i="1"/>
  <c r="AE35" i="1" s="1"/>
  <c r="AH35" i="1" s="1"/>
  <c r="L32" i="1"/>
  <c r="AE32" i="1" s="1"/>
  <c r="AH32" i="1" s="1"/>
  <c r="L17" i="1"/>
  <c r="L6" i="1"/>
  <c r="L37" i="1"/>
  <c r="L34" i="1"/>
  <c r="L83" i="1"/>
  <c r="L40" i="1"/>
  <c r="AE40" i="1" s="1"/>
  <c r="AH40" i="1" s="1"/>
  <c r="L96" i="1"/>
  <c r="L91" i="1"/>
  <c r="L59" i="1"/>
  <c r="L45" i="1"/>
  <c r="L47" i="1"/>
  <c r="L21" i="1"/>
  <c r="L12" i="1"/>
  <c r="L3" i="1"/>
  <c r="AE80" i="1" l="1"/>
  <c r="AH80" i="1" s="1"/>
  <c r="AE21" i="1"/>
  <c r="AH21" i="1" s="1"/>
  <c r="AE86" i="1"/>
  <c r="AH86" i="1" s="1"/>
  <c r="AE92" i="1"/>
  <c r="AH92" i="1" s="1"/>
  <c r="AE30" i="1"/>
  <c r="AH30" i="1" s="1"/>
  <c r="AE41" i="1"/>
  <c r="AH41" i="1" s="1"/>
  <c r="AE47" i="1"/>
  <c r="AH47" i="1" s="1"/>
  <c r="AE91" i="1"/>
  <c r="AH91" i="1" s="1"/>
  <c r="AE75" i="1"/>
  <c r="AH75" i="1" s="1"/>
  <c r="AE31" i="1"/>
  <c r="AH31" i="1" s="1"/>
  <c r="AE10" i="1"/>
  <c r="AH10" i="1" s="1"/>
  <c r="AE85" i="1"/>
  <c r="AH85" i="1" s="1"/>
  <c r="AE46" i="1"/>
  <c r="AH46" i="1" s="1"/>
  <c r="AE88" i="1"/>
  <c r="AH88" i="1" s="1"/>
  <c r="AE12" i="1"/>
  <c r="AH12" i="1" s="1"/>
  <c r="AE78" i="1"/>
  <c r="AH78" i="1" s="1"/>
  <c r="AE67" i="1"/>
  <c r="AE53" i="1"/>
  <c r="AH53" i="1" s="1"/>
  <c r="AE90" i="1"/>
  <c r="AH90" i="1" s="1"/>
  <c r="AE57" i="1"/>
  <c r="AH57" i="1" s="1"/>
  <c r="AE7" i="1"/>
  <c r="AH7" i="1" s="1"/>
  <c r="AE89" i="1"/>
  <c r="AH89" i="1" s="1"/>
  <c r="AE84" i="1"/>
  <c r="AH84" i="1" s="1"/>
  <c r="AE59" i="1"/>
  <c r="AH59" i="1" s="1"/>
  <c r="AE49" i="1"/>
  <c r="AH49" i="1" s="1"/>
  <c r="AE87" i="1"/>
  <c r="AH87" i="1" s="1"/>
  <c r="AE96" i="1"/>
  <c r="AH96" i="1" s="1"/>
  <c r="AE42" i="1"/>
  <c r="AH42" i="1" s="1"/>
  <c r="AE51" i="1"/>
  <c r="AH51" i="1" s="1"/>
  <c r="AE34" i="1"/>
  <c r="AH34" i="1" s="1"/>
  <c r="AE26" i="1"/>
  <c r="AH26" i="1" s="1"/>
  <c r="AE72" i="1"/>
  <c r="AH72" i="1" s="1"/>
  <c r="AE15" i="1"/>
  <c r="AH15" i="1" s="1"/>
  <c r="AE3" i="1"/>
  <c r="AH3" i="1" s="1"/>
  <c r="AE19" i="1"/>
  <c r="AH19" i="1" s="1"/>
  <c r="AE17" i="1"/>
  <c r="AH17" i="1" s="1"/>
  <c r="AE56" i="1"/>
  <c r="AH56" i="1" s="1"/>
  <c r="AE8" i="1"/>
  <c r="AH8" i="1" s="1"/>
  <c r="AE81" i="1"/>
  <c r="AH81" i="1" s="1"/>
  <c r="AE36" i="1"/>
  <c r="AH36" i="1" s="1"/>
  <c r="AE18" i="1"/>
  <c r="AH18" i="1" s="1"/>
  <c r="AE82" i="1"/>
  <c r="AH82" i="1" s="1"/>
  <c r="AE25" i="1"/>
  <c r="AH25" i="1" s="1"/>
  <c r="AE77" i="1"/>
  <c r="AH77" i="1" s="1"/>
  <c r="AE5" i="1"/>
  <c r="AH5" i="1" s="1"/>
  <c r="AE43" i="1"/>
  <c r="AH43" i="1" s="1"/>
  <c r="AE83" i="1"/>
  <c r="AH83" i="1" s="1"/>
  <c r="AE50" i="1"/>
  <c r="AH50" i="1" s="1"/>
  <c r="AE16" i="1"/>
  <c r="AH16" i="1" s="1"/>
  <c r="AE28" i="1"/>
  <c r="AH28" i="1" s="1"/>
  <c r="AE20" i="1"/>
  <c r="AH20" i="1" s="1"/>
  <c r="AE64" i="1"/>
  <c r="AH64" i="1" s="1"/>
  <c r="AE71" i="1"/>
  <c r="AH71" i="1" s="1"/>
  <c r="AE23" i="1"/>
  <c r="AH23" i="1" s="1"/>
  <c r="AE68" i="1"/>
  <c r="AH68" i="1" s="1"/>
  <c r="AE55" i="1"/>
  <c r="AH55" i="1" s="1"/>
  <c r="AE52" i="1"/>
  <c r="AH52" i="1" s="1"/>
  <c r="AE70" i="1"/>
  <c r="AH70" i="1" s="1"/>
  <c r="AE58" i="1"/>
  <c r="AH58" i="1" s="1"/>
  <c r="AE29" i="1"/>
  <c r="AH29" i="1" s="1"/>
  <c r="AE38" i="1"/>
  <c r="AH38" i="1" s="1"/>
  <c r="AE95" i="1"/>
  <c r="AH95" i="1" s="1"/>
  <c r="AE61" i="1"/>
  <c r="AH61" i="1" s="1"/>
  <c r="AE37" i="1"/>
  <c r="AH37" i="1" s="1"/>
  <c r="AE66" i="1"/>
  <c r="AH66" i="1" s="1"/>
  <c r="AE45" i="1"/>
  <c r="AH45" i="1" s="1"/>
  <c r="AE6" i="1"/>
  <c r="AH6" i="1" s="1"/>
  <c r="AE65" i="1"/>
  <c r="AE48" i="1"/>
  <c r="AH48" i="1" s="1"/>
  <c r="AE4" i="1"/>
  <c r="AE14" i="1"/>
  <c r="AH14" i="1" s="1"/>
  <c r="AE54" i="1"/>
  <c r="AH54" i="1" s="1"/>
  <c r="AE93" i="1"/>
  <c r="AH93" i="1" s="1"/>
  <c r="AE69" i="1"/>
  <c r="AH69" i="1" s="1"/>
  <c r="AE44" i="1"/>
  <c r="AH44" i="1" s="1"/>
  <c r="AE24" i="1"/>
  <c r="AH24" i="1" s="1"/>
  <c r="AE39" i="1"/>
  <c r="AH39" i="1" s="1"/>
  <c r="AE94" i="1"/>
  <c r="AH94" i="1" s="1"/>
  <c r="AE79" i="1"/>
  <c r="AH79" i="1" s="1"/>
  <c r="AE11" i="1"/>
  <c r="AH11" i="1" s="1"/>
  <c r="AE9" i="1"/>
  <c r="AH9" i="1" s="1"/>
  <c r="AE33" i="1"/>
  <c r="AH33" i="1" s="1"/>
  <c r="O31" i="1"/>
  <c r="O10" i="1"/>
  <c r="O62" i="1"/>
  <c r="O60" i="1"/>
  <c r="O80" i="1"/>
  <c r="O73" i="1"/>
  <c r="O81" i="1"/>
  <c r="O25" i="1"/>
  <c r="O72" i="1"/>
  <c r="O51" i="1"/>
  <c r="O49" i="1"/>
  <c r="O32" i="1"/>
  <c r="AH67" i="1" l="1"/>
  <c r="AF67" i="1"/>
  <c r="AH4" i="1"/>
  <c r="AH65" i="1"/>
  <c r="AF39" i="1"/>
  <c r="AF48" i="1"/>
  <c r="AF69" i="1"/>
  <c r="AF93" i="1"/>
  <c r="AF24" i="1"/>
  <c r="AF21" i="1"/>
  <c r="AF9" i="1"/>
  <c r="AF86" i="1"/>
  <c r="AF41" i="1"/>
  <c r="AF68" i="1"/>
  <c r="AF65" i="1"/>
  <c r="AF72" i="1"/>
  <c r="AF30" i="1"/>
  <c r="AF71" i="1"/>
  <c r="AF50" i="1"/>
  <c r="AF37" i="1"/>
  <c r="AF59" i="1"/>
  <c r="AF5" i="1"/>
  <c r="AF49" i="1"/>
  <c r="AF33" i="1"/>
  <c r="AF96" i="1"/>
  <c r="AF83" i="1"/>
  <c r="AF18" i="1"/>
  <c r="AF20" i="1"/>
  <c r="AF73" i="1"/>
  <c r="AF8" i="1"/>
  <c r="AF12" i="1"/>
  <c r="AF91" i="1"/>
  <c r="AF88" i="1"/>
  <c r="AF84" i="1"/>
  <c r="AF66" i="1"/>
  <c r="AF89" i="1"/>
  <c r="AF56" i="1"/>
  <c r="AF64" i="1"/>
  <c r="AF63" i="1"/>
  <c r="AF29" i="1"/>
  <c r="AF90" i="1"/>
  <c r="AF82" i="1"/>
  <c r="AF60" i="1"/>
  <c r="AF52" i="1"/>
  <c r="AF85" i="1"/>
  <c r="AF78" i="1"/>
  <c r="AF23" i="1"/>
  <c r="AF76" i="1"/>
  <c r="AF34" i="1"/>
  <c r="AF74" i="1"/>
  <c r="AF11" i="1"/>
  <c r="AF58" i="1"/>
  <c r="AF26" i="1"/>
  <c r="AF31" i="1"/>
  <c r="AF4" i="1"/>
  <c r="AF3" i="1"/>
  <c r="AF25" i="1"/>
  <c r="AF46" i="1"/>
  <c r="AF75" i="1"/>
  <c r="AF15" i="1"/>
  <c r="AF27" i="1"/>
  <c r="AF28" i="1"/>
  <c r="AF22" i="1"/>
  <c r="AF43" i="1"/>
  <c r="AF53" i="1"/>
  <c r="AF13" i="1"/>
  <c r="AF17" i="1"/>
  <c r="AF6" i="1"/>
  <c r="AF81" i="1"/>
  <c r="AF61" i="1"/>
  <c r="AF36" i="1"/>
  <c r="AF95" i="1"/>
  <c r="AF62" i="1"/>
  <c r="AF51" i="1"/>
  <c r="AF77" i="1"/>
  <c r="AF92" i="1"/>
  <c r="AF7" i="1"/>
  <c r="AF79" i="1"/>
  <c r="AF45" i="1"/>
  <c r="AF44" i="1"/>
  <c r="AF19" i="1"/>
  <c r="AF54" i="1"/>
  <c r="AF16" i="1"/>
  <c r="AF35" i="1"/>
  <c r="AF42" i="1"/>
  <c r="AF55" i="1"/>
  <c r="AF32" i="1"/>
  <c r="AF94" i="1"/>
  <c r="AF57" i="1"/>
  <c r="AF47" i="1"/>
  <c r="AF80" i="1"/>
  <c r="AF14" i="1"/>
  <c r="AF70" i="1"/>
  <c r="AF38" i="1"/>
  <c r="AF40" i="1"/>
  <c r="AF10" i="1"/>
  <c r="AF87" i="1"/>
  <c r="AI8" i="1" l="1"/>
  <c r="AI65" i="1"/>
  <c r="AI49" i="1"/>
  <c r="AI35" i="1"/>
  <c r="AI44" i="1"/>
  <c r="AI64" i="1"/>
  <c r="AI47" i="1"/>
  <c r="AI46" i="1"/>
  <c r="AI36" i="1"/>
  <c r="AI11" i="1"/>
  <c r="AI18" i="1"/>
  <c r="AI31" i="1"/>
  <c r="AI10" i="1"/>
  <c r="AI34" i="1"/>
  <c r="AI24" i="1"/>
  <c r="AI51" i="1"/>
  <c r="AI4" i="1"/>
  <c r="AI40" i="1"/>
  <c r="AI63" i="1"/>
  <c r="AI16" i="1"/>
  <c r="AI53" i="1"/>
  <c r="AI19" i="1"/>
  <c r="AI50" i="1"/>
  <c r="AI39" i="1"/>
  <c r="AI56" i="1"/>
  <c r="AI12" i="1"/>
  <c r="AI52" i="1"/>
  <c r="AI3" i="1"/>
  <c r="AI25" i="1"/>
  <c r="AI62" i="1"/>
  <c r="AI23" i="1"/>
  <c r="AI5" i="1"/>
  <c r="AI26" i="1"/>
  <c r="AI67" i="1"/>
  <c r="AI66" i="1"/>
  <c r="AI28" i="1"/>
  <c r="AI20" i="1"/>
  <c r="AI57" i="1"/>
  <c r="AI55" i="1"/>
  <c r="AI38" i="1"/>
  <c r="AI61" i="1"/>
  <c r="AI13" i="1"/>
  <c r="AI9" i="1"/>
  <c r="AI45" i="1"/>
  <c r="AI58" i="1"/>
  <c r="AI42" i="1"/>
  <c r="AI22" i="1"/>
  <c r="AI41" i="1"/>
  <c r="AI14" i="1"/>
  <c r="AI21" i="1"/>
  <c r="AI37" i="1"/>
  <c r="AI33" i="1"/>
  <c r="AI6" i="1"/>
  <c r="AI17" i="1"/>
  <c r="AI30" i="1"/>
  <c r="AI43" i="1"/>
  <c r="AI59" i="1"/>
  <c r="AI15" i="1"/>
  <c r="AI60" i="1"/>
  <c r="AI54" i="1"/>
  <c r="AI48" i="1"/>
  <c r="AI29" i="1"/>
  <c r="AI7" i="1"/>
  <c r="AI32" i="1"/>
  <c r="AI2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4">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futureMetadata>
  <cellMetadata count="1">
    <bk>
      <rc t="1" v="0"/>
    </bk>
  </cellMetadata>
  <valueMetadata count="9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valueMetadata>
</metadata>
</file>

<file path=xl/sharedStrings.xml><?xml version="1.0" encoding="utf-8"?>
<sst xmlns="http://schemas.openxmlformats.org/spreadsheetml/2006/main" count="313" uniqueCount="158">
  <si>
    <t>Ticker</t>
  </si>
  <si>
    <t>Name</t>
  </si>
  <si>
    <t>Exchange</t>
  </si>
  <si>
    <t>Sector</t>
  </si>
  <si>
    <t>Close</t>
  </si>
  <si>
    <t>52WkLo</t>
  </si>
  <si>
    <t>52WkHi</t>
  </si>
  <si>
    <t>Target</t>
  </si>
  <si>
    <t>EPS</t>
  </si>
  <si>
    <t>PE</t>
  </si>
  <si>
    <t>EV/EBITDA</t>
  </si>
  <si>
    <t>EV/Revenue</t>
  </si>
  <si>
    <t>50EMA</t>
  </si>
  <si>
    <t>200EMA</t>
  </si>
  <si>
    <t>Beta</t>
  </si>
  <si>
    <t>Raw Score</t>
  </si>
  <si>
    <t>Raw Weight</t>
  </si>
  <si>
    <t>Rating</t>
  </si>
  <si>
    <t>TK Score</t>
  </si>
  <si>
    <t>TSLA</t>
  </si>
  <si>
    <t>MANUFACTURING</t>
  </si>
  <si>
    <t>AMD</t>
  </si>
  <si>
    <t>SHOP</t>
  </si>
  <si>
    <t>TECHNOLOGY</t>
  </si>
  <si>
    <t>MDB</t>
  </si>
  <si>
    <t>NVDA</t>
  </si>
  <si>
    <t>ETSY</t>
  </si>
  <si>
    <t>TRADE &amp; SERVICES</t>
  </si>
  <si>
    <t>AAPL</t>
  </si>
  <si>
    <t>SQ</t>
  </si>
  <si>
    <t>TGT</t>
  </si>
  <si>
    <t>MSFT</t>
  </si>
  <si>
    <t>PG</t>
  </si>
  <si>
    <t>LIFE SCIENCES</t>
  </si>
  <si>
    <t>ADBE</t>
  </si>
  <si>
    <t>ZEN</t>
  </si>
  <si>
    <t>SONY</t>
  </si>
  <si>
    <t>MA</t>
  </si>
  <si>
    <t>EFX</t>
  </si>
  <si>
    <t>TMO</t>
  </si>
  <si>
    <t>INTU</t>
  </si>
  <si>
    <t>TSM</t>
  </si>
  <si>
    <t>PFE</t>
  </si>
  <si>
    <t>CMG</t>
  </si>
  <si>
    <t>V</t>
  </si>
  <si>
    <t>KO</t>
  </si>
  <si>
    <t>TRU</t>
  </si>
  <si>
    <t>MU</t>
  </si>
  <si>
    <t>AMZN</t>
  </si>
  <si>
    <t>GOOGL</t>
  </si>
  <si>
    <t>NKE</t>
  </si>
  <si>
    <t>TWLO</t>
  </si>
  <si>
    <t>NOK</t>
  </si>
  <si>
    <t>YETI</t>
  </si>
  <si>
    <t>ON</t>
  </si>
  <si>
    <t>TXN</t>
  </si>
  <si>
    <t>ACN</t>
  </si>
  <si>
    <t>WMT</t>
  </si>
  <si>
    <t>JNJ</t>
  </si>
  <si>
    <t>AVGO</t>
  </si>
  <si>
    <t>UNH</t>
  </si>
  <si>
    <t>FINANCE</t>
  </si>
  <si>
    <t>ALGN</t>
  </si>
  <si>
    <t>BBY</t>
  </si>
  <si>
    <t>MCD</t>
  </si>
  <si>
    <t>NET</t>
  </si>
  <si>
    <t>DIS</t>
  </si>
  <si>
    <t>HD</t>
  </si>
  <si>
    <t>DPZ</t>
  </si>
  <si>
    <t>TM</t>
  </si>
  <si>
    <t>MTH</t>
  </si>
  <si>
    <t>REAL ESTATE &amp; CONSTRUCTION</t>
  </si>
  <si>
    <t>DELL</t>
  </si>
  <si>
    <t>PYPL</t>
  </si>
  <si>
    <t>TTWO</t>
  </si>
  <si>
    <t>IBM</t>
  </si>
  <si>
    <t>QCOM</t>
  </si>
  <si>
    <t>BLK</t>
  </si>
  <si>
    <t>CRM</t>
  </si>
  <si>
    <t>TWTR</t>
  </si>
  <si>
    <t>CRWD</t>
  </si>
  <si>
    <t>DOCU</t>
  </si>
  <si>
    <t>ZM</t>
  </si>
  <si>
    <t>NFLX</t>
  </si>
  <si>
    <t>FB</t>
  </si>
  <si>
    <t>EBAY</t>
  </si>
  <si>
    <t>FDX</t>
  </si>
  <si>
    <t>ENERGY &amp; TRANSPORTATION</t>
  </si>
  <si>
    <t>NIO</t>
  </si>
  <si>
    <t>SNAP</t>
  </si>
  <si>
    <t>DDOG</t>
  </si>
  <si>
    <t>CVS</t>
  </si>
  <si>
    <t>REGN</t>
  </si>
  <si>
    <t>SHAK</t>
  </si>
  <si>
    <t>CRSR</t>
  </si>
  <si>
    <t>ULTA</t>
  </si>
  <si>
    <t>ZG</t>
  </si>
  <si>
    <t>UBER</t>
  </si>
  <si>
    <t>SPOT</t>
  </si>
  <si>
    <t>T</t>
  </si>
  <si>
    <t>WOOF</t>
  </si>
  <si>
    <t>SPCE</t>
  </si>
  <si>
    <t>PTON</t>
  </si>
  <si>
    <t>BABA</t>
  </si>
  <si>
    <t>DASH</t>
  </si>
  <si>
    <t>COIN</t>
  </si>
  <si>
    <t>LYFT</t>
  </si>
  <si>
    <t>XOM</t>
  </si>
  <si>
    <t>Data</t>
  </si>
  <si>
    <t>1Y Start</t>
  </si>
  <si>
    <t>1Y End</t>
  </si>
  <si>
    <t>1Y Del</t>
  </si>
  <si>
    <t>3Y Start</t>
  </si>
  <si>
    <t>3Y End</t>
  </si>
  <si>
    <t>3Y Del</t>
  </si>
  <si>
    <t>5Y Start</t>
  </si>
  <si>
    <t>5Y End</t>
  </si>
  <si>
    <t>5Y Del</t>
  </si>
  <si>
    <t>ARKK</t>
  </si>
  <si>
    <t>GLD</t>
  </si>
  <si>
    <t>IWP</t>
  </si>
  <si>
    <t>QQQ</t>
  </si>
  <si>
    <t>SLYG</t>
  </si>
  <si>
    <t>SPY</t>
  </si>
  <si>
    <t>SPYG</t>
  </si>
  <si>
    <t>TLT</t>
  </si>
  <si>
    <t>VOO</t>
  </si>
  <si>
    <t>VOOG</t>
  </si>
  <si>
    <t>VUG</t>
  </si>
  <si>
    <t>XOP</t>
  </si>
  <si>
    <t>ETF</t>
  </si>
  <si>
    <t>Up %</t>
  </si>
  <si>
    <t>Qualitative</t>
  </si>
  <si>
    <t>Gap</t>
  </si>
  <si>
    <t>Buy Signal</t>
  </si>
  <si>
    <t>Valuation</t>
  </si>
  <si>
    <t>Technicals</t>
  </si>
  <si>
    <t>Scoring</t>
  </si>
  <si>
    <t>Market Cap (M)</t>
  </si>
  <si>
    <t>Weight (%)</t>
  </si>
  <si>
    <t>Weight ($)</t>
  </si>
  <si>
    <t>Age</t>
  </si>
  <si>
    <t>Inc.</t>
  </si>
  <si>
    <t>TK Weight</t>
  </si>
  <si>
    <t>Portfolio</t>
  </si>
  <si>
    <t>Capital</t>
  </si>
  <si>
    <t>Power</t>
  </si>
  <si>
    <t>Score</t>
  </si>
  <si>
    <t>Pos</t>
  </si>
  <si>
    <t>Weight</t>
  </si>
  <si>
    <t>Technology</t>
  </si>
  <si>
    <t>Manufacturing</t>
  </si>
  <si>
    <t>Index</t>
  </si>
  <si>
    <t>Finance</t>
  </si>
  <si>
    <t>Energy &amp; Transportation</t>
  </si>
  <si>
    <t>Science</t>
  </si>
  <si>
    <t>Real Estate</t>
  </si>
  <si>
    <t>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</si>
</sst>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74" formatCode="0.0000%"/>
    <numFmt numFmtId="175" formatCode="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44" fontId="0" fillId="0" borderId="0" xfId="42" applyFont="1" applyFill="1" applyBorder="1"/>
    <xf numFmtId="10" fontId="0" fillId="0" borderId="0" xfId="43" applyNumberFormat="1" applyFont="1" applyFill="1" applyBorder="1"/>
    <xf numFmtId="10" fontId="0" fillId="0" borderId="0" xfId="43" applyNumberFormat="1" applyFont="1"/>
    <xf numFmtId="0" fontId="13" fillId="33" borderId="0" xfId="0" applyFont="1" applyFill="1" applyBorder="1" applyAlignment="1">
      <alignment horizontal="center"/>
    </xf>
    <xf numFmtId="0" fontId="0" fillId="0" borderId="0" xfId="0" applyBorder="1"/>
    <xf numFmtId="1" fontId="19" fillId="0" borderId="0" xfId="0" applyNumberFormat="1" applyFont="1" applyBorder="1"/>
    <xf numFmtId="1" fontId="0" fillId="0" borderId="0" xfId="0" applyNumberFormat="1" applyBorder="1"/>
    <xf numFmtId="44" fontId="0" fillId="0" borderId="0" xfId="42" applyFont="1" applyBorder="1"/>
    <xf numFmtId="10" fontId="0" fillId="0" borderId="0" xfId="43" applyNumberFormat="1" applyFont="1" applyBorder="1"/>
    <xf numFmtId="2" fontId="0" fillId="0" borderId="0" xfId="0" applyNumberFormat="1" applyBorder="1"/>
    <xf numFmtId="174" fontId="0" fillId="0" borderId="0" xfId="43" applyNumberFormat="1" applyFont="1" applyBorder="1"/>
    <xf numFmtId="175" fontId="0" fillId="0" borderId="0" xfId="0" applyNumberFormat="1" applyBorder="1"/>
    <xf numFmtId="0" fontId="19" fillId="0" borderId="0" xfId="0" applyFont="1" applyBorder="1"/>
    <xf numFmtId="0" fontId="0" fillId="34" borderId="0" xfId="0" applyFill="1" applyBorder="1"/>
    <xf numFmtId="9" fontId="0" fillId="0" borderId="0" xfId="43" applyFont="1" applyBorder="1"/>
    <xf numFmtId="2" fontId="0" fillId="34" borderId="0" xfId="0" applyNumberFormat="1" applyFill="1" applyBorder="1"/>
    <xf numFmtId="175" fontId="13" fillId="33" borderId="10" xfId="0" applyNumberFormat="1" applyFont="1" applyFill="1" applyBorder="1"/>
    <xf numFmtId="44" fontId="1" fillId="0" borderId="0" xfId="0" applyNumberFormat="1" applyFont="1" applyBorder="1"/>
    <xf numFmtId="10" fontId="1" fillId="0" borderId="0" xfId="0" applyNumberFormat="1" applyFont="1" applyBorder="1"/>
    <xf numFmtId="44" fontId="1" fillId="0" borderId="0" xfId="0" applyNumberFormat="1" applyFont="1" applyFill="1" applyBorder="1"/>
    <xf numFmtId="10" fontId="1" fillId="0" borderId="0" xfId="0" applyNumberFormat="1" applyFont="1" applyFill="1" applyBorder="1"/>
    <xf numFmtId="174" fontId="1" fillId="0" borderId="0" xfId="0" applyNumberFormat="1" applyFont="1" applyBorder="1"/>
    <xf numFmtId="175" fontId="13" fillId="33" borderId="11" xfId="0" applyNumberFormat="1" applyFont="1" applyFill="1" applyBorder="1"/>
    <xf numFmtId="0" fontId="0" fillId="0" borderId="0" xfId="0" applyBorder="1" applyAlignment="1">
      <alignment horizontal="left"/>
    </xf>
    <xf numFmtId="0" fontId="0" fillId="0" borderId="0" xfId="0" applyFill="1" applyBorder="1" applyAlignment="1">
      <alignment horizontal="left"/>
    </xf>
    <xf numFmtId="175" fontId="13" fillId="33" borderId="11" xfId="0" applyNumberFormat="1" applyFont="1" applyFill="1" applyBorder="1" applyAlignment="1">
      <alignment horizontal="left"/>
    </xf>
    <xf numFmtId="0" fontId="16" fillId="0" borderId="0" xfId="0" applyFont="1" applyFill="1" applyBorder="1" applyAlignment="1">
      <alignment horizontal="left"/>
    </xf>
    <xf numFmtId="10" fontId="13" fillId="33" borderId="11" xfId="43" applyNumberFormat="1" applyFont="1" applyFill="1" applyBorder="1"/>
    <xf numFmtId="10" fontId="16" fillId="0" borderId="0" xfId="43" applyNumberFormat="1" applyFont="1" applyBorder="1"/>
    <xf numFmtId="10" fontId="13" fillId="33" borderId="11" xfId="43" applyNumberFormat="1" applyFont="1" applyFill="1" applyBorder="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5">
    <dxf>
      <numFmt numFmtId="2"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ill>
        <patternFill patternType="none">
          <fgColor indexed="64"/>
          <bgColor indexed="65"/>
        </patternFill>
      </fill>
      <alignment horizontal="left" vertical="bottom" textRotation="0" wrapText="0" indent="0" justifyLastLine="0" shrinkToFit="0" readingOrder="0"/>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numFmt numFmtId="175" formatCode="0.0000"/>
      <fill>
        <patternFill patternType="solid">
          <fgColor theme="4"/>
          <bgColor theme="4"/>
        </patternFill>
      </fill>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11"/>
        <color theme="1"/>
        <name val="Calibri"/>
        <family val="2"/>
        <scheme val="minor"/>
      </font>
    </dxf>
    <dxf>
      <alignment horizontal="left" vertical="bottom" textRotation="0" wrapText="0" indent="0" justifyLastLine="0" shrinkToFit="0" readingOrder="0"/>
    </dxf>
    <dxf>
      <border outline="0">
        <bottom style="thin">
          <color theme="4" tint="0.39997558519241921"/>
        </bottom>
      </border>
    </dxf>
    <dxf>
      <border outline="0">
        <top style="thin">
          <color theme="4" tint="0.39997558519241921"/>
        </top>
      </border>
    </dxf>
    <dxf>
      <numFmt numFmtId="14" formatCode="0.00%"/>
    </dxf>
    <dxf>
      <numFmt numFmtId="14" formatCode="0.00%"/>
    </dxf>
    <dxf>
      <numFmt numFmtId="175" formatCode="0.0000"/>
    </dxf>
    <dxf>
      <numFmt numFmtId="175" formatCode="0.0000"/>
      <border diagonalUp="0" diagonalDown="0" outline="0">
        <left/>
        <right/>
        <top/>
        <bottom/>
      </border>
    </dxf>
    <dxf>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74" formatCode="0.0000%"/>
      <border diagonalUp="0" diagonalDown="0" outline="0">
        <left/>
        <right/>
        <top/>
        <bottom/>
      </border>
    </dxf>
    <dxf>
      <numFmt numFmtId="2" formatCode="0.00"/>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right/>
        <top/>
        <bottom/>
      </border>
    </dxf>
    <dxf>
      <border diagonalUp="0" diagonalDown="0" outline="0">
        <left/>
        <right/>
        <top/>
        <bottom/>
      </border>
    </dxf>
    <dxf>
      <border diagonalUp="0" diagonalDown="0" outline="0">
        <left/>
        <right/>
        <top/>
        <bottom/>
      </border>
    </dxf>
    <dxf>
      <numFmt numFmtId="2" formatCode="0.00"/>
      <border diagonalUp="0" diagonalDown="0" outline="0">
        <left/>
        <right/>
        <top/>
        <bottom/>
      </border>
    </dxf>
    <dxf>
      <numFmt numFmtId="2" formatCode="0.00"/>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4" formatCode="0.00%"/>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font>
        <b val="0"/>
        <i val="0"/>
        <strike val="0"/>
        <condense val="0"/>
        <extend val="0"/>
        <outline val="0"/>
        <shadow val="0"/>
        <u val="none"/>
        <vertAlign val="baseline"/>
        <sz val="11"/>
        <color theme="1"/>
        <name val="Calibri"/>
        <family val="2"/>
        <scheme val="minor"/>
      </font>
      <border diagonalUp="0" diagonalDown="0" outline="0">
        <left/>
        <right/>
        <top/>
        <bottom/>
      </border>
    </dxf>
    <dxf>
      <numFmt numFmtId="1" formatCode="0"/>
      <border diagonalUp="0" diagonalDown="0" outline="0">
        <left/>
        <right/>
        <top/>
        <bottom/>
      </border>
    </dxf>
    <dxf>
      <font>
        <b val="0"/>
        <i val="0"/>
        <strike val="0"/>
        <condense val="0"/>
        <extend val="0"/>
        <outline val="0"/>
        <shadow val="0"/>
        <u val="none"/>
        <vertAlign val="baseline"/>
        <sz val="11"/>
        <color rgb="FF000000"/>
        <name val="Calibri"/>
        <family val="2"/>
        <scheme val="minor"/>
      </font>
      <numFmt numFmtId="1" formatCode="0"/>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numFmt numFmtId="174" formatCode="0.0000%"/>
    </dxf>
    <dxf>
      <numFmt numFmtId="2" formatCode="0.00"/>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4" formatCode="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14" formatCode="0.00%"/>
    </dxf>
    <dxf>
      <numFmt numFmtId="1" formatCode="0"/>
    </dxf>
    <dxf>
      <font>
        <b val="0"/>
        <i val="0"/>
        <strike val="0"/>
        <condense val="0"/>
        <extend val="0"/>
        <outline val="0"/>
        <shadow val="0"/>
        <u val="none"/>
        <vertAlign val="baseline"/>
        <sz val="11"/>
        <color rgb="FF000000"/>
        <name val="Calibri"/>
        <family val="2"/>
        <scheme val="minor"/>
      </font>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Sector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'stock-data'!$AM$38:$AM$45</c:f>
              <c:strCache>
                <c:ptCount val="8"/>
                <c:pt idx="0">
                  <c:v>Technology</c:v>
                </c:pt>
                <c:pt idx="1">
                  <c:v>Manufacturing</c:v>
                </c:pt>
                <c:pt idx="2">
                  <c:v>Retail</c:v>
                </c:pt>
                <c:pt idx="3">
                  <c:v>Index</c:v>
                </c:pt>
                <c:pt idx="4">
                  <c:v>Science</c:v>
                </c:pt>
                <c:pt idx="5">
                  <c:v>Finance</c:v>
                </c:pt>
                <c:pt idx="6">
                  <c:v>Energy &amp; Transportation</c:v>
                </c:pt>
                <c:pt idx="7">
                  <c:v>Real Estate</c:v>
                </c:pt>
              </c:strCache>
            </c:strRef>
          </c:cat>
          <c:val>
            <c:numRef>
              <c:f>'stock-data'!$AN$38:$AN$45</c:f>
              <c:numCache>
                <c:formatCode>0.00%</c:formatCode>
                <c:ptCount val="8"/>
                <c:pt idx="0">
                  <c:v>0.35477479560647246</c:v>
                </c:pt>
                <c:pt idx="1">
                  <c:v>0.29157101378630323</c:v>
                </c:pt>
                <c:pt idx="2">
                  <c:v>0.16604345765887379</c:v>
                </c:pt>
                <c:pt idx="3">
                  <c:v>6.9846947884252816E-2</c:v>
                </c:pt>
                <c:pt idx="4">
                  <c:v>5.5744832267341157E-2</c:v>
                </c:pt>
                <c:pt idx="5">
                  <c:v>2.4321023389384053E-2</c:v>
                </c:pt>
                <c:pt idx="6">
                  <c:v>2.2767171888348679E-2</c:v>
                </c:pt>
                <c:pt idx="7">
                  <c:v>1.4930757519024018E-2</c:v>
                </c:pt>
              </c:numCache>
            </c:numRef>
          </c:val>
          <c:extLst>
            <c:ext xmlns:c16="http://schemas.microsoft.com/office/drawing/2014/chart" uri="{C3380CC4-5D6E-409C-BE32-E72D297353CC}">
              <c16:uniqueId val="{00000000-2290-459C-AFA9-6DB1579F838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19049</xdr:colOff>
      <xdr:row>46</xdr:row>
      <xdr:rowOff>14286</xdr:rowOff>
    </xdr:from>
    <xdr:to>
      <xdr:col>40</xdr:col>
      <xdr:colOff>809624</xdr:colOff>
      <xdr:row>63</xdr:row>
      <xdr:rowOff>171449</xdr:rowOff>
    </xdr:to>
    <xdr:graphicFrame macro="">
      <xdr:nvGraphicFramePr>
        <xdr:cNvPr id="5" name="Chart 4">
          <a:extLst>
            <a:ext uri="{FF2B5EF4-FFF2-40B4-BE49-F238E27FC236}">
              <a16:creationId xmlns:a16="http://schemas.microsoft.com/office/drawing/2014/main" id="{C64D0DE0-45A5-90B3-E11A-412F725266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4">
  <rv s="0">
    <v>https://www.bing.com/financeapi/forcetrigger?t=a1mou2&amp;q=XNAS%3aAAPL&amp;form=skydnc</v>
    <v>Learn more on Bing</v>
  </rv>
  <rv s="1">
    <v>en-US</v>
    <v>a1mou2</v>
    <v>268435456</v>
    <v>1</v>
    <v>Powered by Refinitiv</v>
    <v>0</v>
    <v>APPLE INC. (XNAS:AAPL)</v>
    <v>2</v>
    <v>3</v>
    <v>Finance</v>
    <v>4</v>
    <v>182.94</v>
    <v>122.25</v>
    <v>1.1956</v>
    <v>-5.22</v>
    <v>-3.3189000000000003E-2</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155.83000000000001</v>
    <v>Computers, Phones &amp; Household Electronics</v>
    <v>Stock</v>
    <v>44690.999942777344</v>
    <v>0</v>
    <v>151.49</v>
    <v>2461118470800</v>
    <v>APPLE INC.</v>
    <v>APPLE INC.</v>
    <v>154.92500000000001</v>
    <v>24.716699999999999</v>
    <v>157.28</v>
    <v>152.06</v>
    <v>16185180000</v>
    <v>AAPL</v>
    <v>APPLE INC. (XNAS:AAPL)</v>
    <v>81932</v>
    <v>90192056</v>
    <v>1977</v>
  </rv>
  <rv s="2">
    <v>1</v>
  </rv>
  <rv s="0">
    <v>https://www.bing.com/financeapi/forcetrigger?t=a24kar&amp;q=XNAS%3aTSLA&amp;form=skydnc</v>
    <v>Learn more on Bing</v>
  </rv>
  <rv s="1">
    <v>en-US</v>
    <v>a24kar</v>
    <v>268435456</v>
    <v>1</v>
    <v>Powered by Refinitiv</v>
    <v>0</v>
    <v>TESLA, INC. (XNAS:TSLA)</v>
    <v>2</v>
    <v>3</v>
    <v>Finance</v>
    <v>5</v>
    <v>1243.49</v>
    <v>546.98</v>
    <v>2.1223000000000001</v>
    <v>-78.540000000000006</v>
    <v>-9.0730000000000005E-2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845.63</v>
    <v>Automobiles &amp; Auto Parts</v>
    <v>Stock</v>
    <v>44690.999998888285</v>
    <v>3</v>
    <v>781.15</v>
    <v>815453831100</v>
    <v>TESLA, INC.</v>
    <v>TESLA, INC.</v>
    <v>836.45</v>
    <v>106.38809999999999</v>
    <v>865.65</v>
    <v>787.11</v>
    <v>1036010000</v>
    <v>TSLA</v>
    <v>TESLA, INC. (XNAS:TSLA)</v>
    <v>60634</v>
    <v>25435457</v>
    <v>2003</v>
  </rv>
  <rv s="2">
    <v>4</v>
  </rv>
  <rv s="0">
    <v>http://en.wikipedia.org/wiki/Public_domain</v>
    <v>Public domain</v>
  </rv>
  <rv s="0">
    <v>http://en.wikipedia.org/wiki/Alphabet_Inc.</v>
    <v>Wikipedia</v>
  </rv>
  <rv s="3">
    <v>6</v>
    <v>7</v>
  </rv>
  <rv s="4">
    <v>10</v>
    <v>https://www.bing.com/th?id=AMMS_91f59ff6c9305ce24b1cf0389cd856f8&amp;qlt=95</v>
    <v>8</v>
    <v>0</v>
    <v>https://www.bing.com/images/search?form=xlimg&amp;q=alphabet+inc.</v>
    <v>Image of ALPHABET INC.</v>
  </rv>
  <rv s="0">
    <v>https://www.bing.com/financeapi/forcetrigger?t=a1u3rw&amp;q=XNAS%3aGOOGL&amp;form=skydnc</v>
    <v>Learn more on Bing</v>
  </rv>
  <rv s="5">
    <v>en-US</v>
    <v>a1u3rw</v>
    <v>268435456</v>
    <v>1</v>
    <v>Powered by Refinitiv</v>
    <v>6</v>
    <v>ALPHABET INC. (XNAS:GOOGL)</v>
    <v>8</v>
    <v>9</v>
    <v>Finance</v>
    <v>5</v>
    <v>3030.9315000000001</v>
    <v>2193.62</v>
    <v>1.1311</v>
    <v>-64.709999999999994</v>
    <v>-2.7953000000000002E-2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2301.5418</v>
    <v>9</v>
    <v>Software &amp; IT Services</v>
    <v>Stock</v>
    <v>44690.999962430469</v>
    <v>10</v>
    <v>2240.0101</v>
    <v>1523839000000</v>
    <v>ALPHABET INC.</v>
    <v>ALPHABET INC.</v>
    <v>2265</v>
    <v>20.354900000000001</v>
    <v>2314.9299999999998</v>
    <v>2250.2199999999998</v>
    <v>658499900</v>
    <v>GOOGL</v>
    <v>ALPHABET INC. (XNAS:GOOGL)</v>
    <v>583</v>
    <v>1914294</v>
    <v>2015</v>
  </rv>
  <rv s="2">
    <v>11</v>
  </rv>
  <rv s="0">
    <v>https://en.wikipedia.org/wiki/Microsoft</v>
    <v>Wikipedia</v>
  </rv>
  <rv s="3">
    <v>6</v>
    <v>13</v>
  </rv>
  <rv s="4">
    <v>10</v>
    <v>https://www.bing.com/th?id=AMMS_e6e837c7bf3a77408619758b7447855a&amp;qlt=95</v>
    <v>14</v>
    <v>0</v>
    <v>https://www.bing.com/images/search?form=xlimg&amp;q=microsoft</v>
    <v>Image of MICROSOFT CORPORATION</v>
  </rv>
  <rv s="0">
    <v>https://www.bing.com/financeapi/forcetrigger?t=a1xzim&amp;q=XNAS%3aMSFT&amp;form=skydnc</v>
    <v>Learn more on Bing</v>
  </rv>
  <rv s="5">
    <v>en-US</v>
    <v>a1xzim</v>
    <v>268435456</v>
    <v>1</v>
    <v>Powered by Refinitiv</v>
    <v>6</v>
    <v>MICROSOFT CORPORATION (XNAS:MSFT)</v>
    <v>8</v>
    <v>9</v>
    <v>Finance</v>
    <v>4</v>
    <v>349.67</v>
    <v>238.07</v>
    <v>0.93820000000000003</v>
    <v>-10.15</v>
    <v>-3.6944999999999999E-2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272.36</v>
    <v>15</v>
    <v>Software &amp; IT Services</v>
    <v>Stock</v>
    <v>44690.999999015628</v>
    <v>16</v>
    <v>263.32</v>
    <v>1978802551140</v>
    <v>MICROSOFT CORPORATION</v>
    <v>MICROSOFT CORPORATION</v>
    <v>270.06</v>
    <v>27.603999999999999</v>
    <v>274.73</v>
    <v>264.58</v>
    <v>7479033000</v>
    <v>MSFT</v>
    <v>MICROSOFT CORPORATION (XNAS:MSFT)</v>
    <v>30152</v>
    <v>32126373</v>
    <v>1993</v>
  </rv>
  <rv s="2">
    <v>17</v>
  </rv>
  <rv s="0">
    <v>https://www.bing.com/financeapi/forcetrigger?t=a1ndww&amp;q=XNAS%3aAMD&amp;form=skydnc</v>
    <v>Learn more on Bing</v>
  </rv>
  <rv s="1">
    <v>en-US</v>
    <v>a1ndww</v>
    <v>268435456</v>
    <v>1</v>
    <v>Powered by Refinitiv</v>
    <v>0</v>
    <v>ADVANCED MICRO DEVICES, INC. (XNAS:AMD)</v>
    <v>2</v>
    <v>3</v>
    <v>Finance</v>
    <v>4</v>
    <v>164.4599</v>
    <v>72.5</v>
    <v>1.8606</v>
    <v>-8.98</v>
    <v>-9.4189000000000009E-2</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 SANTA CLARA, CA, 95054-3002 US</v>
    <v>93.74</v>
    <v>Semiconductors &amp; Semiconductor Equipment</v>
    <v>Stock</v>
    <v>44690.999974328122</v>
    <v>19</v>
    <v>85.38</v>
    <v>139947070880</v>
    <v>ADVANCED MICRO DEVICES, INC.</v>
    <v>ADVANCED MICRO DEVICES, INC.</v>
    <v>92.864999999999995</v>
    <v>32.217100000000002</v>
    <v>95.34</v>
    <v>86.36</v>
    <v>1620508000</v>
    <v>AMD</v>
    <v>ADVANCED MICRO DEVICES, INC. (XNAS:AMD)</v>
    <v>64888</v>
    <v>98664413</v>
    <v>1969</v>
  </rv>
  <rv s="2">
    <v>20</v>
  </rv>
  <rv s="0">
    <v>https://www.bing.com/financeapi/forcetrigger?t=a1nhlh&amp;q=XNAS%3aAMZN&amp;form=skydnc</v>
    <v>Learn more on Bing</v>
  </rv>
  <rv s="1">
    <v>en-US</v>
    <v>a1nhlh</v>
    <v>268435456</v>
    <v>1</v>
    <v>Powered by Refinitiv</v>
    <v>0</v>
    <v>AMAZON.COM, INC. (XNAS:AMZN)</v>
    <v>2</v>
    <v>3</v>
    <v>Finance</v>
    <v>5</v>
    <v>3773.0781999999999</v>
    <v>2159.14</v>
    <v>1.2392000000000001</v>
    <v>-119.67</v>
    <v>-5.2134E-2</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98109-5210 US</v>
    <v>2280</v>
    <v>Diversified Retail</v>
    <v>Stock</v>
    <v>44690.999989930468</v>
    <v>22</v>
    <v>2159.14</v>
    <v>1167742000000</v>
    <v>AMAZON.COM, INC.</v>
    <v>AMAZON.COM, INC.</v>
    <v>2226.25</v>
    <v>52.607199999999999</v>
    <v>2295.4499999999998</v>
    <v>2175.7800000000002</v>
    <v>508720500</v>
    <v>AMZN</v>
    <v>AMAZON.COM, INC. (XNAS:AMZN)</v>
    <v>3492</v>
    <v>4144910</v>
    <v>1996</v>
  </rv>
  <rv s="2">
    <v>23</v>
  </rv>
  <rv s="0">
    <v>https://www.bing.com/financeapi/forcetrigger?t=a246z2&amp;q=XNYS%3aTGT&amp;form=skydnc</v>
    <v>Learn more on Bing</v>
  </rv>
  <rv s="1">
    <v>en-US</v>
    <v>a246z2</v>
    <v>268435456</v>
    <v>1</v>
    <v>Powered by Refinitiv</v>
    <v>0</v>
    <v>TARGET CORPORATION (XNYS:TGT)</v>
    <v>2</v>
    <v>3</v>
    <v>Finance</v>
    <v>5</v>
    <v>268.98</v>
    <v>184</v>
    <v>0.94540000000000002</v>
    <v>-1.01</v>
    <v>-4.4850000000000003E-3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55403-2542 US</v>
    <v>228.18</v>
    <v>Diversified Retail</v>
    <v>Stock</v>
    <v>44690.999938078123</v>
    <v>25</v>
    <v>222.32</v>
    <v>103955755640</v>
    <v>TARGET CORPORATION</v>
    <v>TARGET CORPORATION</v>
    <v>223.2</v>
    <v>15.931900000000001</v>
    <v>225.21</v>
    <v>224.2</v>
    <v>463674200</v>
    <v>TGT</v>
    <v>TARGET CORPORATION (XNYS:TGT)</v>
    <v>4672300</v>
    <v>3618429</v>
    <v>1902</v>
  </rv>
  <rv s="2">
    <v>26</v>
  </rv>
  <rv s="0">
    <v>https://www.bing.com/financeapi/forcetrigger?t=a23hqh&amp;q=ARCX%3aSPY&amp;form=skydnc</v>
    <v>Learn more on Bing</v>
  </rv>
  <rv s="6">
    <v>en-US</v>
    <v>a23hqh</v>
    <v>268435456</v>
    <v>1</v>
    <v>Powered by Refinitiv</v>
    <v>11</v>
    <v>SPDR S&amp;P 500 ETF (ARCX:SPY)</v>
    <v>12</v>
    <v>13</v>
    <v>Finance</v>
    <v>14</v>
    <v>479.98</v>
    <v>396.5</v>
    <v>0.99709999999999999</v>
    <v>-13.17</v>
    <v>-3.2017000000000004E-2</v>
    <v>USD</v>
    <v>NYSE Arca</v>
    <v>ARCX</v>
    <v>8.9999999999999998E-4</v>
    <v>406.41</v>
    <v>ETF</v>
    <v>44690.999998390624</v>
    <v>28</v>
    <v>396.5</v>
    <v>371019015745.65002</v>
    <v>SPDR S&amp;P 500 ETF</v>
    <v>405.1</v>
    <v>411.34</v>
    <v>398.17</v>
    <v>SPY</v>
    <v>SPDR S&amp;P 500 ETF (ARCX:SPY)</v>
    <v>54216</v>
    <v>99799889</v>
  </rv>
  <rv s="2">
    <v>29</v>
  </rv>
  <rv s="0">
    <v>https://www.bing.com/financeapi/forcetrigger?t=a24kjc&amp;q=XNYS%3aTSM&amp;form=skydnc</v>
    <v>Learn more on Bing</v>
  </rv>
  <rv s="1">
    <v>en-US</v>
    <v>a24kjc</v>
    <v>268435456</v>
    <v>1</v>
    <v>Powered by Refinitiv</v>
    <v>0</v>
    <v>Taiwan Semiconductor Manufacturing Co., Ltd. (XNYS:TSM)</v>
    <v>2</v>
    <v>3</v>
    <v>Finance</v>
    <v>4</v>
    <v>145</v>
    <v>87.01</v>
    <v>0.94089999999999996</v>
    <v>-4.33</v>
    <v>-4.7255000000000005E-2</v>
    <v>USD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52045</v>
    <v>New York Stock Exchange</v>
    <v>XNYS</v>
    <v>XNYS</v>
    <v>No.8, Li-Hsin 6th Road, Hsinchu Science Park, HSINCHU, HSINCHU, 300 TW</v>
    <v>90.19</v>
    <v>Semiconductors &amp; Semiconductor Equipment</v>
    <v>Stock</v>
    <v>44690.999951272657</v>
    <v>31</v>
    <v>87.01</v>
    <v>461677600000</v>
    <v>Taiwan Semiconductor Manufacturing Co., Ltd.</v>
    <v>Taiwan Semiconductor Manufacturing Co., Ltd.</v>
    <v>89.94</v>
    <v>19.651199999999999</v>
    <v>91.63</v>
    <v>87.3</v>
    <v>5186354000</v>
    <v>TSM</v>
    <v>Taiwan Semiconductor Manufacturing Co., Ltd. (XNYS:TSM)</v>
    <v>3673</v>
    <v>11936945</v>
    <v>1987</v>
  </rv>
  <rv s="2">
    <v>32</v>
  </rv>
  <rv s="0">
    <v>https://www.bing.com/financeapi/forcetrigger?t=a24xlh&amp;q=XNYS%3aUNH&amp;form=skydnc</v>
    <v>Learn more on Bing</v>
  </rv>
  <rv s="1">
    <v>en-US</v>
    <v>a24xlh</v>
    <v>268435456</v>
    <v>1</v>
    <v>Powered by Refinitiv</v>
    <v>0</v>
    <v>UNITEDHEALTH GROUP INCORPORATED (XNYS:UNH)</v>
    <v>2</v>
    <v>3</v>
    <v>Finance</v>
    <v>5</v>
    <v>553.29</v>
    <v>383.12</v>
    <v>0.83360000000000001</v>
    <v>-13.2</v>
    <v>-2.6419999999999999E-2</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494.63</v>
    <v>Healthcare Providers &amp; Services</v>
    <v>Stock</v>
    <v>44690.999665126561</v>
    <v>34</v>
    <v>484.43</v>
    <v>456345429672</v>
    <v>UNITEDHEALTH GROUP INCORPORATED</v>
    <v>UNITEDHEALTH GROUP INCORPORATED</v>
    <v>490.4</v>
    <v>26.626000000000001</v>
    <v>499.62</v>
    <v>486.42</v>
    <v>938171600</v>
    <v>UNH</v>
    <v>UNITEDHEALTH GROUP INCORPORATED (XNYS:UNH)</v>
    <v>3862856</v>
    <v>3121387</v>
    <v>2015</v>
  </rv>
  <rv s="2">
    <v>35</v>
  </rv>
  <rv s="0">
    <v>https://www.bing.com/financeapi/forcetrigger?t=a22wz2&amp;q=XNYS%3aSHOP&amp;form=skydnc</v>
    <v>Learn more on Bing</v>
  </rv>
  <rv s="1">
    <v>en-US</v>
    <v>a22wz2</v>
    <v>268435456</v>
    <v>1</v>
    <v>Powered by Refinitiv</v>
    <v>0</v>
    <v>SHOPIFY INC. (XNYS:SHOP)</v>
    <v>2</v>
    <v>3</v>
    <v>Finance</v>
    <v>4</v>
    <v>1762.9184</v>
    <v>337.29</v>
    <v>1.8168</v>
    <v>-37.450000000000003</v>
    <v>-9.9208000000000005E-2</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10000</v>
    <v>New York Stock Exchange</v>
    <v>XNYS</v>
    <v>XNYS</v>
    <v>151 O'connor Street, Ground Floor, OTTAWA, ON, K2P 2L8 CA</v>
    <v>371.71</v>
    <v>Software &amp; IT Services</v>
    <v>Stock</v>
    <v>44690.999992060155</v>
    <v>37</v>
    <v>337.29</v>
    <v>42810083888</v>
    <v>SHOPIFY INC.</v>
    <v>SHOPIFY INC.</v>
    <v>362</v>
    <v>273.74009999999998</v>
    <v>377.49</v>
    <v>340.04</v>
    <v>125897200</v>
    <v>SHOP</v>
    <v>SHOPIFY INC. (XNYS:SHOP)</v>
    <v>1141</v>
    <v>4111056</v>
    <v>2004</v>
  </rv>
  <rv s="2">
    <v>38</v>
  </rv>
  <rv s="0">
    <v>http://en.wikipedia.org/wiki/Sony_Corporation_of_America</v>
    <v>Wikipedia</v>
  </rv>
  <rv s="3">
    <v>6</v>
    <v>40</v>
  </rv>
  <rv s="4">
    <v>10</v>
    <v>https://www.bing.com/th?id=AMMS_ae9f622f64f109cc937f5e2dec52dc40&amp;qlt=95</v>
    <v>41</v>
    <v>0</v>
    <v>https://www.bing.com/images/search?form=xlimg&amp;q=sony+corporation+of+america</v>
    <v>Image of Sony Group Corporation</v>
  </rv>
  <rv s="0">
    <v>https://www.bing.com/financeapi/forcetrigger?t=a238cw&amp;q=XNYS%3aSONY&amp;form=skydnc</v>
    <v>Learn more on Bing</v>
  </rv>
  <rv s="5">
    <v>en-US</v>
    <v>a238cw</v>
    <v>268435456</v>
    <v>1</v>
    <v>Powered by Refinitiv</v>
    <v>6</v>
    <v>Sony Group Corporation (XNYS:SONY)</v>
    <v>8</v>
    <v>9</v>
    <v>Finance</v>
    <v>5</v>
    <v>133.75</v>
    <v>80.53</v>
    <v>0.87719999999999998</v>
    <v>-2.82</v>
    <v>-3.3708000000000002E-2</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109700</v>
    <v>New York Stock Exchange</v>
    <v>XNYS</v>
    <v>XNYS</v>
    <v>1-7-1, Konan, MINATO-KU, TOKYO-TO, 108-0075 JP</v>
    <v>82.6</v>
    <v>42</v>
    <v>Computers, Phones &amp; Household Electronics</v>
    <v>Stock</v>
    <v>44690.999196897654</v>
    <v>43</v>
    <v>80.53</v>
    <v>107666300000</v>
    <v>Sony Group Corporation</v>
    <v>Sony Group Corporation</v>
    <v>82.47</v>
    <v>13.1798</v>
    <v>83.66</v>
    <v>80.84</v>
    <v>1261082000</v>
    <v>SONY</v>
    <v>Sony Group Corporation (XNYS:SONY)</v>
    <v>203</v>
    <v>827728</v>
    <v>1946</v>
  </rv>
  <rv s="2">
    <v>44</v>
  </rv>
  <rv s="0">
    <v>https://www.bing.com/financeapi/forcetrigger?t=a269ec&amp;q=XNYS%3aXOM&amp;form=skydnc</v>
    <v>Learn more on Bing</v>
  </rv>
  <rv s="1">
    <v>en-US</v>
    <v>a269ec</v>
    <v>268435456</v>
    <v>1</v>
    <v>Powered by Refinitiv</v>
    <v>0</v>
    <v>EXXON MOBIL CORPORATION (XNYS:XOM)</v>
    <v>2</v>
    <v>3</v>
    <v>Finance</v>
    <v>4</v>
    <v>92.05</v>
    <v>52.1</v>
    <v>1.0427999999999999</v>
    <v>-7.23</v>
    <v>-7.8853000000000006E-2</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89.56</v>
    <v>Oil &amp; Gas</v>
    <v>Stock</v>
    <v>44690.999712303128</v>
    <v>46</v>
    <v>84.02</v>
    <v>355791381780</v>
    <v>EXXON MOBIL CORPORATION</v>
    <v>EXXON MOBIL CORPORATION</v>
    <v>89.44</v>
    <v>14.0242</v>
    <v>91.69</v>
    <v>84.46</v>
    <v>4212543000</v>
    <v>XOM</v>
    <v>EXXON MOBIL CORPORATION (XNYS:XOM)</v>
    <v>1438</v>
    <v>27708107</v>
    <v>1882</v>
  </rv>
  <rv s="2">
    <v>47</v>
  </rv>
  <rv s="0">
    <v>https://www.bing.com/financeapi/forcetrigger?t=a25ya2&amp;q=XNYS%3aWMT&amp;form=skydnc</v>
    <v>Learn more on Bing</v>
  </rv>
  <rv s="1">
    <v>en-US</v>
    <v>a25ya2</v>
    <v>268435456</v>
    <v>1</v>
    <v>Powered by Refinitiv</v>
    <v>0</v>
    <v>WALMART INC. (XNYS:WMT)</v>
    <v>2</v>
    <v>3</v>
    <v>Finance</v>
    <v>5</v>
    <v>160.77000000000001</v>
    <v>132.01</v>
    <v>0.50249999999999995</v>
    <v>1.75</v>
    <v>1.1701E-2</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153.1</v>
    <v>Food &amp; Drug Retailing</v>
    <v>Stock</v>
    <v>44690.999667696095</v>
    <v>49</v>
    <v>148.19</v>
    <v>416523444420</v>
    <v>WALMART INC.</v>
    <v>WALMART INC.</v>
    <v>148.47</v>
    <v>31.027799999999999</v>
    <v>149.56</v>
    <v>151.31</v>
    <v>2752782000</v>
    <v>WMT</v>
    <v>WALMART INC. (XNYS:WMT)</v>
    <v>13</v>
    <v>7236202</v>
    <v>1969</v>
  </rv>
  <rv s="2">
    <v>50</v>
  </rv>
  <rv s="0">
    <v>https://www.bing.com/financeapi/forcetrigger?t=a1yv52&amp;q=XNAS%3aNVDA&amp;form=skydnc</v>
    <v>Learn more on Bing</v>
  </rv>
  <rv s="1">
    <v>en-US</v>
    <v>a1yv52</v>
    <v>268435456</v>
    <v>1</v>
    <v>Powered by Refinitiv</v>
    <v>0</v>
    <v>NVIDIA CORPORATION (XNAS:NVDA)</v>
    <v>2</v>
    <v>3</v>
    <v>Finance</v>
    <v>4</v>
    <v>346.47</v>
    <v>134.59</v>
    <v>1.5874999999999999</v>
    <v>-17.25</v>
    <v>-9.2369000000000007E-2</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Expy, SANTA CLARA, CA, 95051-0952 US</v>
    <v>182.55</v>
    <v>Semiconductors &amp; Semiconductor Equipment</v>
    <v>Stock</v>
    <v>44690.999997464845</v>
    <v>52</v>
    <v>168.27</v>
    <v>424430373000</v>
    <v>NVIDIA CORPORATION</v>
    <v>NVIDIA CORPORATION</v>
    <v>180.34</v>
    <v>44.067599999999999</v>
    <v>186.75</v>
    <v>169.5</v>
    <v>2504014000</v>
    <v>NVDA</v>
    <v>NVIDIA CORPORATION (XNAS:NVDA)</v>
    <v>59280</v>
    <v>56285036</v>
    <v>1998</v>
  </rv>
  <rv s="2">
    <v>53</v>
  </rv>
  <rv s="0">
    <v>https://www.bing.com/financeapi/forcetrigger?t=a1slm7&amp;q=XNAS%3aFB&amp;form=skydnc</v>
    <v>Learn more on Bing</v>
  </rv>
  <rv s="1">
    <v>en-US</v>
    <v>a1slm7</v>
    <v>268435456</v>
    <v>1</v>
    <v>Powered by Refinitiv</v>
    <v>0</v>
    <v>Meta Platforms, Inc. (XNAS:FB)</v>
    <v>2</v>
    <v>3</v>
    <v>Finance</v>
    <v>4</v>
    <v>384.33</v>
    <v>169</v>
    <v>1.371</v>
    <v>-7.56</v>
    <v>-3.7101000000000002E-2</v>
    <v>USD</v>
    <v>Meta Platforms Inc., formerly Facebook, Inc., is a social technology company. The Company is engaged in the products that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77805</v>
    <v>Nasdaq Stock Market</v>
    <v>XNAS</v>
    <v>XNAS</v>
    <v>1601 Willow Rd, MENLO PARK, CA, 94025 US</v>
    <v>202.57</v>
    <v>Software &amp; IT Services</v>
    <v>Stock</v>
    <v>44690.999997522653</v>
    <v>55</v>
    <v>195.58</v>
    <v>531007635830</v>
    <v>Meta Platforms, Inc.</v>
    <v>Meta Platforms, Inc.</v>
    <v>199.84</v>
    <v>14.850099999999999</v>
    <v>203.77</v>
    <v>196.21</v>
    <v>2706323000</v>
    <v>FB</v>
    <v>Meta Platforms, Inc. (XNAS:FB)</v>
    <v>18683</v>
    <v>35240985</v>
    <v>2004</v>
  </rv>
  <rv s="2">
    <v>56</v>
  </rv>
  <rv s="0">
    <v>https://www.bing.com/financeapi/forcetrigger?t=a1zsjc&amp;q=XNYS%3aPG&amp;form=skydnc</v>
    <v>Learn more on Bing</v>
  </rv>
  <rv s="1">
    <v>en-US</v>
    <v>a1zsjc</v>
    <v>268435456</v>
    <v>1</v>
    <v>Powered by Refinitiv</v>
    <v>0</v>
    <v>THE PROCTER &amp; GAMBLE COMPANY (XNYS:PG)</v>
    <v>2</v>
    <v>3</v>
    <v>Finance</v>
    <v>5</v>
    <v>165.35</v>
    <v>131.94</v>
    <v>0.38269999999999998</v>
    <v>-0.39</v>
    <v>-2.5000000000000001E-3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3000</v>
    <v>New York Stock Exchange</v>
    <v>XNYS</v>
    <v>XNYS</v>
    <v>1 Procter and Gamble Plz, CINCINNATI, OH, 45202-3315 US</v>
    <v>156.76</v>
    <v>Personal &amp; Household Products &amp; Services</v>
    <v>Stock</v>
    <v>44690.999658657034</v>
    <v>58</v>
    <v>152.75</v>
    <v>373354606170</v>
    <v>THE PROCTER &amp; GAMBLE COMPANY</v>
    <v>THE PROCTER &amp; GAMBLE COMPANY</v>
    <v>153.96</v>
    <v>27.1937</v>
    <v>156</v>
    <v>155.61000000000001</v>
    <v>2399297000</v>
    <v>PG</v>
    <v>THE PROCTER &amp; GAMBLE COMPANY (XNYS:PG)</v>
    <v>23</v>
    <v>7838990</v>
    <v>1905</v>
  </rv>
  <rv s="2">
    <v>59</v>
  </rv>
  <rv s="0">
    <v>https://www.bing.com/financeapi/forcetrigger?t=a1w8ec&amp;q=XNYS%3aJNJ&amp;form=skydnc</v>
    <v>Learn more on Bing</v>
  </rv>
  <rv s="1">
    <v>en-US</v>
    <v>a1w8ec</v>
    <v>268435456</v>
    <v>1</v>
    <v>Powered by Refinitiv</v>
    <v>0</v>
    <v>JOHNSON &amp; JOHNSON (XNYS:JNJ)</v>
    <v>2</v>
    <v>3</v>
    <v>Finance</v>
    <v>4</v>
    <v>186.69</v>
    <v>155.72</v>
    <v>0.65959999999999996</v>
    <v>0.96</v>
    <v>5.4429999999999999E-3</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178.56</v>
    <v>Pharmaceuticals</v>
    <v>Stock</v>
    <v>44690.999663842187</v>
    <v>61</v>
    <v>174.59</v>
    <v>466626516660</v>
    <v>JOHNSON &amp; JOHNSON</v>
    <v>JOHNSON &amp; JOHNSON</v>
    <v>175.45</v>
    <v>23.8857</v>
    <v>176.37</v>
    <v>177.33</v>
    <v>2631402000</v>
    <v>JNJ</v>
    <v>JOHNSON &amp; JOHNSON (XNYS:JNJ)</v>
    <v>95</v>
    <v>7837919</v>
    <v>1887</v>
  </rv>
  <rv s="2">
    <v>62</v>
  </rv>
  <rv s="0">
    <v>https://www.bing.com/financeapi/forcetrigger?t=a1uj52&amp;q=XNYS%3aHD&amp;form=skydnc</v>
    <v>Learn more on Bing</v>
  </rv>
  <rv s="1">
    <v>en-US</v>
    <v>a1uj52</v>
    <v>268435456</v>
    <v>1</v>
    <v>Powered by Refinitiv</v>
    <v>0</v>
    <v>THE HOME DEPOT, INC. (XNYS:HD)</v>
    <v>2</v>
    <v>3</v>
    <v>Finance</v>
    <v>5</v>
    <v>420.61</v>
    <v>288.5</v>
    <v>0.97809999999999997</v>
    <v>2.72</v>
    <v>9.2420000000000002E-3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ATLANTA, GA, 30339-6444 US</v>
    <v>300.74</v>
    <v>Specialty Retailers</v>
    <v>Stock</v>
    <v>44690.998651539063</v>
    <v>64</v>
    <v>288.5</v>
    <v>304129800000</v>
    <v>THE HOME DEPOT, INC.</v>
    <v>THE HOME DEPOT, INC.</v>
    <v>290.27999999999997</v>
    <v>19.141999999999999</v>
    <v>294.31</v>
    <v>297.02999999999997</v>
    <v>1033366000</v>
    <v>HD</v>
    <v>THE HOME DEPOT, INC. (XNYS:HD)</v>
    <v>7</v>
    <v>4303294</v>
    <v>1978</v>
  </rv>
  <rv s="2">
    <v>65</v>
  </rv>
  <rv s="0">
    <v>https://www.bing.com/financeapi/forcetrigger?t=a1retc&amp;q=XNYS%3aDELL&amp;form=skydnc</v>
    <v>Learn more on Bing</v>
  </rv>
  <rv s="1">
    <v>en-US</v>
    <v>a1retc</v>
    <v>268435456</v>
    <v>1</v>
    <v>Powered by Refinitiv</v>
    <v>0</v>
    <v>DELL TECHNOLOGIES INC. (XNYS:DELL)</v>
    <v>2</v>
    <v>3</v>
    <v>Finance</v>
    <v>5</v>
    <v>61.54</v>
    <v>44.68</v>
    <v>0.86250000000000004</v>
    <v>-0.39</v>
    <v>-8.5560000000000011E-3</v>
    <v>USD</v>
    <v>Dell Technologies Inc. is a provider of information technology solutions. The Company operates through two segments: Infrastructure Solutions Group (ISG) and Client Solutions Group (CSG). The ISG segment enables the digital transformation of the Company’s customers through its multi-cloud and big data solutions, which are built upon a modern data center infrastructure. The ISG segment has a portfolio of advanced storage solutions, which includes traditional storage solutions, as well as next-generation storage solutions, while the Company’s server portfolio includes performance rack, blade, tower and hyperscale servers. The CSG segment includes sales to commercial and consumer customers of branded hardware and branded peripherals, as well as services and third-party software and peripherals. The CSG segment also offers attached software, peripherals, and services, including support and deployment, configuration, and extended warranty services.</v>
    <v>133000</v>
    <v>New York Stock Exchange</v>
    <v>XNYS</v>
    <v>XNYS</v>
    <v>ONE DELL WAY, ROUND ROCK, TX, 78682 US</v>
    <v>45.82</v>
    <v>Computers, Phones &amp; Household Electronics</v>
    <v>Stock</v>
    <v>44690.991513714842</v>
    <v>67</v>
    <v>44.68</v>
    <v>34362403696</v>
    <v>DELL TECHNOLOGIES INC.</v>
    <v>DELL TECHNOLOGIES INC.</v>
    <v>44.97</v>
    <v>7.2142999999999997</v>
    <v>45.58</v>
    <v>45.19</v>
    <v>760398400</v>
    <v>DELL</v>
    <v>DELL TECHNOLOGIES INC. (XNYS:DELL)</v>
    <v>4320643</v>
    <v>4178141</v>
    <v>2013</v>
  </rv>
  <rv s="2">
    <v>68</v>
  </rv>
  <rv s="0">
    <v>https://www.bing.com/financeapi/forcetrigger?t=a1zqnm&amp;q=XNYS%3aPFE&amp;form=skydnc</v>
    <v>Learn more on Bing</v>
  </rv>
  <rv s="1">
    <v>en-US</v>
    <v>a1zqnm</v>
    <v>268435456</v>
    <v>1</v>
    <v>Powered by Refinitiv</v>
    <v>0</v>
    <v>PFIZER INC. (XNYS:PFE)</v>
    <v>2</v>
    <v>3</v>
    <v>Finance</v>
    <v>4</v>
    <v>61.71</v>
    <v>38.475000000000001</v>
    <v>0.75770000000000004</v>
    <v>-0.4</v>
    <v>-8.1569999999999993E-3</v>
    <v>USD</v>
    <v>Pfizer Inc. (Pfizer) is a research-based global biopharmaceutical company. The Company is engaged in the discovery, development, manufacture, marketing, sales and distribution of biopharmaceutical products. Its global portfolio includes medicines and vaccines. The Company offers therapeutic candidates in gastroenterology, dermatology, and cardiology, including etrasimod, an oral, selective sphingosine 1-phosphate (S1P) receptor modulator in development for a range of immuno-inflammatory diseases, including ulcerative colitis, Crohn’s Disease, atopic dermatitis, eosinophilic esophagitis, and alopecia areata. The Company works across markets to develop wellness, prevention, treatments and cures. It collaborates with healthcare providers, governments and local communities to support and provide access to healthcare. The Company's medicines and vaccines provide value for healthcare providers and patients, through treatment of diseases, improvements in health, wellness.</v>
    <v>79000</v>
    <v>New York Stock Exchange</v>
    <v>XNYS</v>
    <v>XNYS</v>
    <v>235 E 42ND ST, NEW YORK, NY, 10017-5703 US</v>
    <v>49.17</v>
    <v>Pharmaceuticals</v>
    <v>Stock</v>
    <v>44690.999876758593</v>
    <v>70</v>
    <v>47.77</v>
    <v>274707727360</v>
    <v>PFIZER INC.</v>
    <v>PFIZER INC.</v>
    <v>48.38</v>
    <v>10.967499999999999</v>
    <v>49.04</v>
    <v>48.64</v>
    <v>5647774000</v>
    <v>PFE</v>
    <v>PFIZER INC. (XNYS:PFE)</v>
    <v>1368</v>
    <v>25188452</v>
    <v>1942</v>
  </rv>
  <rv s="2">
    <v>71</v>
  </rv>
  <rv s="0">
    <v>https://www.bing.com/financeapi/forcetrigger?t=a1o9gh&amp;q=XNYS%3aBBY&amp;form=skydnc</v>
    <v>Learn more on Bing</v>
  </rv>
  <rv s="1">
    <v>en-US</v>
    <v>a1o9gh</v>
    <v>268435456</v>
    <v>1</v>
    <v>Powered by Refinitiv</v>
    <v>0</v>
    <v>Best Buy Co., Inc. (XNYS:BBY)</v>
    <v>2</v>
    <v>3</v>
    <v>Finance</v>
    <v>5</v>
    <v>141.97</v>
    <v>85.58</v>
    <v>1.4260999999999999</v>
    <v>-0.33</v>
    <v>-3.6099999999999999E-3</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55423-8500 US</v>
    <v>92.15</v>
    <v>Specialty Retailers</v>
    <v>Stock</v>
    <v>44690.992710543753</v>
    <v>73</v>
    <v>89.62</v>
    <v>20490058116</v>
    <v>Best Buy Co., Inc.</v>
    <v>Best Buy Co., Inc.</v>
    <v>89.82</v>
    <v>9.2524999999999995</v>
    <v>91.41</v>
    <v>91.08</v>
    <v>224967700</v>
    <v>BBY</v>
    <v>Best Buy Co., Inc. (XNYS:BBY)</v>
    <v>2681544</v>
    <v>2210979</v>
    <v>1966</v>
  </rv>
  <rv s="2">
    <v>74</v>
  </rv>
  <rv s="0">
    <v>https://www.bing.com/financeapi/forcetrigger?t=a21mim&amp;q=XNAS%3aQQQ&amp;form=skydnc</v>
    <v>Learn more on Bing</v>
  </rv>
  <rv s="6">
    <v>en-US</v>
    <v>a21mim</v>
    <v>268435456</v>
    <v>1</v>
    <v>Powered by Refinitiv</v>
    <v>11</v>
    <v>Invesco QQQ Trust 1 (XNAS:QQQ)</v>
    <v>12</v>
    <v>13</v>
    <v>Finance</v>
    <v>15</v>
    <v>408.71</v>
    <v>295.72000000000003</v>
    <v>1.0176000000000001</v>
    <v>-12.1</v>
    <v>-3.9127000000000002E-2</v>
    <v>USD</v>
    <v>Nasdaq Stock Market</v>
    <v>XNAS</v>
    <v>2E-3</v>
    <v>309.34870000000001</v>
    <v>ETF</v>
    <v>44690.999978923435</v>
    <v>76</v>
    <v>295.72000000000003</v>
    <v>170052367351.73499</v>
    <v>Invesco QQQ Trust 1</v>
    <v>303.48</v>
    <v>309.25</v>
    <v>297.14999999999998</v>
    <v>QQQ</v>
    <v>Invesco QQQ Trust 1 (XNAS:QQQ)</v>
    <v>128218</v>
    <v>84236788</v>
  </rv>
  <rv s="2">
    <v>77</v>
  </rv>
  <rv s="0">
    <v>https://www.bing.com/financeapi/forcetrigger?t=a24bh7&amp;q=XNYS%3aTM&amp;form=skydnc</v>
    <v>Learn more on Bing</v>
  </rv>
  <rv s="1">
    <v>en-US</v>
    <v>a24bh7</v>
    <v>268435456</v>
    <v>1</v>
    <v>Powered by Refinitiv</v>
    <v>0</v>
    <v>TOYOTA MOTOR CORPORATION (XNYS:TM)</v>
    <v>2</v>
    <v>3</v>
    <v>Finance</v>
    <v>5</v>
    <v>213.74</v>
    <v>151.155</v>
    <v>0.51090000000000002</v>
    <v>-4.83</v>
    <v>-2.7871E-2</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366283</v>
    <v>New York Stock Exchange</v>
    <v>XNYS</v>
    <v>XNYS</v>
    <v>1, Toyota-cho, TOYOTA-SHI, AICHI-KEN, 471-8571 JP</v>
    <v>171.4</v>
    <v>Automobiles &amp; Auto Parts</v>
    <v>Stock</v>
    <v>44690.973613587499</v>
    <v>79</v>
    <v>168.25</v>
    <v>285352400000</v>
    <v>TOYOTA MOTOR CORPORATION</v>
    <v>TOYOTA MOTOR CORPORATION</v>
    <v>170.49</v>
    <v>8.7586999999999993</v>
    <v>173.3</v>
    <v>168.47</v>
    <v>1631499000</v>
    <v>TM</v>
    <v>TOYOTA MOTOR CORPORATION (XNYS:TM)</v>
    <v>366347</v>
    <v>245167</v>
    <v>1937</v>
  </rv>
  <rv s="2">
    <v>80</v>
  </rv>
  <rv s="0">
    <v>https://www.bing.com/financeapi/forcetrigger?t=a1y327&amp;q=XNYS%3aMTH&amp;form=skydnc</v>
    <v>Learn more on Bing</v>
  </rv>
  <rv s="1">
    <v>en-US</v>
    <v>a1y327</v>
    <v>268435456</v>
    <v>1</v>
    <v>Powered by Refinitiv</v>
    <v>0</v>
    <v>MERITAGE HOMES CORPORATION (XNYS:MTH)</v>
    <v>2</v>
    <v>3</v>
    <v>Finance</v>
    <v>5</v>
    <v>125.01</v>
    <v>75.56</v>
    <v>1.5570999999999999</v>
    <v>0.24</v>
    <v>2.8910000000000003E-3</v>
    <v>USD</v>
    <v>Meritage Homes Corporation is a designer and builder of single-family homes. The Company’s segments include Homebuilding and Financial Services. The Homebuilding segment is engaged in the business of acquiring and developing land, constructing homes, marketing and selling those homes and providing warranty and customer services. In addition, Homebuilding operations consist of three regions West, Central and East, which includes nine states Arizona, California, Colorado, Texas, Florida, Georgia, North Carolina, South Carolina and Tennessee. Financial services reporting segment, which offers title and escrow, mortgage, and insurance services. Its financial services operations also provide mortgage services to its homebuyers through an unconsolidated joint venture. The Company also operates Carefree Title Agency, Inc. (Carefree Title) company. Carefree Title's core business includes title insurance and closing/settlement services to its homebuyers.</v>
    <v>1773</v>
    <v>New York Stock Exchange</v>
    <v>XNYS</v>
    <v>XNYS</v>
    <v>8800 East Raintree Drive, Suite 300, SCOTTSDALE, AZ US</v>
    <v>85.36</v>
    <v>Homebuilding &amp; Construction Supplies</v>
    <v>Stock</v>
    <v>44690.958333356248</v>
    <v>82</v>
    <v>81.677899999999994</v>
    <v>3054862912</v>
    <v>MERITAGE HOMES CORPORATION</v>
    <v>MERITAGE HOMES CORPORATION</v>
    <v>81.87</v>
    <v>3.8473000000000002</v>
    <v>83.01</v>
    <v>83.25</v>
    <v>36695050</v>
    <v>MTH</v>
    <v>MERITAGE HOMES CORPORATION (XNYS:MTH)</v>
    <v>354492</v>
    <v>393137</v>
    <v>1988</v>
  </rv>
  <rv s="2">
    <v>83</v>
  </rv>
  <rv s="0">
    <v>https://www.bing.com/financeapi/forcetrigger?t=a1qlnm&amp;q=XNYS%3aCVS&amp;form=skydnc</v>
    <v>Learn more on Bing</v>
  </rv>
  <rv s="1">
    <v>en-US</v>
    <v>a1qlnm</v>
    <v>268435456</v>
    <v>1</v>
    <v>Powered by Refinitiv</v>
    <v>0</v>
    <v>CVS HEALTH CORPORATION (XNYS:CVS)</v>
    <v>2</v>
    <v>3</v>
    <v>Finance</v>
    <v>5</v>
    <v>111.25</v>
    <v>79.334999999999994</v>
    <v>0.76800000000000002</v>
    <v>-1.83</v>
    <v>-1.8175E-2</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9,900 retail locations, over 1,200 walk-in medical clinics, a pharmacy benefits manager.</v>
    <v>300000</v>
    <v>New York Stock Exchange</v>
    <v>XNYS</v>
    <v>XNYS</v>
    <v>1 Cvs Dr, WOONSOCKET, RI, 02895-6146 US</v>
    <v>100.15</v>
    <v>Healthcare Providers &amp; Services</v>
    <v>Stock</v>
    <v>44690.998621990628</v>
    <v>85</v>
    <v>98.37</v>
    <v>129636007740</v>
    <v>CVS HEALTH CORPORATION</v>
    <v>CVS HEALTH CORPORATION</v>
    <v>99.58</v>
    <v>16.431000000000001</v>
    <v>100.69</v>
    <v>98.86</v>
    <v>1311309000</v>
    <v>CVS</v>
    <v>CVS HEALTH CORPORATION (XNYS:CVS)</v>
    <v>100</v>
    <v>5914312</v>
    <v>1996</v>
  </rv>
  <rv s="2">
    <v>86</v>
  </rv>
  <rv s="0">
    <v>https://www.bing.com/financeapi/forcetrigger?t=a1z8jc&amp;q=XNAS%3aON&amp;form=skydnc</v>
    <v>Learn more on Bing</v>
  </rv>
  <rv s="1">
    <v>en-US</v>
    <v>a1z8jc</v>
    <v>268435456</v>
    <v>1</v>
    <v>Powered by Refinitiv</v>
    <v>0</v>
    <v>ON SEMICONDUCTOR CORPORATION (XNAS:ON)</v>
    <v>2</v>
    <v>3</v>
    <v>Finance</v>
    <v>5</v>
    <v>71.254999999999995</v>
    <v>34.01</v>
    <v>1.7252000000000001</v>
    <v>-4.3099999999999996</v>
    <v>-7.8178999999999998E-2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30000</v>
    <v>Nasdaq Stock Market</v>
    <v>XNAS</v>
    <v>XNAS</v>
    <v>5005 E McDowell Rd, PHOENIX, AZ, 85008-4229 US</v>
    <v>54.6</v>
    <v>Semiconductors &amp; Semiconductor Equipment</v>
    <v>Stock</v>
    <v>44690.999805277344</v>
    <v>88</v>
    <v>50.57</v>
    <v>22081574592</v>
    <v>ON SEMICONDUCTOR CORPORATION</v>
    <v>ON SEMICONDUCTOR CORPORATION</v>
    <v>53.55</v>
    <v>15.612299999999999</v>
    <v>55.13</v>
    <v>50.82</v>
    <v>434505600</v>
    <v>ON</v>
    <v>ON SEMICONDUCTOR CORPORATION (XNAS:ON)</v>
    <v>42</v>
    <v>6328839</v>
    <v>2000</v>
  </rv>
  <rv s="2">
    <v>89</v>
  </rv>
  <rv s="0">
    <v>https://www.bing.com/financeapi/forcetrigger?t=a1y4oc&amp;q=XNAS%3aMU&amp;form=skydnc</v>
    <v>Learn more on Bing</v>
  </rv>
  <rv s="1">
    <v>en-US</v>
    <v>a1y4oc</v>
    <v>268435456</v>
    <v>1</v>
    <v>Powered by Refinitiv</v>
    <v>0</v>
    <v>MICRON TECHNOLOGY, INC. (XNAS:MU)</v>
    <v>2</v>
    <v>3</v>
    <v>Finance</v>
    <v>4</v>
    <v>98.45</v>
    <v>65.67</v>
    <v>1.1756</v>
    <v>-2.42</v>
    <v>-3.4398999999999999E-2</v>
    <v>USD</v>
    <v>Micron Technology, Inc. offers memory and storage solutions. The Company's portfolio of memory and storage technologies, including dynamic random-access memory (DRAM), negative-AND (NAND), three-dimensional (3D) XPoint memory, and NOR. Its brands include Micron and Crucial. Its business segments include Compute and Networking Business Unit (CNBU), which includes memory products sold into client, cloud server, enterprise, graphics, and networking markets; Mobile Business Unit (MBU), which includes memory products sold into smartphone and other mobile-device markets; Storage Business Unit (SBU), which includes solid state drives (SSDs) and solutions sold into enterprise, cloud, client, and consumer storage markets, other storage products sold in component and wafer form, and Embedded Business Unit (EBU), which includes memory and storage products sold into automotive, industrial, and consumer markets.</v>
    <v>43000</v>
    <v>Nasdaq Stock Market</v>
    <v>XNAS</v>
    <v>XNAS</v>
    <v>8000 S Federal Way, Po Box 6, BOISE, ID, 83716-9632 US</v>
    <v>71.400000000000006</v>
    <v>Semiconductors &amp; Semiconductor Equipment</v>
    <v>Stock</v>
    <v>44690.99961918906</v>
    <v>91</v>
    <v>67.48</v>
    <v>75855189310</v>
    <v>MICRON TECHNOLOGY, INC.</v>
    <v>MICRON TECHNOLOGY, INC.</v>
    <v>69.2</v>
    <v>8.5526999999999997</v>
    <v>70.349999999999994</v>
    <v>67.930000000000007</v>
    <v>1116667000</v>
    <v>MU</v>
    <v>MICRON TECHNOLOGY, INC. (XNAS:MU)</v>
    <v>785</v>
    <v>19484425</v>
    <v>1984</v>
  </rv>
  <rv s="2">
    <v>92</v>
  </rv>
  <rv s="0">
    <v>https://www.bing.com/financeapi/forcetrigger?t=a23hz2&amp;q=ARCX%3aSPYG&amp;form=skydnc</v>
    <v>Learn more on Bing</v>
  </rv>
  <rv s="6">
    <v>en-US</v>
    <v>a23hz2</v>
    <v>268435456</v>
    <v>1</v>
    <v>Powered by Refinitiv</v>
    <v>11</v>
    <v>SPDR Ptf S&amp;P 500 Growth (ARCX:SPYG)</v>
    <v>12</v>
    <v>13</v>
    <v>Finance</v>
    <v>14</v>
    <v>73.64</v>
    <v>54.832999999999998</v>
    <v>0.99850000000000005</v>
    <v>-2.25</v>
    <v>-3.9239999999999997E-2</v>
    <v>USD</v>
    <v>NYSE Arca</v>
    <v>ARCX</v>
    <v>4.0000000000000002E-4</v>
    <v>56.6</v>
    <v>ETF</v>
    <v>44691.000000624997</v>
    <v>94</v>
    <v>54.832999999999998</v>
    <v>12538255414.98</v>
    <v>SPDR Ptf S&amp;P 500 Growth</v>
    <v>56.27</v>
    <v>57.34</v>
    <v>55.09</v>
    <v>SPYG</v>
    <v>SPDR Ptf S&amp;P 500 Growth (ARCX:SPYG)</v>
    <v>100</v>
    <v>2706480</v>
  </rv>
  <rv s="2">
    <v>95</v>
  </rv>
  <rv s="0">
    <v>https://www.bing.com/financeapi/forcetrigger?t=a25hm7&amp;q=ARCX%3aVOO&amp;form=skydnc</v>
    <v>Learn more on Bing</v>
  </rv>
  <rv s="6">
    <v>en-US</v>
    <v>a25hm7</v>
    <v>268435456</v>
    <v>1</v>
    <v>Powered by Refinitiv</v>
    <v>11</v>
    <v>Vanguard 500 Idx;ETF (ARCX:VOO)</v>
    <v>12</v>
    <v>13</v>
    <v>Finance</v>
    <v>15</v>
    <v>441.26</v>
    <v>364.5</v>
    <v>1.0004</v>
    <v>-12.2</v>
    <v>-3.2267000000000004E-2</v>
    <v>USD</v>
    <v>NYSE Arca</v>
    <v>ARCX</v>
    <v>2.9999999999999997E-4</v>
    <v>373.56</v>
    <v>ETF</v>
    <v>44690.999984316404</v>
    <v>97</v>
    <v>364.5</v>
    <v>291373036867</v>
    <v>Vanguard 500 Idx;ETF</v>
    <v>372.36</v>
    <v>378.1</v>
    <v>365.9</v>
    <v>VOO</v>
    <v>Vanguard 500 Idx;ETF (ARCX:VOO)</v>
    <v>3648</v>
    <v>6074446</v>
  </rv>
  <rv s="2">
    <v>98</v>
  </rv>
  <rv s="0">
    <v>https://www.bing.com/financeapi/forcetrigger?t=a1wljc&amp;q=XNYS%3aKO&amp;form=skydnc</v>
    <v>Learn more on Bing</v>
  </rv>
  <rv s="1">
    <v>en-US</v>
    <v>a1wljc</v>
    <v>268435456</v>
    <v>1</v>
    <v>Powered by Refinitiv</v>
    <v>0</v>
    <v>THE COCA-COLA COMPANY (XNYS:KO)</v>
    <v>2</v>
    <v>3</v>
    <v>Finance</v>
    <v>4</v>
    <v>67.2</v>
    <v>52.28</v>
    <v>0.58340000000000003</v>
    <v>-0.13</v>
    <v>-2.0080000000000002E-3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65.364999999999995</v>
    <v>Beverages</v>
    <v>Stock</v>
    <v>44690.999719895313</v>
    <v>100</v>
    <v>64.040000000000006</v>
    <v>280086223690</v>
    <v>THE COCA-COLA COMPANY</v>
    <v>THE COCA-COLA COMPANY</v>
    <v>64.47</v>
    <v>27.2502</v>
    <v>64.739999999999995</v>
    <v>64.61</v>
    <v>4335029000</v>
    <v>KO</v>
    <v>THE COCA-COLA COMPANY (XNYS:KO)</v>
    <v>728</v>
    <v>17007121</v>
    <v>1919</v>
  </rv>
  <rv s="2">
    <v>101</v>
  </rv>
  <rv s="0">
    <v>https://www.bing.com/financeapi/forcetrigger?t=a1sar7&amp;q=XNAS%3aETSY&amp;form=skydnc</v>
    <v>Learn more on Bing</v>
  </rv>
  <rv s="1">
    <v>en-US</v>
    <v>a1sar7</v>
    <v>268435456</v>
    <v>1</v>
    <v>Powered by Refinitiv</v>
    <v>0</v>
    <v>ETSY, INC. (XNAS:ETSY)</v>
    <v>2</v>
    <v>3</v>
    <v>Finance</v>
    <v>4</v>
    <v>307.75</v>
    <v>81.114999999999995</v>
    <v>1.7456</v>
    <v>0.02</v>
    <v>2.3150000000000002E-4</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2576</v>
    <v>Nasdaq Stock Market</v>
    <v>XNAS</v>
    <v>XNAS</v>
    <v>117 Adams St, BROOKLYN, NY, 11201 US</v>
    <v>88.965000000000003</v>
    <v>Diversified Retail</v>
    <v>Stock</v>
    <v>44690.998570253905</v>
    <v>103</v>
    <v>82.41</v>
    <v>10983081600</v>
    <v>ETSY, INC.</v>
    <v>ETSY, INC.</v>
    <v>85.08</v>
    <v>29.161100000000001</v>
    <v>86.38</v>
    <v>86.4</v>
    <v>127119000</v>
    <v>ETSY</v>
    <v>ETSY, INC. (XNAS:ETSY)</v>
    <v>36</v>
    <v>5003183</v>
    <v>2006</v>
  </rv>
  <rv s="2">
    <v>104</v>
  </rv>
  <rv s="0">
    <v>https://www.bing.com/financeapi/forcetrigger?t=a1mthw&amp;q=XNYS%3aACN&amp;form=skydnc</v>
    <v>Learn more on Bing</v>
  </rv>
  <rv s="1">
    <v>en-US</v>
    <v>a1mthw</v>
    <v>268435456</v>
    <v>1</v>
    <v>Powered by Refinitiv</v>
    <v>0</v>
    <v>ACCENTURE PUBLIC LIMITED COMPANY (XNYS:ACN)</v>
    <v>2</v>
    <v>3</v>
    <v>Finance</v>
    <v>5</v>
    <v>417.37</v>
    <v>276.88</v>
    <v>1.2410000000000001</v>
    <v>-8.25</v>
    <v>-2.7896000000000001E-2</v>
    <v>USD</v>
    <v>Accenture plc is a professional services company, providing a range of services in strategy and consulting, interactive, technology and operations. It also provides network engineering, operations and services. Its segments include Communications, Media and Technology; Financial Services; Health and Public Service; Products, and Resources. The Communications, Media &amp; Technology segment serves communications, electronics, technology, media and entertainment industries. The Financial Services segment serves banking, capital markets and insurance industries. The Health &amp; Public service segment serves healthcare payers and providers, and government departments and agencies, public service organizations, educational institutions and non-profit organizations. The Resources segment serves chemicals, energy, forest products, metals and mining, utilities and related industries. It offers digital advertising services. It also provides companies with content creation production and distribution.</v>
    <v>624000</v>
    <v>New York Stock Exchange</v>
    <v>XNYS</v>
    <v>XNYS</v>
    <v>1 Grand Canal Square, Grand Canal Harbour, Dublin 2, DUBLIN, DUBLIN IE</v>
    <v>292.49</v>
    <v>Software &amp; IT Services</v>
    <v>Stock</v>
    <v>44690.988541943749</v>
    <v>106</v>
    <v>285.86</v>
    <v>190443236907</v>
    <v>ACCENTURE PUBLIC LIMITED COMPANY</v>
    <v>ACCENTURE PUBLIC LIMITED COMPANY</v>
    <v>290.66000000000003</v>
    <v>28.973500000000001</v>
    <v>295.74</v>
    <v>287.49</v>
    <v>662434300</v>
    <v>ACN</v>
    <v>ACCENTURE PUBLIC LIMITED COMPANY (XNYS:ACN)</v>
    <v>8</v>
    <v>2252908</v>
    <v>2009</v>
  </rv>
  <rv s="2">
    <v>107</v>
  </rv>
  <rv s="0">
    <v>http://en.wikipedia.org/wiki/IBM</v>
    <v>Wikipedia</v>
  </rv>
  <rv s="3">
    <v>6</v>
    <v>109</v>
  </rv>
  <rv s="4">
    <v>10</v>
    <v>https://www.bing.com/th?id=AMMS_41da901be1b295dc42c72dadb9c0f67d&amp;qlt=95</v>
    <v>110</v>
    <v>0</v>
    <v>https://www.bing.com/images/search?form=xlimg&amp;q=ibm</v>
    <v>Image of INTERNATIONAL BUSINESS MACHINES CORPORATION</v>
  </rv>
  <rv s="0">
    <v>https://www.bing.com/financeapi/forcetrigger?t=a1v6nm&amp;q=XNYS%3aIBM&amp;form=skydnc</v>
    <v>Learn more on Bing</v>
  </rv>
  <rv s="5">
    <v>en-US</v>
    <v>a1v6nm</v>
    <v>268435456</v>
    <v>1</v>
    <v>Powered by Refinitiv</v>
    <v>6</v>
    <v>INTERNATIONAL BUSINESS MACHINES CORPORATION (XNYS:IBM)</v>
    <v>8</v>
    <v>9</v>
    <v>Finance</v>
    <v>4</v>
    <v>145.9873</v>
    <v>114.56</v>
    <v>0.99750000000000005</v>
    <v>-1.5799000000000001</v>
    <v>-1.1615E-2</v>
    <v>USD</v>
    <v>International Business Machines Corporation (IBM) is a technology company. The Company segments include Cloud &amp; Cognitive Software, Global Business Services (GBS),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The GBS segment provides consulting, business process and application management services. The Global Financing segment is engaged in financing, which is primarily conducted through IBM Credit LLC, and remanufacturing and remarketing. The Systems segment provides clients with infrastructure platforms to help meet the requirements of hybrid multi-cloud and enterprise AI workloads. It also provides telco consulting services and solutions to help communications service providers (CSP) and media on multiple cloud platforms.</v>
    <v>307600</v>
    <v>New York Stock Exchange</v>
    <v>XNYS</v>
    <v>XNYS</v>
    <v>1 New Orchard Rd, ARMONK, NY, 10504-1722 US</v>
    <v>136.345</v>
    <v>111</v>
    <v>Software &amp; IT Services</v>
    <v>Stock</v>
    <v>44690.999850207816</v>
    <v>112</v>
    <v>133.315</v>
    <v>123825300000</v>
    <v>INTERNATIONAL BUSINESS MACHINES CORPORATION</v>
    <v>INTERNATIONAL BUSINESS MACHINES CORPORATION</v>
    <v>134.41</v>
    <v>21.450700000000001</v>
    <v>136.01990000000001</v>
    <v>134.44</v>
    <v>899435300</v>
    <v>IBM</v>
    <v>INTERNATIONAL BUSINESS MACHINES CORPORATION (XNYS:IBM)</v>
    <v>89</v>
    <v>5391454</v>
    <v>1911</v>
  </rv>
  <rv s="2">
    <v>113</v>
  </rv>
  <rv s="0">
    <v>https://www.bing.com/financeapi/forcetrigger?t=bnegf2&amp;q=XNYS%3aYETI&amp;form=skydnc</v>
    <v>Learn more on Bing</v>
  </rv>
  <rv s="1">
    <v>en-US</v>
    <v>bnegf2</v>
    <v>268435456</v>
    <v>1</v>
    <v>Powered by Refinitiv</v>
    <v>0</v>
    <v>YETI HOLDINGS, INC. (XNYS:YETI)</v>
    <v>2</v>
    <v>3</v>
    <v>Finance</v>
    <v>5</v>
    <v>108.82</v>
    <v>45.52</v>
    <v>2.5724999999999998</v>
    <v>-1.55</v>
    <v>-3.2804E-2</v>
    <v>USD</v>
    <v>YETI Holdings, Inc. is a designer, retailer, and distributor of outdoor products. The Company's product portfolio is comprised of three categories: Coolers &amp; Equipment; Drinkware, and Other. Its Coolers &amp; Equipment family is comprised of hard coolers, soft coolers, cargo, bags, outdoor living, and associated accessories. It offers five product ranges within its hard cooler category: YETI Tundra, YETI Roadie, Tundra Haul, YETI TANK and YETI Silo 6G. The Hopper soft cooler product line includes Hopper M30, Hopper BackFlip, Hopper Flip, Daytrip Lunch Bag and Daytrip Lunch Box. Its Drinkware product family consists of Rambler Colster, Rambler Lowball, Rambler Wine Tumbler, Rambler Stackable Pints, Rambler Mugs, Rambler Tumblers, Rambler Bottles, and Rambler Jug. In Other products, it offers an array of YETI-branded gear, such as hats, shirts, bottle openers and ice substitutes. It operates in the Unites States, Canada, Australia, New Zealand, Europe, Hong Kong, China, Singapore and Japan.</v>
    <v>823</v>
    <v>New York Stock Exchange</v>
    <v>XNYS</v>
    <v>XNYS</v>
    <v>7601 Southwest Pkwy, AUSTIN, TX, 78735-8989 US</v>
    <v>47.97</v>
    <v>Leisure Products</v>
    <v>Stock</v>
    <v>44690.974408171096</v>
    <v>115</v>
    <v>45.52</v>
    <v>3978260405</v>
    <v>YETI HOLDINGS, INC.</v>
    <v>YETI HOLDINGS, INC.</v>
    <v>46.45</v>
    <v>19.063600000000001</v>
    <v>47.25</v>
    <v>45.7</v>
    <v>87051650</v>
    <v>YETI</v>
    <v>YETI HOLDINGS, INC. (XNYS:YETI)</v>
    <v>5</v>
    <v>1356862</v>
    <v>2012</v>
  </rv>
  <rv s="2">
    <v>116</v>
  </rv>
  <rv s="0">
    <v>https://www.bing.com/financeapi/forcetrigger?t=a1sqr7&amp;q=XNYS%3aFDX&amp;form=skydnc</v>
    <v>Learn more on Bing</v>
  </rv>
  <rv s="1">
    <v>en-US</v>
    <v>a1sqr7</v>
    <v>268435456</v>
    <v>1</v>
    <v>Powered by Refinitiv</v>
    <v>0</v>
    <v>FEDEX CORPORATION (XNYS:FDX)</v>
    <v>2</v>
    <v>3</v>
    <v>Finance</v>
    <v>4</v>
    <v>319.89999999999998</v>
    <v>192.82</v>
    <v>1.3226</v>
    <v>-1.94</v>
    <v>-9.2290000000000011E-3</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228000</v>
    <v>New York Stock Exchange</v>
    <v>XNYS</v>
    <v>XNYS</v>
    <v>942 Shady Grove Rd S, MEMPHIS, TN, 38120-4117 US</v>
    <v>212.57570000000001</v>
    <v>Freight &amp; Logistics Services</v>
    <v>Stock</v>
    <v>44690.99858352969</v>
    <v>118</v>
    <v>205.68</v>
    <v>53979043714</v>
    <v>FEDEX CORPORATION</v>
    <v>FEDEX CORPORATION</v>
    <v>207.32</v>
    <v>11.477399999999999</v>
    <v>210.21</v>
    <v>208.27</v>
    <v>259178200</v>
    <v>FDX</v>
    <v>FEDEX CORPORATION (XNYS:FDX)</v>
    <v>11</v>
    <v>2309505</v>
    <v>1997</v>
  </rv>
  <rv s="2">
    <v>119</v>
  </rv>
  <rv s="0">
    <v>https://www.bing.com/financeapi/forcetrigger?t=a1yjxm&amp;q=XNYS%3aNKE&amp;form=skydnc</v>
    <v>Learn more on Bing</v>
  </rv>
  <rv s="1">
    <v>en-US</v>
    <v>a1yjxm</v>
    <v>268435456</v>
    <v>1</v>
    <v>Powered by Refinitiv</v>
    <v>0</v>
    <v>NIKE, INC. (XNYS:NKE)</v>
    <v>2</v>
    <v>3</v>
    <v>Finance</v>
    <v>5</v>
    <v>179.1</v>
    <v>110.59</v>
    <v>0.96319999999999995</v>
    <v>-3.28</v>
    <v>-2.8649000000000001E-2</v>
    <v>USD</v>
    <v>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v>
    <v>73300</v>
    <v>New York Stock Exchange</v>
    <v>XNYS</v>
    <v>XNYS</v>
    <v>1 SW Bowerman Dr, BEAVERTON, OR, 97005-6453 US</v>
    <v>114.43</v>
    <v>Textiles &amp; Apparel</v>
    <v>Stock</v>
    <v>44690.999852106252</v>
    <v>121</v>
    <v>110.59</v>
    <v>175018628070</v>
    <v>NIKE, INC.</v>
    <v>NIKE, INC.</v>
    <v>112.97</v>
    <v>29.363900000000001</v>
    <v>114.49</v>
    <v>111.21</v>
    <v>1573767000</v>
    <v>NKE</v>
    <v>NIKE, INC. (XNYS:NKE)</v>
    <v>623</v>
    <v>6735496</v>
    <v>1969</v>
  </rv>
  <rv s="2">
    <v>122</v>
  </rv>
  <rv s="0">
    <v>https://www.bing.com/financeapi/forcetrigger?t=bjqejc&amp;q=XNYS%3aNIO&amp;form=skydnc</v>
    <v>Learn more on Bing</v>
  </rv>
  <rv s="1">
    <v>en-US</v>
    <v>bjqejc</v>
    <v>268435456</v>
    <v>1</v>
    <v>Powered by Refinitiv</v>
    <v>0</v>
    <v>NIO INC. (XNYS:NIO)</v>
    <v>2</v>
    <v>3</v>
    <v>Finance</v>
    <v>4</v>
    <v>55.13</v>
    <v>13.01</v>
    <v>2.4676</v>
    <v>-1.37</v>
    <v>-9.1823000000000002E-2</v>
    <v>USD</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15204</v>
    <v>New York Stock Exchange</v>
    <v>XNYS</v>
    <v>XNYS</v>
    <v>Building 20, No. 56 Antuo Road, Anting Town, Jiading District, Shanghai, SHANGHAI, 201804 CN</v>
    <v>14.525</v>
    <v>Automobiles &amp; Auto Parts</v>
    <v>Stock</v>
    <v>44690.999995914062</v>
    <v>124</v>
    <v>13.48</v>
    <v>20918286750</v>
    <v>NIO INC.</v>
    <v>NIO INC.</v>
    <v>14.33</v>
    <v>0</v>
    <v>14.92</v>
    <v>13.55</v>
    <v>1543785000</v>
    <v>NIO</v>
    <v>NIO INC. (XNYS:NIO)</v>
    <v>252847</v>
    <v>63643434</v>
    <v>2014</v>
  </rv>
  <rv s="2">
    <v>125</v>
  </rv>
  <rv s="0">
    <v>https://www.bing.com/financeapi/forcetrigger?t=a1ynp2&amp;q=XNYS%3aNOK&amp;form=skydnc</v>
    <v>Learn more on Bing</v>
  </rv>
  <rv s="1">
    <v>en-US</v>
    <v>a1ynp2</v>
    <v>268435456</v>
    <v>1</v>
    <v>Powered by Refinitiv</v>
    <v>0</v>
    <v>Nokia Corporation (XNYS:NOK)</v>
    <v>2</v>
    <v>3</v>
    <v>Finance</v>
    <v>5</v>
    <v>6.3958000000000004</v>
    <v>4.51</v>
    <v>0.80679999999999996</v>
    <v>-0.18</v>
    <v>-3.6290000000000003E-2</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87927</v>
    <v>New York Stock Exchange</v>
    <v>XNYS</v>
    <v>XNYS</v>
    <v>Karakaari 7, ESPOO, ETELA-SUOMEN, 02610 FI</v>
    <v>4.8899999999999997</v>
    <v>Communications &amp; Networking</v>
    <v>Stock</v>
    <v>44690.998390682813</v>
    <v>127</v>
    <v>4.76</v>
    <v>28623300000</v>
    <v>Nokia Corporation</v>
    <v>Nokia Corporation</v>
    <v>4.8499999999999996</v>
    <v>16.181899999999999</v>
    <v>4.96</v>
    <v>4.78</v>
    <v>5696261000</v>
    <v>NOK</v>
    <v>Nokia Corporation (XNYS:NOK)</v>
    <v>87</v>
    <v>31234407</v>
    <v>1896</v>
  </rv>
  <rv s="2">
    <v>128</v>
  </rv>
  <rv s="0">
    <v>https://www.bing.com/financeapi/forcetrigger?t=a24war&amp;q=XNAS%3aULTA&amp;form=skydnc</v>
    <v>Learn more on Bing</v>
  </rv>
  <rv s="1">
    <v>en-US</v>
    <v>a24war</v>
    <v>268435456</v>
    <v>1</v>
    <v>Powered by Refinitiv</v>
    <v>0</v>
    <v>ULTA BEAUTY, INC. (XNAS:ULTA)</v>
    <v>2</v>
    <v>3</v>
    <v>Finance</v>
    <v>5</v>
    <v>438.63279999999997</v>
    <v>299.77269999999999</v>
    <v>1.542</v>
    <v>-8.34</v>
    <v>-2.1416000000000001E-2</v>
    <v>USD</v>
    <v>Ulta Beauty, Inc. (Ulta Beauty) is a beauty retailer. The Company operates specialty retail stores, which is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 a portfolio across six categories: cosmetics; haircare products and styling tools; skincare; fragrance and bath; services; and accessories and other. The Company also provides private label and co-branded credit card programs, loyalty programs and gift card. Ulta Beauty also offers a full-service salon in every store featuring hair, skin, makeup, and brow services. The Company operates approximately 1,308 stores across 50 states.</v>
    <v>16500</v>
    <v>Nasdaq Stock Market</v>
    <v>XNAS</v>
    <v>XNAS</v>
    <v>1000 Remington Blvd Ste 120, BOLINGBROOK, IL, 60440-4708 US</v>
    <v>396.33</v>
    <v>Specialty Retailers</v>
    <v>Stock</v>
    <v>44690.899440624999</v>
    <v>130</v>
    <v>379.34</v>
    <v>19903240782</v>
    <v>ULTA BEAUTY, INC.</v>
    <v>ULTA BEAUTY, INC.</v>
    <v>384.03</v>
    <v>21.165500000000002</v>
    <v>389.43</v>
    <v>381.09</v>
    <v>52227140</v>
    <v>ULTA</v>
    <v>ULTA BEAUTY, INC. (XNAS:ULTA)</v>
    <v>750919</v>
    <v>640473</v>
    <v>2016</v>
  </rv>
  <rv s="2">
    <v>131</v>
  </rv>
  <rv s="0">
    <v>https://www.bing.com/financeapi/forcetrigger?t=a1rrh7&amp;q=XNYS%3aEFX&amp;form=skydnc</v>
    <v>Learn more on Bing</v>
  </rv>
  <rv s="1">
    <v>en-US</v>
    <v>a1rrh7</v>
    <v>268435456</v>
    <v>1</v>
    <v>Powered by Refinitiv</v>
    <v>0</v>
    <v>EQUIFAX INC. (XNYS:EFX)</v>
    <v>2</v>
    <v>3</v>
    <v>Finance</v>
    <v>5</v>
    <v>300.11</v>
    <v>198.97</v>
    <v>1.5033000000000001</v>
    <v>-5.47</v>
    <v>-2.6669999999999999E-2</v>
    <v>USD</v>
    <v>Equifax Inc. is a global data, analytics and technology company, which provides information solutions and human resources business process outsourcing services for businesses, governments and consumers. The Company’s segments include Workforce Solutions, U.S. Information Solutions (USIS) and International. Workforce Solutions provides services enabling customers to verify income, employment, educational history, criminal history, healthcare professional licensure and sanctions (Verification Services) of people in the United States. USIS segment provides consumer and commercial information solutions to businesses in the United States including online information, decisioning technology solutions, identity management services, analytical services, fraud management services, portfolio management services, mortgage reporting and marketing services. International provides information, technology and services to support debt collections and recovery management.</v>
    <v>12700</v>
    <v>New York Stock Exchange</v>
    <v>XNYS</v>
    <v>XNYS</v>
    <v>1550 Peachtree St NW, ATLANTA, GA, 30309-2402 US</v>
    <v>206.5</v>
    <v>Professional &amp; Commercial Services</v>
    <v>Stock</v>
    <v>44690.958333356248</v>
    <v>133</v>
    <v>198.97</v>
    <v>24421756013</v>
    <v>EQUIFAX INC.</v>
    <v>EQUIFAX INC.</v>
    <v>205</v>
    <v>32.283799999999999</v>
    <v>205.1</v>
    <v>199.63</v>
    <v>122335100</v>
    <v>EFX</v>
    <v>EQUIFAX INC. (XNYS:EFX)</v>
    <v>1568787</v>
    <v>1363183</v>
    <v>1913</v>
  </rv>
  <rv s="2">
    <v>134</v>
  </rv>
  <rv s="0">
    <v>https://www.bing.com/financeapi/forcetrigger?t=a1o4mw&amp;q=XNYS%3aBABA&amp;form=skydnc</v>
    <v>Learn more on Bing</v>
  </rv>
  <rv s="1">
    <v>en-US</v>
    <v>a1o4mw</v>
    <v>268435456</v>
    <v>1</v>
    <v>Powered by Refinitiv</v>
    <v>0</v>
    <v>Alibaba Group Holding Limited (XNYS:BABA)</v>
    <v>2</v>
    <v>3</v>
    <v>Finance</v>
    <v>4</v>
    <v>230.89</v>
    <v>73.28</v>
    <v>0.91169999999999995</v>
    <v>-5.21</v>
    <v>-5.7857000000000006E-2</v>
    <v>USD</v>
    <v>Alibaba Group Holding Ltd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259316</v>
    <v>New York Stock Exchange</v>
    <v>XNYS</v>
    <v>XNYS</v>
    <v>No. 699 Wangshang Road, Binjiang District, HANGZHOU, ZHEJIANG, 310052 CN</v>
    <v>88.6</v>
    <v>Software &amp; IT Services</v>
    <v>Stock</v>
    <v>44690.999870902342</v>
    <v>136</v>
    <v>84.43</v>
    <v>229068000000</v>
    <v>Alibaba Group Holding Limited</v>
    <v>Alibaba Group Holding Limited</v>
    <v>86.954999999999998</v>
    <v>22.588200000000001</v>
    <v>90.05</v>
    <v>84.84</v>
    <v>2700000000</v>
    <v>BABA</v>
    <v>Alibaba Group Holding Limited (XNYS:BABA)</v>
    <v>29574</v>
    <v>25463721</v>
    <v>1999</v>
  </rv>
  <rv s="2">
    <v>137</v>
  </rv>
  <rv s="0">
    <v>http://en.wikipedia.org/wiki/Qualcomm</v>
    <v>Wikipedia</v>
  </rv>
  <rv s="3">
    <v>6</v>
    <v>139</v>
  </rv>
  <rv s="4">
    <v>10</v>
    <v>https://www.bing.com/th?id=AMMS_2b1c176dae370ecc0d55a1517537f595&amp;qlt=95</v>
    <v>140</v>
    <v>0</v>
    <v>https://www.bing.com/images/search?form=xlimg&amp;q=qualcomm</v>
    <v>Image of QUALCOMM INCORPORATED</v>
  </rv>
  <rv s="0">
    <v>https://www.bing.com/financeapi/forcetrigger?t=a21k2w&amp;q=XNAS%3aQCOM&amp;form=skydnc</v>
    <v>Learn more on Bing</v>
  </rv>
  <rv s="5">
    <v>en-US</v>
    <v>a21k2w</v>
    <v>268435456</v>
    <v>1</v>
    <v>Powered by Refinitiv</v>
    <v>6</v>
    <v>QUALCOMM INCORPORATED (XNAS:QCOM)</v>
    <v>8</v>
    <v>9</v>
    <v>Finance</v>
    <v>4</v>
    <v>193.58</v>
    <v>122.16500000000001</v>
    <v>1.2150000000000001</v>
    <v>-5.66</v>
    <v>-4.0261999999999999E-2</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92121-1714 US</v>
    <v>140.11000000000001</v>
    <v>141</v>
    <v>Semiconductors &amp; Semiconductor Equipment</v>
    <v>Stock</v>
    <v>44690.999533344533</v>
    <v>142</v>
    <v>134.06</v>
    <v>151110400000</v>
    <v>QUALCOMM INCORPORATED</v>
    <v>QUALCOMM INCORPORATED</v>
    <v>137.99</v>
    <v>13.811999999999999</v>
    <v>140.58000000000001</v>
    <v>134.91999999999999</v>
    <v>1120000000</v>
    <v>QCOM</v>
    <v>QUALCOMM INCORPORATED (XNAS:QCOM)</v>
    <v>1136</v>
    <v>12284862</v>
    <v>1991</v>
  </rv>
  <rv s="2">
    <v>143</v>
  </rv>
  <rv s="0">
    <v>https://www.bing.com/financeapi/forcetrigger?t=a1nz8m&amp;q=XNAS%3aAVGO&amp;form=skydnc</v>
    <v>Learn more on Bing</v>
  </rv>
  <rv s="1">
    <v>en-US</v>
    <v>a1nz8m</v>
    <v>268435456</v>
    <v>1</v>
    <v>Powered by Refinitiv</v>
    <v>0</v>
    <v>Broadcom Inc. (XNAS:AVGO)</v>
    <v>2</v>
    <v>3</v>
    <v>Finance</v>
    <v>5</v>
    <v>677.76</v>
    <v>419.14</v>
    <v>1.0509999999999999</v>
    <v>-17.18</v>
    <v>-2.9615999999999996E-2</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Its mainframe software provides DevOps, AIOps, Security and Data Management Systems solutions.</v>
    <v>20000</v>
    <v>Nasdaq Stock Market</v>
    <v>XNAS</v>
    <v>XNAS</v>
    <v>1320 Ridder Park Drive, SAN JOSE, CA, 95131 US</v>
    <v>578</v>
    <v>Semiconductors &amp; Semiconductor Equipment</v>
    <v>Stock</v>
    <v>44690.999928402343</v>
    <v>145</v>
    <v>560.27</v>
    <v>229829653103</v>
    <v>Broadcom Inc.</v>
    <v>Broadcom Inc.</v>
    <v>572.88</v>
    <v>32.066000000000003</v>
    <v>580.1</v>
    <v>562.91999999999996</v>
    <v>408281200</v>
    <v>AVGO</v>
    <v>Broadcom Inc. (XNAS:AVGO)</v>
    <v>12</v>
    <v>2187571</v>
    <v>2018</v>
  </rv>
  <rv s="2">
    <v>146</v>
  </rv>
  <rv s="0">
    <v>http://en.wikipedia.org/wiki/The_Walt_Disney_Company</v>
    <v>Wikipedia</v>
  </rv>
  <rv s="3">
    <v>6</v>
    <v>148</v>
  </rv>
  <rv s="4">
    <v>10</v>
    <v>https://www.bing.com/th?id=AMMS_0aa288ba528f6f45e3de87d97e250136&amp;qlt=95</v>
    <v>149</v>
    <v>0</v>
    <v>https://www.bing.com/images/search?form=xlimg&amp;q=the+walt+disney+company</v>
    <v>Image of THE WALT DISNEY COMPANY</v>
  </rv>
  <rv s="0">
    <v>https://www.bing.com/financeapi/forcetrigger?t=a1r2z2&amp;q=XNYS%3aDIS&amp;form=skydnc</v>
    <v>Learn more on Bing</v>
  </rv>
  <rv s="5">
    <v>en-US</v>
    <v>a1r2z2</v>
    <v>268435456</v>
    <v>1</v>
    <v>Powered by Refinitiv</v>
    <v>6</v>
    <v>THE WALT DISNEY COMPANY (XNYS:DIS)</v>
    <v>8</v>
    <v>9</v>
    <v>Finance</v>
    <v>4</v>
    <v>187.57990000000001</v>
    <v>106.48</v>
    <v>1.2143999999999999</v>
    <v>-3.31</v>
    <v>-3.0011999999999997E-2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110.74</v>
    <v>150</v>
    <v>Media &amp; Publishing</v>
    <v>Stock</v>
    <v>44690.999965000003</v>
    <v>151</v>
    <v>106.48</v>
    <v>200797700000</v>
    <v>THE WALT DISNEY COMPANY</v>
    <v>THE WALT DISNEY COMPANY</v>
    <v>108.11</v>
    <v>62.176699999999997</v>
    <v>110.29</v>
    <v>106.98</v>
    <v>1820633000</v>
    <v>DIS</v>
    <v>THE WALT DISNEY COMPANY (XNYS:DIS)</v>
    <v>2191</v>
    <v>13465793</v>
    <v>2018</v>
  </rv>
  <rv s="2">
    <v>152</v>
  </rv>
  <rv s="0">
    <v>https://www.bing.com/financeapi/forcetrigger?t=a24bsm&amp;q=XNYS%3aTMO&amp;form=skydnc</v>
    <v>Learn more on Bing</v>
  </rv>
  <rv s="1">
    <v>en-US</v>
    <v>a24bsm</v>
    <v>268435456</v>
    <v>1</v>
    <v>Powered by Refinitiv</v>
    <v>0</v>
    <v>THERMO FISHER SCIENTIFIC INC. (XNYS:TMO)</v>
    <v>2</v>
    <v>3</v>
    <v>Finance</v>
    <v>5</v>
    <v>672.34</v>
    <v>438.72</v>
    <v>0.83289999999999997</v>
    <v>-29.29</v>
    <v>-5.3578000000000001E-2</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3rd Ave, WALTHAM, MA, 02451-7551 US</v>
    <v>538.66</v>
    <v>Healthcare Equipment &amp; Supplies</v>
    <v>Stock</v>
    <v>44690.996024490625</v>
    <v>154</v>
    <v>514.88</v>
    <v>202526882905</v>
    <v>THERMO FISHER SCIENTIFIC INC.</v>
    <v>THERMO FISHER SCIENTIFIC INC.</v>
    <v>538.66</v>
    <v>26.942299999999999</v>
    <v>546.67999999999995</v>
    <v>517.39</v>
    <v>391439500</v>
    <v>TMO</v>
    <v>THERMO FISHER SCIENTIFIC INC. (XNYS:TMO)</v>
    <v>10</v>
    <v>1566298</v>
    <v>1960</v>
  </rv>
  <rv s="2">
    <v>155</v>
  </rv>
  <rv s="0">
    <v>https://www.bing.com/financeapi/forcetrigger?t=a25moc&amp;q=ARCX%3aVUG&amp;form=skydnc</v>
    <v>Learn more on Bing</v>
  </rv>
  <rv s="6">
    <v>en-US</v>
    <v>a25moc</v>
    <v>268435456</v>
    <v>1</v>
    <v>Powered by Refinitiv</v>
    <v>11</v>
    <v>Vanguard Gro Idx;ETF (ARCX:VUG)</v>
    <v>12</v>
    <v>13</v>
    <v>Finance</v>
    <v>14</v>
    <v>328.52</v>
    <v>233.42</v>
    <v>1.0193000000000001</v>
    <v>-10.81</v>
    <v>-4.4051E-2</v>
    <v>USD</v>
    <v>NYSE Arca</v>
    <v>ARCX</v>
    <v>4.0000000000000002E-4</v>
    <v>242.07</v>
    <v>ETF</v>
    <v>44690.998588633593</v>
    <v>157</v>
    <v>233.42</v>
    <v>83435797250</v>
    <v>Vanguard Gro Idx;ETF</v>
    <v>240.63</v>
    <v>245.4</v>
    <v>234.59</v>
    <v>VUG</v>
    <v>Vanguard Gro Idx;ETF (ARCX:VUG)</v>
    <v>1</v>
    <v>1259048</v>
  </rv>
  <rv s="2">
    <v>158</v>
  </rv>
  <rv s="0">
    <v>https://www.bing.com/financeapi/forcetrigger?t=a1om4c&amp;q=XNYS%3aBLK&amp;form=skydnc</v>
    <v>Learn more on Bing</v>
  </rv>
  <rv s="1">
    <v>en-US</v>
    <v>a1om4c</v>
    <v>268435456</v>
    <v>1</v>
    <v>Powered by Refinitiv</v>
    <v>0</v>
    <v>BLACKROCK, INC. (XNYS:BLK)</v>
    <v>2</v>
    <v>3</v>
    <v>Finance</v>
    <v>5</v>
    <v>973.16</v>
    <v>603.44000000000005</v>
    <v>1.2855000000000001</v>
    <v>-23.06</v>
    <v>-3.6684000000000001E-2</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18400</v>
    <v>New York Stock Exchange</v>
    <v>XNYS</v>
    <v>XNYS</v>
    <v>55 E 52nd St, NEW YORK, NY, 10055-0002 US</v>
    <v>624.34990000000005</v>
    <v>Investment Banking &amp; Investment Services</v>
    <v>Stock</v>
    <v>44690.99998236094</v>
    <v>160</v>
    <v>603.44000000000005</v>
    <v>91878954335</v>
    <v>BLACKROCK, INC.</v>
    <v>BLACKROCK, INC.</v>
    <v>616.72</v>
    <v>15.213900000000001</v>
    <v>628.62</v>
    <v>605.55999999999995</v>
    <v>151725600</v>
    <v>BLK</v>
    <v>BLACKROCK, INC. (XNYS:BLK)</v>
    <v>4</v>
    <v>887118</v>
    <v>2006</v>
  </rv>
  <rv s="2">
    <v>161</v>
  </rv>
  <rv s="0">
    <v>https://www.bing.com/financeapi/forcetrigger?t=a234a2&amp;q=ARCX%3aSLYG&amp;form=skydnc</v>
    <v>Learn more on Bing</v>
  </rv>
  <rv s="6">
    <v>en-US</v>
    <v>a234a2</v>
    <v>268435456</v>
    <v>1</v>
    <v>Powered by Refinitiv</v>
    <v>11</v>
    <v>SPDR S&amp;P 600 Sm Cap Gro (ARCX:SLYG)</v>
    <v>12</v>
    <v>13</v>
    <v>Finance</v>
    <v>14</v>
    <v>96.85</v>
    <v>72.540000000000006</v>
    <v>0.99880000000000002</v>
    <v>-2.39</v>
    <v>-3.1751999999999996E-2</v>
    <v>USD</v>
    <v>NYSE Arca</v>
    <v>ARCX</v>
    <v>1.5E-3</v>
    <v>74.519900000000007</v>
    <v>ETF</v>
    <v>44691.000000022657</v>
    <v>163</v>
    <v>72.540000000000006</v>
    <v>2018900295.1600001</v>
    <v>SPDR S&amp;P 600 Sm Cap Gro</v>
    <v>74.180000000000007</v>
    <v>75.27</v>
    <v>72.88</v>
    <v>SLYG</v>
    <v>SPDR S&amp;P 600 Sm Cap Gro (ARCX:SLYG)</v>
    <v>178023</v>
    <v>126918</v>
  </rv>
  <rv s="2">
    <v>164</v>
  </rv>
  <rv s="0">
    <v>https://www.bing.com/financeapi/forcetrigger?t=a23www&amp;q=XNYS%3aT&amp;form=skydnc</v>
    <v>Learn more on Bing</v>
  </rv>
  <rv s="1">
    <v>en-US</v>
    <v>a23www</v>
    <v>268435456</v>
    <v>1</v>
    <v>Powered by Refinitiv</v>
    <v>0</v>
    <v>AT&amp;T INC. (XNYS:T)</v>
    <v>2</v>
    <v>3</v>
    <v>Finance</v>
    <v>4</v>
    <v>25.5718</v>
    <v>16.620200000000001</v>
    <v>0.54339999999999999</v>
    <v>-0.48</v>
    <v>-2.3963999999999999E-2</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Business Wireline provides advanced IP-based services, traditional voice and data services. The WarnerMedia segment develops, produces and distributes feature films, television, gaming and other content over various physical and digital formats. WarnerMedia segment also includes Xandr that provides advertising services. Latin America segment provides entertainment and wireless services outside of the United States. Mexico is the business unit of the Latin America segment that provides wireless service and equipment to customers in Mexico.</v>
    <v>203000</v>
    <v>New York Stock Exchange</v>
    <v>XNYS</v>
    <v>XNYS</v>
    <v>208 S Akard St, DALLAS, TX, 75202 US</v>
    <v>20.040099999999999</v>
    <v>Telecommunications Services</v>
    <v>Stock</v>
    <v>44690.999865786718</v>
    <v>166</v>
    <v>19.47</v>
    <v>139958450000</v>
    <v>AT&amp;T INC.</v>
    <v>AT&amp;T INC.</v>
    <v>19.98</v>
    <v>8.2484999999999999</v>
    <v>20.03</v>
    <v>19.55</v>
    <v>7159000000</v>
    <v>T</v>
    <v>AT&amp;T INC. (XNYS:T)</v>
    <v>1275</v>
    <v>62565716</v>
    <v>1983</v>
  </rv>
  <rv s="2">
    <v>167</v>
  </rv>
  <rv s="0">
    <v>https://www.bing.com/financeapi/forcetrigger?t=a1rk52&amp;q=XNAS%3aEBAY&amp;form=skydnc</v>
    <v>Learn more on Bing</v>
  </rv>
  <rv s="1">
    <v>en-US</v>
    <v>a1rk52</v>
    <v>268435456</v>
    <v>1</v>
    <v>Powered by Refinitiv</v>
    <v>0</v>
    <v>EBAY INC. (XNAS:EBAY)</v>
    <v>2</v>
    <v>3</v>
    <v>Finance</v>
    <v>4</v>
    <v>81.19</v>
    <v>47.03</v>
    <v>1.1523000000000001</v>
    <v>0.45</v>
    <v>9.2189999999999998E-3</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 SAN JOSE, CA, 95125-5904 US</v>
    <v>50.914999999999999</v>
    <v>Software &amp; IT Services</v>
    <v>Stock</v>
    <v>44690.997950265628</v>
    <v>169</v>
    <v>47.67</v>
    <v>27944503434</v>
    <v>EBAY INC.</v>
    <v>EBAY INC.</v>
    <v>48.08</v>
    <v>253.23410000000001</v>
    <v>48.81</v>
    <v>49.26</v>
    <v>567285900</v>
    <v>EBAY</v>
    <v>EBAY INC. (XNAS:EBAY)</v>
    <v>31</v>
    <v>6205233</v>
    <v>1998</v>
  </rv>
  <rv s="2">
    <v>170</v>
  </rv>
  <rv s="0">
    <v>https://www.bing.com/financeapi/forcetrigger?t=a24p1h&amp;q=XNAS%3aTXN&amp;form=skydnc</v>
    <v>Learn more on Bing</v>
  </rv>
  <rv s="1">
    <v>en-US</v>
    <v>a24p1h</v>
    <v>268435456</v>
    <v>1</v>
    <v>Powered by Refinitiv</v>
    <v>0</v>
    <v>TEXAS INSTRUMENTS INCORPORATED (XNAS:TXN)</v>
    <v>2</v>
    <v>3</v>
    <v>Finance</v>
    <v>4</v>
    <v>202.26</v>
    <v>160.5</v>
    <v>0.94289999999999996</v>
    <v>-2.5099999999999998</v>
    <v>-1.4990000000000002E-2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168.45500000000001</v>
    <v>Semiconductors &amp; Semiconductor Equipment</v>
    <v>Stock</v>
    <v>44690.998503460156</v>
    <v>172</v>
    <v>164.1</v>
    <v>152096765466</v>
    <v>TEXAS INSTRUMENTS INCORPORATED</v>
    <v>TEXAS INSTRUMENTS INCORPORATED</v>
    <v>166.11</v>
    <v>18.860299999999999</v>
    <v>167.45</v>
    <v>164.94</v>
    <v>922133900</v>
    <v>TXN</v>
    <v>TEXAS INSTRUMENTS INCORPORATED (XNAS:TXN)</v>
    <v>235</v>
    <v>6213410</v>
    <v>1938</v>
  </rv>
  <rv s="2">
    <v>173</v>
  </rv>
  <rv s="0">
    <v>https://www.bing.com/financeapi/forcetrigger?t=a21uim&amp;q=XNAS%3aREGN&amp;form=skydnc</v>
    <v>Learn more on Bing</v>
  </rv>
  <rv s="1">
    <v>en-US</v>
    <v>a21uim</v>
    <v>268435456</v>
    <v>1</v>
    <v>Powered by Refinitiv</v>
    <v>0</v>
    <v>REGENERON PHARMACEUTICALS, INC. (XNAS:REGN)</v>
    <v>2</v>
    <v>3</v>
    <v>Finance</v>
    <v>4</v>
    <v>747.42139999999995</v>
    <v>492.13</v>
    <v>0.25040000000000001</v>
    <v>-23.28</v>
    <v>-3.7365000000000002E-2</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The Company's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Its product candidates in clinical development include REGN4018, REGN5668, and Fasinumab, among others.</v>
    <v>10368</v>
    <v>Nasdaq Stock Market</v>
    <v>XNAS</v>
    <v>XNAS</v>
    <v>777 Old Saw Mill River Rd, TARRYTOWN, NY, 10591-6717 US</v>
    <v>616.49030000000005</v>
    <v>Biotechnology &amp; Medical Research</v>
    <v>Stock</v>
    <v>44690.99158430547</v>
    <v>175</v>
    <v>597.76</v>
    <v>65882455374</v>
    <v>REGENERON PHARMACEUTICALS, INC.</v>
    <v>REGENERON PHARMACEUTICALS, INC.</v>
    <v>612.66999999999996</v>
    <v>8.4995999999999992</v>
    <v>623.04999999999995</v>
    <v>599.77</v>
    <v>109846200</v>
    <v>REGN</v>
    <v>REGENERON PHARMACEUTICALS, INC. (XNAS:REGN)</v>
    <v>116</v>
    <v>626906</v>
    <v>1988</v>
  </rv>
  <rv s="2">
    <v>176</v>
  </rv>
  <rv s="0">
    <v>https://www.bing.com/financeapi/forcetrigger?t=a24iz2&amp;q=XNYS%3aTRU&amp;form=skydnc</v>
    <v>Learn more on Bing</v>
  </rv>
  <rv s="1">
    <v>en-US</v>
    <v>a24iz2</v>
    <v>268435456</v>
    <v>1</v>
    <v>Powered by Refinitiv</v>
    <v>0</v>
    <v>TRANSUNION (XNYS:TRU)</v>
    <v>2</v>
    <v>3</v>
    <v>Finance</v>
    <v>5</v>
    <v>125.35</v>
    <v>82.13</v>
    <v>1.3966000000000001</v>
    <v>-1.93</v>
    <v>-2.2856000000000001E-2</v>
    <v>USD</v>
    <v>TransUnion is a global information and insights company. The Company operates through three segments: U.S. Markets, International, and Consumer Interactive. The U.S. Markets segment provides consumer reports, actionable insights, and analytics to businesses. These businesses use its services to acquire customers, assess consumers ability to pay for services, identify cross-selling opportunities, measure and manage debt portfolio risk, collect debt, verify consumer identities, and mitigate fraud risk. The International segment provides services similar to its U.S. Markets segment to businesses in select regions outside the United States. The Consumer Interactive segment offers solutions that help consumers manage their personal finances and take precautions against identity theft. The services offered in this segment include credit reports and scores, credit monitoring, identity protection and resolution, and financial management for consumers.</v>
    <v>10200</v>
    <v>New York Stock Exchange</v>
    <v>XNYS</v>
    <v>XNYS</v>
    <v>555 W Adams St, CHICAGO, IL, 60661-3719 US</v>
    <v>83.97</v>
    <v>Professional &amp; Commercial Services</v>
    <v>Stock</v>
    <v>44690.958333367969</v>
    <v>178</v>
    <v>82.13</v>
    <v>15874924000</v>
    <v>TRANSUNION</v>
    <v>TRANSUNION</v>
    <v>83.3</v>
    <v>58.1372</v>
    <v>84.44</v>
    <v>82.51</v>
    <v>192400000</v>
    <v>TRU</v>
    <v>TRANSUNION (XNYS:TRU)</v>
    <v>1424488</v>
    <v>1633938</v>
    <v>2012</v>
  </rv>
  <rv s="2">
    <v>179</v>
  </rv>
  <rv s="0">
    <v>https://www.bing.com/financeapi/forcetrigger?t=a1pxbh&amp;q=XNYS%3aCMG&amp;form=skydnc</v>
    <v>Learn more on Bing</v>
  </rv>
  <rv s="1">
    <v>en-US</v>
    <v>a1pxbh</v>
    <v>268435456</v>
    <v>1</v>
    <v>Powered by Refinitiv</v>
    <v>0</v>
    <v>CHIPOTLE MEXICAN GRILL, INC. (XNYS:CMG)</v>
    <v>2</v>
    <v>3</v>
    <v>Finance</v>
    <v>5</v>
    <v>1958.5450000000001</v>
    <v>1272</v>
    <v>1.2981</v>
    <v>-77.959999999999994</v>
    <v>-5.7554999999999995E-2</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1400, NEWPORT BEACH, CA, 92660 US</v>
    <v>1330</v>
    <v>Hotels &amp; Entertainment Services</v>
    <v>Stock</v>
    <v>44690.999473935153</v>
    <v>181</v>
    <v>1272</v>
    <v>35696024796</v>
    <v>CHIPOTLE MEXICAN GRILL, INC.</v>
    <v>CHIPOTLE MEXICAN GRILL, INC.</v>
    <v>1323.61</v>
    <v>53.071100000000001</v>
    <v>1354.53</v>
    <v>1276.57</v>
    <v>27962450</v>
    <v>CMG</v>
    <v>CHIPOTLE MEXICAN GRILL, INC. (XNYS:CMG)</v>
    <v>398239</v>
    <v>255145</v>
    <v>1998</v>
  </rv>
  <rv s="2">
    <v>182</v>
  </rv>
  <rv s="0">
    <v>https://www.bing.com/financeapi/forcetrigger?t=bvkn2w&amp;q=XNAS%3aCRSR&amp;form=skydnc</v>
    <v>Learn more on Bing</v>
  </rv>
  <rv s="7">
    <v>en-US</v>
    <v>bvkn2w</v>
    <v>268435456</v>
    <v>1</v>
    <v>Powered by Refinitiv</v>
    <v>16</v>
    <v>CORSAIR GAMING, INC. (XNAS:CRSR)</v>
    <v>2</v>
    <v>17</v>
    <v>Finance</v>
    <v>5</v>
    <v>42.97</v>
    <v>14.12</v>
    <v>-0.03</v>
    <v>-1.9170000000000001E-3</v>
    <v>USD</v>
    <v>Corsair Gaming, Inc (Corsair) is engaged in providing high-performance gear for gamers, streamers and content creators. Its segments include Gamer and creator peripherals and Gaming components and systems. Gamer and creator peripherals Include high-performance gaming keyboards, mice, headsets, controllers, and our streaming gear, including capture cards, Stream Decks, Universal Serial Bus (USB) microphones, Facecam streaming camera, studio accessories and EpocCam software, as well as coaching and training services, among others. Gaming components and systems includes high-performance power supply units (PSUs), cooling solutions, computer cases, DRAM modules, as well as high-end prebuilt and custom-built gaming personal computers (PCs), among others. Its product offering includes two software platforms: iCUE for gamers and Elgatos streaming suite for streamers and content creators.</v>
    <v>2490</v>
    <v>Nasdaq Stock Market</v>
    <v>XNAS</v>
    <v>XNAS</v>
    <v>47100 Bayside Parkway, FREMONT, CA, 94538 US</v>
    <v>16.27</v>
    <v>Computers, Phones &amp; Household Electronics</v>
    <v>Stock</v>
    <v>44690.982486041408</v>
    <v>184</v>
    <v>14.845000000000001</v>
    <v>1489997423</v>
    <v>CORSAIR GAMING, INC.</v>
    <v>CORSAIR GAMING, INC.</v>
    <v>14.86</v>
    <v>31.9375</v>
    <v>15.65</v>
    <v>15.62</v>
    <v>95390360</v>
    <v>CRSR</v>
    <v>CORSAIR GAMING, INC. (XNAS:CRSR)</v>
    <v>1</v>
    <v>845176</v>
    <v>2017</v>
  </rv>
  <rv s="2">
    <v>185</v>
  </rv>
  <rv s="0">
    <v>https://www.bing.com/financeapi/forcetrigger?t=a21icw&amp;q=XNAS%3aPYPL&amp;form=skydnc</v>
    <v>Learn more on Bing</v>
  </rv>
  <rv s="1">
    <v>en-US</v>
    <v>a21icw</v>
    <v>268435456</v>
    <v>1</v>
    <v>Powered by Refinitiv</v>
    <v>0</v>
    <v>PAYPAL HOLDINGS, INC. (XNAS:PYPL)</v>
    <v>2</v>
    <v>3</v>
    <v>Finance</v>
    <v>4</v>
    <v>310.16000000000003</v>
    <v>78.849999999999994</v>
    <v>1.395</v>
    <v>-2.15</v>
    <v>-2.6322000000000002E-2</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82.14</v>
    <v>Software &amp; IT Services</v>
    <v>Stock</v>
    <v>44690.999965821095</v>
    <v>187</v>
    <v>78.849999999999994</v>
    <v>92098921200</v>
    <v>PAYPAL HOLDINGS, INC.</v>
    <v>PAYPAL HOLDINGS, INC.</v>
    <v>79.89</v>
    <v>26.286999999999999</v>
    <v>81.680000000000007</v>
    <v>79.53</v>
    <v>1158040000</v>
    <v>PYPL</v>
    <v>PAYPAL HOLDINGS, INC. (XNAS:PYPL)</v>
    <v>14099</v>
    <v>18727016</v>
    <v>2015</v>
  </rv>
  <rv s="2">
    <v>188</v>
  </rv>
  <rv s="0">
    <v>https://www.bing.com/financeapi/forcetrigger?t=a269pr&amp;q=ARCX%3aXOP&amp;form=skydnc</v>
    <v>Learn more on Bing</v>
  </rv>
  <rv s="6">
    <v>en-US</v>
    <v>a269pr</v>
    <v>268435456</v>
    <v>1</v>
    <v>Powered by Refinitiv</v>
    <v>11</v>
    <v>SPDR S&amp;P Oil&amp;Gas Exp (ARCX:XOP)</v>
    <v>12</v>
    <v>13</v>
    <v>Finance</v>
    <v>14</v>
    <v>147.66999999999999</v>
    <v>71.48</v>
    <v>1.7783</v>
    <v>-14.64</v>
    <v>-0.103186</v>
    <v>USD</v>
    <v>NYSE Arca</v>
    <v>ARCX</v>
    <v>3.4999999999999996E-3</v>
    <v>138.33000000000001</v>
    <v>ETF</v>
    <v>44691.000000635941</v>
    <v>190</v>
    <v>126.53</v>
    <v>5561160355.8100004</v>
    <v>SPDR S&amp;P Oil&amp;Gas Exp</v>
    <v>138.22999999999999</v>
    <v>141.88</v>
    <v>127.24</v>
    <v>XOP</v>
    <v>SPDR S&amp;P Oil&amp;Gas Exp (ARCX:XOP)</v>
    <v>68</v>
    <v>7053631</v>
  </rv>
  <rv s="2">
    <v>191</v>
  </rv>
  <rv s="0">
    <v>https://www.bing.com/financeapi/forcetrigger?t=a1r9lh&amp;q=XNYS%3aDPZ&amp;form=skydnc</v>
    <v>Learn more on Bing</v>
  </rv>
  <rv s="1">
    <v>en-US</v>
    <v>a1r9lh</v>
    <v>268435456</v>
    <v>1</v>
    <v>Powered by Refinitiv</v>
    <v>0</v>
    <v>DOMINO'S PIZZA, INC. (XNYS:DPZ)</v>
    <v>2</v>
    <v>3</v>
    <v>Finance</v>
    <v>5</v>
    <v>567.57000000000005</v>
    <v>331.47</v>
    <v>0.70940000000000003</v>
    <v>-8.19</v>
    <v>-2.3961999999999997E-2</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338.87</v>
    <v>Hotels &amp; Entertainment Services</v>
    <v>Stock</v>
    <v>44690.958333356248</v>
    <v>193</v>
    <v>331.47</v>
    <v>12319840000</v>
    <v>DOMINO'S PIZZA, INC.</v>
    <v>DOMINO'S PIZZA, INC.</v>
    <v>335.55</v>
    <v>25.596299999999999</v>
    <v>341.79</v>
    <v>333.6</v>
    <v>36045070</v>
    <v>DPZ</v>
    <v>DOMINO'S PIZZA, INC. (XNYS:DPZ)</v>
    <v>1</v>
    <v>594022</v>
    <v>2002</v>
  </rv>
  <rv s="2">
    <v>194</v>
  </rv>
  <rv s="0">
    <v>https://www.bing.com/financeapi/forcetrigger?t=a25hp2&amp;q=ARCX%3aVOOG&amp;form=skydnc</v>
    <v>Learn more on Bing</v>
  </rv>
  <rv s="6">
    <v>en-US</v>
    <v>a25hp2</v>
    <v>268435456</v>
    <v>1</v>
    <v>Powered by Refinitiv</v>
    <v>11</v>
    <v>Vanguard S&amp;P 500G;ETF (ARCX:VOOG)</v>
    <v>12</v>
    <v>13</v>
    <v>Finance</v>
    <v>14</v>
    <v>306.64019999999999</v>
    <v>228.27</v>
    <v>0.99980000000000002</v>
    <v>-9.41</v>
    <v>-3.943E-2</v>
    <v>USD</v>
    <v>NYSE Arca</v>
    <v>ARCX</v>
    <v>1E-3</v>
    <v>235.45500000000001</v>
    <v>ETF</v>
    <v>44691.000000057815</v>
    <v>196</v>
    <v>228.27</v>
    <v>7790995800</v>
    <v>Vanguard S&amp;P 500G;ETF</v>
    <v>234.3</v>
    <v>238.65</v>
    <v>229.24</v>
    <v>VOOG</v>
    <v>Vanguard S&amp;P 500G;ETF (ARCX:VOOG)</v>
    <v>522455</v>
    <v>206412</v>
  </rv>
  <rv s="2">
    <v>197</v>
  </rv>
  <rv s="0">
    <v>https://www.bing.com/financeapi/forcetrigger?t=a1ygoc&amp;q=XNAS%3aNFLX&amp;form=skydnc</v>
    <v>Learn more on Bing</v>
  </rv>
  <rv s="1">
    <v>en-US</v>
    <v>a1ygoc</v>
    <v>268435456</v>
    <v>1</v>
    <v>Powered by Refinitiv</v>
    <v>0</v>
    <v>NETFLIX, INC. (XNAS:NFLX)</v>
    <v>2</v>
    <v>3</v>
    <v>Finance</v>
    <v>4</v>
    <v>700.98940000000005</v>
    <v>172.3</v>
    <v>1.2826</v>
    <v>-7.87</v>
    <v>-4.3487999999999999E-2</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100 Winchester Cir, LOS GATOS, CA, 95032-1815 US</v>
    <v>183.2</v>
    <v>Software &amp; IT Services</v>
    <v>Stock</v>
    <v>44690.999998842184</v>
    <v>199</v>
    <v>172.3</v>
    <v>76903812090</v>
    <v>NETFLIX, INC.</v>
    <v>NETFLIX, INC.</v>
    <v>177.655</v>
    <v>16.551400000000001</v>
    <v>180.97</v>
    <v>173.1</v>
    <v>444273900</v>
    <v>NFLX</v>
    <v>NETFLIX, INC. (XNAS:NFLX)</v>
    <v>6765</v>
    <v>18925577</v>
    <v>1997</v>
  </rv>
  <rv s="2">
    <v>200</v>
  </rv>
  <rv s="0">
    <v>https://www.bing.com/financeapi/forcetrigger?t=a24nyc&amp;q=XNYS%3aTWLO&amp;form=skydnc</v>
    <v>Learn more on Bing</v>
  </rv>
  <rv s="1">
    <v>en-US</v>
    <v>a24nyc</v>
    <v>268435456</v>
    <v>1</v>
    <v>Powered by Refinitiv</v>
    <v>0</v>
    <v>TWILIO INC. (XNYS:TWLO)</v>
    <v>2</v>
    <v>3</v>
    <v>Finance</v>
    <v>4</v>
    <v>412.68</v>
    <v>98.47</v>
    <v>1.5351999999999999</v>
    <v>-6.63</v>
    <v>-6.1742999999999999E-2</v>
    <v>USD</v>
    <v>Twilio Inc. offers cloud communications platform, which enables developers to build, scale and operate real-time communications within software applications. The Company offers a customer engagement platform with software designed to address specific use cases, like account security and contact centers, and a set of Application Programming Interfaces (APIs). It also offers a set of APIs that enable developers to embed voice, messaging, video and email capabilities into their applications, and are designed to support all the fundamental ways humans communicate to address any communication market. The Super Network is its software layer that allows its customers' software to communicate with connected devices globally. It interconnects with communications networks and inbox service providers around the world. The Super Network also contains a set of APIs giving its customers access to foundational components of its platform, like phone numbers and session initiation protocol Trunking.</v>
    <v>8199</v>
    <v>New York Stock Exchange</v>
    <v>XNYS</v>
    <v>XNYS</v>
    <v>101 SPEAR STREET, FIRST FLOOR, SAN FRANCISCO, CA, 94105 US</v>
    <v>109.3368</v>
    <v>Software &amp; IT Services</v>
    <v>Stock</v>
    <v>44690.999246481253</v>
    <v>202</v>
    <v>98.47</v>
    <v>18302335675</v>
    <v>TWILIO INC.</v>
    <v>TWILIO INC.</v>
    <v>105</v>
    <v>0</v>
    <v>107.38</v>
    <v>100.75</v>
    <v>181660900</v>
    <v>TWLO</v>
    <v>TWILIO INC. (XNYS:TWLO)</v>
    <v>96</v>
    <v>3660232</v>
    <v>2008</v>
  </rv>
  <rv s="2">
    <v>203</v>
  </rv>
  <rv s="0">
    <v>https://www.bing.com/financeapi/forcetrigger?t=a1na6h&amp;q=XNAS%3aALGN&amp;form=skydnc</v>
    <v>Learn more on Bing</v>
  </rv>
  <rv s="1">
    <v>en-US</v>
    <v>a1na6h</v>
    <v>268435456</v>
    <v>1</v>
    <v>Powered by Refinitiv</v>
    <v>0</v>
    <v>ALIGN TECHNOLOGY, INC. (XNAS:ALGN)</v>
    <v>2</v>
    <v>3</v>
    <v>Finance</v>
    <v>4</v>
    <v>737.452</v>
    <v>265.3</v>
    <v>1.7644</v>
    <v>-11.45</v>
    <v>-4.0833000000000001E-2</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TEMPE, AZ, 85281 US</v>
    <v>277.67</v>
    <v>Healthcare Equipment &amp; Supplies</v>
    <v>Stock</v>
    <v>44690.998672395312</v>
    <v>205</v>
    <v>265.3</v>
    <v>21195540728</v>
    <v>ALIGN TECHNOLOGY, INC.</v>
    <v>ALIGN TECHNOLOGY, INC.</v>
    <v>274.22000000000003</v>
    <v>30.298500000000001</v>
    <v>280.41000000000003</v>
    <v>268.95999999999998</v>
    <v>78805550</v>
    <v>ALGN</v>
    <v>ALIGN TECHNOLOGY, INC. (XNAS:ALGN)</v>
    <v>13</v>
    <v>1035858</v>
    <v>1997</v>
  </rv>
  <rv s="2">
    <v>206</v>
  </rv>
  <rv s="0">
    <v>http://en.wikipedia.org/wiki/McDonald's</v>
    <v>Wikipedia</v>
  </rv>
  <rv s="3">
    <v>6</v>
    <v>208</v>
  </rv>
  <rv s="4">
    <v>10</v>
    <v>https://www.bing.com/th?id=AMMS_7d8255243964a8970376f8dd41121106&amp;qlt=95</v>
    <v>209</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5</v>
    <v>271.14999999999998</v>
    <v>217.67500000000001</v>
    <v>0.56930000000000003</v>
    <v>-3.29</v>
    <v>-1.3119E-2</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Russia,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soft drinks, coffee, McCafe beverages and other beverages.</v>
    <v>200000</v>
    <v>New York Stock Exchange</v>
    <v>XNYS</v>
    <v>XNYS</v>
    <v>110 N Carpenter St, CHICAGO, IL, 60607-2104 US</v>
    <v>249.9</v>
    <v>210</v>
    <v>Hotels &amp; Entertainment Services</v>
    <v>Stock</v>
    <v>44690.998149270315</v>
    <v>211</v>
    <v>246.79</v>
    <v>183030462281</v>
    <v>MCDONALD'S CORPORATION</v>
    <v>MCDONALD'S CORPORATION</v>
    <v>247</v>
    <v>26.146799999999999</v>
    <v>250.78</v>
    <v>247.49</v>
    <v>739546900</v>
    <v>MCD</v>
    <v>MCDONALD'S CORPORATION (XNYS:MCD)</v>
    <v>16</v>
    <v>2690180</v>
    <v>1964</v>
  </rv>
  <rv s="2">
    <v>212</v>
  </rv>
  <rv s="0">
    <v>https://www.bing.com/financeapi/forcetrigger?t=bwzyp2&amp;q=XNAS%3aWOOF&amp;form=skydnc</v>
    <v>Learn more on Bing</v>
  </rv>
  <rv s="7">
    <v>en-US</v>
    <v>bwzyp2</v>
    <v>268435456</v>
    <v>1</v>
    <v>Powered by Refinitiv</v>
    <v>16</v>
    <v>PETCO HEALTH AND WELLNESS COMPANY, INC. (XNAS:WOOF)</v>
    <v>2</v>
    <v>17</v>
    <v>Finance</v>
    <v>5</v>
    <v>28.73</v>
    <v>16.22</v>
    <v>-0.93</v>
    <v>-4.5835000000000001E-2</v>
    <v>USD</v>
    <v>Petco Health and Wellness Company, Inc. is a pet health and wellness company. The Company is focused on improving the lives of pets, pet parents and its Petco partners. The Company offers various services, including in-store events, grooming, positive dog training, veterinary services, Petco insurance, pet adoption and a resource center. The Company also offers a veterinary service platform, which includes full-service veterinary hospitals, Vetco clinics, and tele-veterinarian services. The Company operates approximately 1,500 pet care centers across the United States (U.S), Mexico and Puerto Rico, which also includes a network of more than 150 in-store veterinary hospitals, and offers a complete resource for pet health and wellness through the Petco.com Website and the Petco app. The Company also operates an independent nonprofit organization, Petco Foundation.</v>
    <v>28495</v>
    <v>Nasdaq Stock Market</v>
    <v>XNAS</v>
    <v>XNAS</v>
    <v>10850 Via Frontera, SAN DIEGO, CA, 92127 US</v>
    <v>20.37</v>
    <v>Specialty Retailers</v>
    <v>Stock</v>
    <v>44690.931026943748</v>
    <v>214</v>
    <v>19.225000000000001</v>
    <v>5867218368</v>
    <v>PETCO HEALTH AND WELLNESS COMPANY, INC.</v>
    <v>PETCO HEALTH AND WELLNESS COMPANY, INC.</v>
    <v>20.100000000000001</v>
    <v>31.169499999999999</v>
    <v>20.29</v>
    <v>19.36</v>
    <v>303058800</v>
    <v>WOOF</v>
    <v>PETCO HEALTH AND WELLNESS COMPANY, INC. (XNAS:WOOF)</v>
    <v>3215612</v>
    <v>1771908</v>
    <v>2015</v>
  </rv>
  <rv s="2">
    <v>215</v>
  </rv>
  <rv s="0">
    <v>https://www.bing.com/financeapi/forcetrigger?t=a24mnm&amp;q=XNAS%3aTTWO&amp;form=skydnc</v>
    <v>Learn more on Bing</v>
  </rv>
  <rv s="1">
    <v>en-US</v>
    <v>a24mnm</v>
    <v>268435456</v>
    <v>1</v>
    <v>Powered by Refinitiv</v>
    <v>0</v>
    <v>TAKE-TWO INTERACTIVE SOFTWARE, INC. (XNAS:TTWO)</v>
    <v>2</v>
    <v>3</v>
    <v>Finance</v>
    <v>4</v>
    <v>195.82499999999999</v>
    <v>105.01</v>
    <v>0.77159999999999995</v>
    <v>-8.1199999999999992</v>
    <v>-7.1059999999999998E-2</v>
    <v>USD</v>
    <v>Take-Two Interactive Software, Inc. is a developer, publisher, and marketer of interactive entertainment for consumers around the world. The Company develops and publishes products through its labels, Rockstar Games, 2K, Private Division, Social Point, and Playdots. Its products are designed for console gaming systems, including Sony's PlayStation 4 and PlayStation 5; Microsoft's Xbox One and Xbox Series XS; and Nintendo's Switch, as well as personal computers,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6495</v>
    <v>Nasdaq Stock Market</v>
    <v>XNAS</v>
    <v>XNAS</v>
    <v>110 W 44th St, NEW YORK, NY, 10036-4011 US</v>
    <v>113.18</v>
    <v>Leisure Products</v>
    <v>Stock</v>
    <v>44690.99895734922</v>
    <v>217</v>
    <v>105.01</v>
    <v>12255781780</v>
    <v>TAKE-TWO INTERACTIVE SOFTWARE, INC.</v>
    <v>TAKE-TWO INTERACTIVE SOFTWARE, INC.</v>
    <v>111.735</v>
    <v>23.545500000000001</v>
    <v>114.27</v>
    <v>106.15</v>
    <v>115457200</v>
    <v>TTWO</v>
    <v>TAKE-TWO INTERACTIVE SOFTWARE, INC. (XNAS:TTWO)</v>
    <v>2</v>
    <v>1866873</v>
    <v>1993</v>
  </rv>
  <rv s="2">
    <v>218</v>
  </rv>
  <rv s="0">
    <v>https://www.bing.com/financeapi/forcetrigger?t=a26g6h&amp;q=XNYS%3aZEN&amp;form=skydnc</v>
    <v>Learn more on Bing</v>
  </rv>
  <rv s="1">
    <v>en-US</v>
    <v>a26g6h</v>
    <v>268435456</v>
    <v>1</v>
    <v>Powered by Refinitiv</v>
    <v>0</v>
    <v>ZENDESK, INC. (XNYS:ZEN)</v>
    <v>2</v>
    <v>3</v>
    <v>Finance</v>
    <v>5</v>
    <v>153.43</v>
    <v>87.9</v>
    <v>0.94259999999999999</v>
    <v>-14.74</v>
    <v>-0.12943399999999999</v>
    <v>USD</v>
    <v>Zendesk, Inc. is a software development company that provides software as a service (SaaS) solution. The Company offers a range of product solution, which includes Zendesk Support, Zendesk Chat, Zendesk Talk, Zendesk Guide, Zendesk Gather, Zendesk Explore, Zendesk Sell, and Zendesk Apps. Zendesk Support is a system for tracking, prioritizing, and solving customer support tickets across multiple channels. Zendesk Chat is a live chat and messaging software. Zendesk Talk is cloud-based call center software. Zendesk Guide is a knowledge base that powers both customer self-service and support agent productivity. Zendesk Gather is community forum software. Zendesk Explore provides analytics for organizations to measure and improve the entire customer experience. Zendesk Sell is a sales customer relationship management (CRM) product solution. The Company's platforms include Zendesk Sunshine, Sunshine Conversations, Zendesk Sunshine Developer Tools, Zendesk Apps, Zendesk API, and others.</v>
    <v>2570</v>
    <v>New York Stock Exchange</v>
    <v>XNYS</v>
    <v>XNYS</v>
    <v>989 MARKET STREET, SAN FRANCISCO, CA, 94103 US</v>
    <v>111.48</v>
    <v>Software &amp; IT Services</v>
    <v>Stock</v>
    <v>44690.988133205472</v>
    <v>220</v>
    <v>98.48</v>
    <v>12148942762</v>
    <v>ZENDESK, INC.</v>
    <v>ZENDESK, INC.</v>
    <v>110.765</v>
    <v>0</v>
    <v>113.88</v>
    <v>99.14</v>
    <v>122543300</v>
    <v>ZEN</v>
    <v>ZENDESK, INC. (XNYS:ZEN)</v>
    <v>101</v>
    <v>2102673</v>
    <v>2009</v>
  </rv>
  <rv s="2">
    <v>221</v>
  </rv>
  <rv s="0">
    <v>http://es.wikipedia.org/wiki/Adobe_(empresa)</v>
    <v>Wikipedia</v>
  </rv>
  <rv s="3">
    <v>6</v>
    <v>223</v>
  </rv>
  <rv s="4">
    <v>10</v>
    <v>https://www.bing.com/th?id=AMMS_503c684ccc667ad525fe1d703881df2c&amp;qlt=95</v>
    <v>224</v>
    <v>0</v>
    <v>https://www.bing.com/images/search?form=xlimg&amp;q=adobe+systems</v>
    <v>Image of ADOBE INC.</v>
  </rv>
  <rv s="0">
    <v>https://www.bing.com/financeapi/forcetrigger?t=a1mv7w&amp;q=XNAS%3aADBE&amp;form=skydnc</v>
    <v>Learn more on Bing</v>
  </rv>
  <rv s="5">
    <v>en-US</v>
    <v>a1mv7w</v>
    <v>268435456</v>
    <v>1</v>
    <v>Powered by Refinitiv</v>
    <v>6</v>
    <v>ADOBE INC. (XNAS:ADBE)</v>
    <v>8</v>
    <v>9</v>
    <v>Finance</v>
    <v>4</v>
    <v>699.54</v>
    <v>374.86</v>
    <v>1.0871999999999999</v>
    <v>-14.1</v>
    <v>-3.6060000000000002E-2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389.62709999999998</v>
    <v>225</v>
    <v>Software &amp; IT Services</v>
    <v>Stock</v>
    <v>44690.999791967188</v>
    <v>226</v>
    <v>374.86</v>
    <v>178089975000</v>
    <v>ADOBE INC.</v>
    <v>ADOBE INC.</v>
    <v>381.95</v>
    <v>37.434199999999997</v>
    <v>391.01</v>
    <v>376.91</v>
    <v>472500000</v>
    <v>ADBE</v>
    <v>ADOBE INC. (XNAS:ADBE)</v>
    <v>144</v>
    <v>2821207</v>
    <v>1997</v>
  </rv>
  <rv s="2">
    <v>227</v>
  </rv>
  <rv s="0">
    <v>https://www.bing.com/financeapi/forcetrigger?t=a237m7&amp;q=XNYS%3aSNAP&amp;form=skydnc</v>
    <v>Learn more on Bing</v>
  </rv>
  <rv s="1">
    <v>en-US</v>
    <v>a237m7</v>
    <v>268435456</v>
    <v>1</v>
    <v>Powered by Refinitiv</v>
    <v>0</v>
    <v>SNAP INC. (XNYS:SNAP)</v>
    <v>2</v>
    <v>3</v>
    <v>Finance</v>
    <v>4</v>
    <v>83.34</v>
    <v>23.18</v>
    <v>1.1944999999999999</v>
    <v>-1.53</v>
    <v>-6.1395999999999999E-2</v>
    <v>USD</v>
    <v>Snap Inc. is a camera company. The Company's flagship product, Snapchat, is a camera application that helps people communicate visually with friends and family through short videos and images called Snaps. Snapchat is its core mobile device application and contains five tabs. Its tabs include Camera, Communication, Snap Map, Stories and Spotlight. The Camera is the starting point for creation in Snapchat. Snapchat opens directly to the Camera, making it easy to create a Snap and send it to friends. Communication allows users to send Snaps to friends collectively or individually, through its messaging architecture. Snap Map is a live and personalized map that allows Snapchatters to connect with friends and explore what is going on in their local area. Stories feature content from a Snapchatter's friends, its community, and its content partners. Spotlight is a way to share user-generated content with the entire Snapchat community. Its advertising products include Snap Ads and AR Ads.</v>
    <v>5661</v>
    <v>New York Stock Exchange</v>
    <v>XNYS</v>
    <v>XNYS</v>
    <v>3000 31St Street, Loop North, SANTA MONICA, CA, 90405 US</v>
    <v>25.12</v>
    <v>Software &amp; IT Services</v>
    <v>Stock</v>
    <v>44690.999995323436</v>
    <v>229</v>
    <v>23.18</v>
    <v>38273618360</v>
    <v>SNAP INC.</v>
    <v>SNAP INC.</v>
    <v>24.98</v>
    <v>0</v>
    <v>24.92</v>
    <v>23.39</v>
    <v>1636324000</v>
    <v>SNAP</v>
    <v>SNAP INC. (XNYS:SNAP)</v>
    <v>4572</v>
    <v>31658912</v>
    <v>2012</v>
  </rv>
  <rv s="2">
    <v>230</v>
  </rv>
  <rv s="0">
    <v>https://www.bing.com/financeapi/forcetrigger?t=a1twnm&amp;q=ARCX%3aGLD&amp;form=skydnc</v>
    <v>Learn more on Bing</v>
  </rv>
  <rv s="6">
    <v>en-US</v>
    <v>a1twnm</v>
    <v>268435456</v>
    <v>1</v>
    <v>Powered by Refinitiv</v>
    <v>11</v>
    <v>SPDR Gold (ARCX:GLD)</v>
    <v>12</v>
    <v>13</v>
    <v>Finance</v>
    <v>15</v>
    <v>193.3</v>
    <v>160.68</v>
    <v>0.82040000000000002</v>
    <v>-2.54</v>
    <v>-1.448E-2</v>
    <v>USD</v>
    <v>NYSE Arca</v>
    <v>ARCX</v>
    <v>4.0000000000000001E-3</v>
    <v>174.27</v>
    <v>ETF</v>
    <v>44690.999165300782</v>
    <v>232</v>
    <v>172.79</v>
    <v>67238867995.139999</v>
    <v>SPDR Gold</v>
    <v>174.27</v>
    <v>175.42</v>
    <v>172.88</v>
    <v>GLD</v>
    <v>SPDR Gold (ARCX:GLD)</v>
    <v>32</v>
    <v>9391192</v>
  </rv>
  <rv s="2">
    <v>233</v>
  </rv>
  <rv s="0">
    <v>https://www.bing.com/financeapi/forcetrigger?t=a1vxoc&amp;q=ARCX%3aIWP&amp;form=skydnc</v>
    <v>Learn more on Bing</v>
  </rv>
  <rv s="6">
    <v>en-US</v>
    <v>a1vxoc</v>
    <v>268435456</v>
    <v>1</v>
    <v>Powered by Refinitiv</v>
    <v>11</v>
    <v>iShares:Russ MC Gr (ARCX:IWP)</v>
    <v>12</v>
    <v>13</v>
    <v>Finance</v>
    <v>14</v>
    <v>123.45</v>
    <v>80.819999999999993</v>
    <v>0.99980000000000002</v>
    <v>-4.71</v>
    <v>-5.4817999999999999E-2</v>
    <v>USD</v>
    <v>NYSE Arca</v>
    <v>ARCX</v>
    <v>2.3E-3</v>
    <v>84.68</v>
    <v>ETF</v>
    <v>44691.000000624997</v>
    <v>235</v>
    <v>80.819999999999993</v>
    <v>12006212618.48</v>
    <v>iShares:Russ MC Gr</v>
    <v>84.34</v>
    <v>85.92</v>
    <v>81.209999999999994</v>
    <v>IWP</v>
    <v>iShares:Russ MC Gr (ARCX:IWP)</v>
    <v>3072025</v>
    <v>1222700</v>
  </rv>
  <rv s="2">
    <v>236</v>
  </rv>
  <rv s="0">
    <v>https://www.bing.com/financeapi/forcetrigger?t=bzu86h&amp;q=XNAS%3aCOIN&amp;form=skydnc</v>
    <v>Learn more on Bing</v>
  </rv>
  <rv s="7">
    <v>en-US</v>
    <v>bzu86h</v>
    <v>268435456</v>
    <v>1</v>
    <v>Powered by Refinitiv</v>
    <v>16</v>
    <v>COINBASE GLOBAL, INC. (XNAS:COIN)</v>
    <v>2</v>
    <v>17</v>
    <v>Finance</v>
    <v>4</v>
    <v>368.9</v>
    <v>81.78</v>
    <v>-20.23</v>
    <v>-0.19500699999999999</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96.43</v>
    <v>Financial Technology (Fintech) &amp; Infrastructure</v>
    <v>Stock</v>
    <v>44690.999990289063</v>
    <v>238</v>
    <v>81.78</v>
    <v>18532472392</v>
    <v>COINBASE GLOBAL, INC.</v>
    <v>COINBASE GLOBAL, INC.</v>
    <v>96</v>
    <v>6.5492999999999997</v>
    <v>103.74</v>
    <v>83.51</v>
    <v>221919200</v>
    <v>COIN</v>
    <v>COINBASE GLOBAL, INC. (XNAS:COIN)</v>
    <v>17601</v>
    <v>4834946</v>
    <v>2014</v>
  </rv>
  <rv s="2">
    <v>239</v>
  </rv>
  <rv s="0">
    <v>https://www.bing.com/financeapi/forcetrigger?t=a256cw&amp;q=XNYS%3aV&amp;form=skydnc</v>
    <v>Learn more on Bing</v>
  </rv>
  <rv s="1">
    <v>en-US</v>
    <v>a256cw</v>
    <v>268435456</v>
    <v>1</v>
    <v>Powered by Refinitiv</v>
    <v>0</v>
    <v>VISA INC. (XNYS:V)</v>
    <v>2</v>
    <v>3</v>
    <v>Finance</v>
    <v>4</v>
    <v>252.67</v>
    <v>186.67</v>
    <v>0.89959999999999996</v>
    <v>-9.82</v>
    <v>-4.8417000000000002E-2</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900 Metro Center Blvd, FOSTER CITY, CA, 94404 US</v>
    <v>200.75</v>
    <v>Software &amp; IT Services</v>
    <v>Stock</v>
    <v>44690.99974137656</v>
    <v>241</v>
    <v>192.08</v>
    <v>402051038000</v>
    <v>VISA INC.</v>
    <v>VISA INC.</v>
    <v>200.05</v>
    <v>32.698700000000002</v>
    <v>202.82</v>
    <v>193</v>
    <v>2083166000</v>
    <v>V</v>
    <v>VISA INC. (XNYS:V)</v>
    <v>154</v>
    <v>7645722</v>
    <v>2007</v>
  </rv>
  <rv s="2">
    <v>242</v>
  </rv>
  <rv s="0">
    <v>https://www.bing.com/financeapi/forcetrigger?t=a1vmtc&amp;q=XNAS%3aINTU&amp;form=skydnc</v>
    <v>Learn more on Bing</v>
  </rv>
  <rv s="1">
    <v>en-US</v>
    <v>a1vmtc</v>
    <v>268435456</v>
    <v>1</v>
    <v>Powered by Refinitiv</v>
    <v>0</v>
    <v>INTUIT INC. (XNAS:INTU)</v>
    <v>2</v>
    <v>3</v>
    <v>Finance</v>
    <v>5</v>
    <v>716.86</v>
    <v>363.76499999999999</v>
    <v>1.1538999999999999</v>
    <v>-28.7</v>
    <v>-7.2527999999999995E-2</v>
    <v>USD</v>
    <v>Intuit Inc. is a global technology platform that helps consumers, small businesses, and the self-employed prosper by delivering financial management and compliance products and services. The Company operates through three segments: Small Business &amp; Self-Employed, Consumer and Strategic Partner. The Small Business segment serves small businesses and the self-employed around the world and includes QuickBooks financial and business management online services and desktop software, payroll solutions, merchant payment processing solutions, and financing for small businesses. The Consumer segment serves consumers and includes do-it-yourself and assisted TurboTax income tax preparation products and services, which enable individuals to prepare and file their own federal and state personal income tax returns. The Strategic Partner segment serves professional accountants in the United States and Canada. Its professional tax offerings include Lacerte, ProSeries, ProFile and ProConnect Tax Online.</v>
    <v>13500</v>
    <v>Nasdaq Stock Market</v>
    <v>XNAS</v>
    <v>XNAS</v>
    <v>2700 Coast Ave, MOUNTAIN VIEW, CA, 94043-1140 US</v>
    <v>390.93</v>
    <v>Financial Technology (Fintech) &amp; Infrastructure</v>
    <v>Stock</v>
    <v>44690.995452650001</v>
    <v>244</v>
    <v>363.76499999999999</v>
    <v>103795015625</v>
    <v>INTUIT INC.</v>
    <v>INTUIT INC.</v>
    <v>386.83</v>
    <v>46.825099999999999</v>
    <v>395.71</v>
    <v>367.01</v>
    <v>282812500</v>
    <v>INTU</v>
    <v>INTUIT INC. (XNAS:INTU)</v>
    <v>3485197</v>
    <v>1682077</v>
    <v>1993</v>
  </rv>
  <rv s="2">
    <v>245</v>
  </rv>
  <rv s="0">
    <v>https://www.bing.com/financeapi/forcetrigger?t=a1x8w7&amp;q=XNYS%3aMA&amp;form=skydnc</v>
    <v>Learn more on Bing</v>
  </rv>
  <rv s="1">
    <v>en-US</v>
    <v>a1x8w7</v>
    <v>268435456</v>
    <v>1</v>
    <v>Powered by Refinitiv</v>
    <v>0</v>
    <v>MASTERCARD INCORPORATED. (XNYS:MA)</v>
    <v>2</v>
    <v>3</v>
    <v>Finance</v>
    <v>4</v>
    <v>399.92</v>
    <v>305.60500000000002</v>
    <v>1.0065</v>
    <v>-19.13</v>
    <v>-5.5111E-2</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342.39</v>
    <v>Software &amp; IT Services</v>
    <v>Stock</v>
    <v>44690.99966704844</v>
    <v>247</v>
    <v>324.89</v>
    <v>319017735153</v>
    <v>MASTERCARD INCORPORATED.</v>
    <v>MASTERCARD INCORPORATED.</v>
    <v>341</v>
    <v>34.131399999999999</v>
    <v>347.12</v>
    <v>327.99</v>
    <v>972644700</v>
    <v>MA</v>
    <v>MASTERCARD INCORPORATED. (XNYS:MA)</v>
    <v>7</v>
    <v>3434392</v>
    <v>2001</v>
  </rv>
  <rv s="2">
    <v>248</v>
  </rv>
  <rv s="0">
    <v>https://www.bing.com/financeapi/forcetrigger?t=b6m84c&amp;q=XNAS%3aLYFT&amp;form=skydnc</v>
    <v>Learn more on Bing</v>
  </rv>
  <rv s="8">
    <v>en-US</v>
    <v>b6m84c</v>
    <v>268435456</v>
    <v>1</v>
    <v>Powered by Refinitiv</v>
    <v>18</v>
    <v>LYFT, INC. (XNAS:LYFT)</v>
    <v>2</v>
    <v>19</v>
    <v>Finance</v>
    <v>5</v>
    <v>63.07</v>
    <v>18.399999999999999</v>
    <v>-1.9</v>
    <v>-9.2637999999999998E-2</v>
    <v>USD</v>
    <v>Lyft, Inc. owns and operates multimodal transportation networks in the United States and Canada that offer access to a variety of transportation options through its platform and mobile-based applications. The Lyft Platform provides a marketplace where drivers are matched with riders via the Lyft App. Transportation options through the Company's platform and mobile-based applications are comprised of its ridesharing marketplace that connects drivers and riders in cities across the United States and Canada; Lyft's network of Light Vehicles; the Express Drive program, where drivers can enter into short-term rental agreements with Flexdrive or a third party for vehicles is used to provide ridesharing services, and Lyft Rentals, a consumer offering for users who want to rent a car for a fixed period of time for personal use, and Lyft Driver Centers and Lyft Auto Care, where drivers and riders can request auto maintenance and collision repair services offered through the Lyft Platform.</v>
    <v>4453</v>
    <v>Nasdaq Stock Market</v>
    <v>XNAS</v>
    <v>XNAS</v>
    <v>185 Berry St Ste 5000, SAN FRANCISCO, CA, 94107-2503 US</v>
    <v>20.64</v>
    <v>Software &amp; IT Services</v>
    <v>Stock</v>
    <v>44690.999973853905</v>
    <v>250</v>
    <v>18.399999999999999</v>
    <v>6486735098</v>
    <v>LYFT, INC.</v>
    <v>LYFT, INC.</v>
    <v>19.850000000000001</v>
    <v>20.51</v>
    <v>18.61</v>
    <v>348561800</v>
    <v>LYFT</v>
    <v>LYFT, INC. (XNAS:LYFT)</v>
    <v>2060</v>
    <v>12484144</v>
    <v>2007</v>
  </rv>
  <rv s="2">
    <v>251</v>
  </rv>
  <rv s="0">
    <v>https://www.bing.com/financeapi/forcetrigger?t=a1qc1h&amp;q=XNYS%3aCRM&amp;form=skydnc</v>
    <v>Learn more on Bing</v>
  </rv>
  <rv s="1">
    <v>en-US</v>
    <v>a1qc1h</v>
    <v>268435456</v>
    <v>1</v>
    <v>Powered by Refinitiv</v>
    <v>0</v>
    <v>SALESFORCE, INC. (XNYS:CRM)</v>
    <v>2</v>
    <v>3</v>
    <v>Finance</v>
    <v>4</v>
    <v>311.75</v>
    <v>162.13</v>
    <v>1.1557999999999999</v>
    <v>-6.1</v>
    <v>-3.5945999999999999E-2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170.2885</v>
    <v>Software &amp; IT Services</v>
    <v>Stock</v>
    <v>44690.998831747653</v>
    <v>253</v>
    <v>162.13</v>
    <v>162540820880</v>
    <v>SALESFORCE, INC.</v>
    <v>SALESFORCE, INC.</v>
    <v>166.72</v>
    <v>108.9795</v>
    <v>169.7</v>
    <v>163.6</v>
    <v>993525800</v>
    <v>CRM</v>
    <v>SALESFORCE, INC. (XNYS:CRM)</v>
    <v>557</v>
    <v>6970969</v>
    <v>1999</v>
  </rv>
  <rv s="2">
    <v>254</v>
  </rv>
  <rv s="0">
    <v>https://www.bing.com/financeapi/forcetrigger?t=a1nq6h&amp;q=ARCX%3aARKK&amp;form=skydnc</v>
    <v>Learn more on Bing</v>
  </rv>
  <rv s="6">
    <v>en-US</v>
    <v>a1nq6h</v>
    <v>268435456</v>
    <v>1</v>
    <v>Powered by Refinitiv</v>
    <v>11</v>
    <v>ARK Innovation (ARCX:ARKK)</v>
    <v>12</v>
    <v>13</v>
    <v>Finance</v>
    <v>14</v>
    <v>132.5</v>
    <v>40.755000000000003</v>
    <v>1.6932</v>
    <v>-4.5</v>
    <v>-9.8618999999999998E-2</v>
    <v>USD</v>
    <v>NYSE Arca</v>
    <v>ARCX</v>
    <v>7.4999999999999997E-3</v>
    <v>44.975000000000001</v>
    <v>ETF</v>
    <v>44691.000000624997</v>
    <v>256</v>
    <v>40.755000000000003</v>
    <v>8840234508.1870003</v>
    <v>ARK Innovation</v>
    <v>44.12</v>
    <v>45.63</v>
    <v>41.13</v>
    <v>ARKK</v>
    <v>ARK Innovation (ARCX:ARKK)</v>
    <v>8729</v>
    <v>26231796</v>
  </rv>
  <rv s="2">
    <v>257</v>
  </rv>
  <rv s="0">
    <v>https://www.bing.com/financeapi/forcetrigger?t=a24b5r&amp;q=XNAS%3aTLT&amp;form=skydnc</v>
    <v>Learn more on Bing</v>
  </rv>
  <rv s="6">
    <v>en-US</v>
    <v>a24b5r</v>
    <v>268435456</v>
    <v>1</v>
    <v>Powered by Refinitiv</v>
    <v>11</v>
    <v>iShares:20+ Trs Bd ETF (XNAS:TLT)</v>
    <v>12</v>
    <v>13</v>
    <v>Finance</v>
    <v>14</v>
    <v>155.12</v>
    <v>112.62</v>
    <v>1.0552999999999999</v>
    <v>1</v>
    <v>8.797000000000001E-3</v>
    <v>USD</v>
    <v>Nasdaq Stock Market</v>
    <v>XNAS</v>
    <v>1.5E-3</v>
    <v>114.71</v>
    <v>ETF</v>
    <v>44690.99964265</v>
    <v>259</v>
    <v>112.62</v>
    <v>18845510626.84</v>
    <v>iShares:20+ Trs Bd ETF</v>
    <v>112.86</v>
    <v>113.67</v>
    <v>114.67</v>
    <v>TLT</v>
    <v>iShares:20+ Trs Bd ETF (XNAS:TLT)</v>
    <v>2700</v>
    <v>25067588</v>
  </rv>
  <rv s="2">
    <v>260</v>
  </rv>
  <rv s="0">
    <v>https://www.bing.com/financeapi/forcetrigger?t=brfjjc&amp;q=XNAS%3aPTON&amp;form=skydnc</v>
    <v>Learn more on Bing</v>
  </rv>
  <rv s="7">
    <v>en-US</v>
    <v>brfjjc</v>
    <v>268435456</v>
    <v>1</v>
    <v>Powered by Refinitiv</v>
    <v>16</v>
    <v>PELOTON INTERACTIVE, INC. (XNAS:PTON)</v>
    <v>2</v>
    <v>17</v>
    <v>Finance</v>
    <v>5</v>
    <v>129.69999999999999</v>
    <v>14.06</v>
    <v>-1.57</v>
    <v>-0.1</v>
    <v>USD</v>
    <v>Peloton Interactive, Inc. is a provider of interactive fitness platform. The Company provides connected, technology-enabled fitness, and the streaming of immersive, instructor-led boutique classes to its customers. The Company segments include Connected Fitness Products and Subscription. The Connected Fitness Products segment include the Company’s portfolio of connected fitness products and related accessories, Precor branded fitness products, delivery and installation services, Company’s branded apparel, extended warranty agreements, and commercial service contracts. Its Subscriptions segment provide access to content in its library of live and on-demand fitness classes. The Company products include Peloton Bike, Peloton Bike+, Tread and Tread+. Its accessories include cycling shoes, dumbbells, resistance bands, reversible workout, bike mat, heart rate monitor, yoga blocks, yoga straps, cleats, pedals, bike weights, and among others.</v>
    <v>6743</v>
    <v>Nasdaq Stock Market</v>
    <v>XNAS</v>
    <v>XNAS</v>
    <v>441 Ninth Avenue, Sixth Floor, NEW YORK, NY, 10001 US</v>
    <v>15.61</v>
    <v>Leisure Products</v>
    <v>Stock</v>
    <v>44690.999938876565</v>
    <v>262</v>
    <v>14.06</v>
    <v>4685510826</v>
    <v>PELOTON INTERACTIVE, INC.</v>
    <v>PELOTON INTERACTIVE, INC.</v>
    <v>15.34</v>
    <v>170.41579999999999</v>
    <v>15.7</v>
    <v>14.13</v>
    <v>331600200</v>
    <v>PTON</v>
    <v>PELOTON INTERACTIVE, INC. (XNAS:PTON)</v>
    <v>7840</v>
    <v>9401036</v>
    <v>2015</v>
  </rv>
  <rv s="2">
    <v>263</v>
  </rv>
  <rv s="0">
    <v>http://commons.wikimedia.org/wiki/File:MongoDB_Logo.svg</v>
    <v>&lt;a rel="nofollow" class="external text" href="https://www.mongodb.com/legal/trademark-usage-guidelines"&gt;MongoDB, Inc.&lt;/a&gt;</v>
  </rv>
  <rv s="0">
    <v>http://en.wikipedia.org/wiki/MongoDB_Inc.</v>
    <v>Wikipedia</v>
  </rv>
  <rv s="3">
    <v>265</v>
    <v>266</v>
  </rv>
  <rv s="4">
    <v>10</v>
    <v>https://www.bing.com/th?id=AMMS_e1db2e3234bc1bb199e8aee07d2a0340&amp;qlt=95</v>
    <v>267</v>
    <v>0</v>
    <v>https://www.bing.com/images/search?form=xlimg&amp;q=10gen</v>
    <v>Image of MONGODB, INC.</v>
  </rv>
  <rv s="0">
    <v>https://www.bing.com/financeapi/forcetrigger?t=a1xf1h&amp;q=XNAS%3aMDB&amp;form=skydnc</v>
    <v>Learn more on Bing</v>
  </rv>
  <rv s="9">
    <v>en-US</v>
    <v>a1xf1h</v>
    <v>268435456</v>
    <v>1</v>
    <v>Powered by Refinitiv</v>
    <v>20</v>
    <v>MONGODB, INC. (XNAS:MDB)</v>
    <v>8</v>
    <v>21</v>
    <v>Finance</v>
    <v>5</v>
    <v>590</v>
    <v>238.01</v>
    <v>0.98580000000000001</v>
    <v>-46.99</v>
    <v>-0.15678500000000001</v>
    <v>USD</v>
    <v>MongoDB, Inc. is a modern, general purpose database platform. Its platform enables developers to build and modernize applications across a range of use cases in the cloud, on-premise or in a hybrid environment. Its primary commercial database offering is MongoDB Enterprise Advanced, which includes its proprietary database server, enterprise management capabilities, analytics integrations and technical support. It also offers MongoDB Atlas, its cloud hosted database-as-a-service (DBaaS) offering that includes infrastructure and management of its community server offering. MongoDB Atlas is available on cloud providers in North America, Europe and Asia Pacific. The Company’s MongoDB enterprise database server, called Enterprise Server, is its proprietary database. The Company’s other products include Community Server, a free-to-download version of its database. The Company also provides professional services to its customers, including consulting and training.</v>
    <v>3544</v>
    <v>Nasdaq Stock Market</v>
    <v>XNAS</v>
    <v>XNAS</v>
    <v>1633 Broadway Fl 38, NEW YORK, NY, 10019-6763 US</v>
    <v>293.13</v>
    <v>268</v>
    <v>Software &amp; IT Services</v>
    <v>Stock</v>
    <v>44690.999662962502</v>
    <v>269</v>
    <v>249.01</v>
    <v>17075365444</v>
    <v>MONGODB, INC.</v>
    <v>MONGODB, INC.</v>
    <v>290.62</v>
    <v>299.70999999999998</v>
    <v>252.72</v>
    <v>67566340</v>
    <v>MDB</v>
    <v>MONGODB, INC. (XNAS:MDB)</v>
    <v>2706826</v>
    <v>1101561</v>
    <v>2007</v>
  </rv>
  <rv s="2">
    <v>270</v>
  </rv>
  <rv s="0">
    <v>https://www.bing.com/financeapi/forcetrigger?t=bpoxyc&amp;q=XNAS%3aZM&amp;form=skydnc</v>
    <v>Learn more on Bing</v>
  </rv>
  <rv s="7">
    <v>en-US</v>
    <v>bpoxyc</v>
    <v>268435456</v>
    <v>1</v>
    <v>Powered by Refinitiv</v>
    <v>16</v>
    <v>ZOOM VIDEO COMMUNICATIONS, INC. (XNAS:ZM)</v>
    <v>2</v>
    <v>17</v>
    <v>Finance</v>
    <v>4</v>
    <v>406.48</v>
    <v>91.65</v>
    <v>-4.04</v>
    <v>-4.1917000000000003E-2</v>
    <v>USD</v>
    <v>Zoom Video Communications, Inc. is a provider of video communication platform. The Company's platform connects people through video, phone, chat, and webinars, and enables experiences across disparate devices and locations. Its products include Zoom Meetings, Zoom Phone, Zoom Chat, Zoom Rooms, Zoom Hardware-as-a-Service, Zoom Conference Room Connector, Zoom Events, Zoom Webinar, Zoom Developer Platform, Zoom App Marketplace, and Zoom Contact Center. Its customer base spans a range of industry categories, including education, entertainment/media, enterprise infrastructure, finance, government, healthcare, manufacturing, nonprofit/not-for-profit and social impact, retail/consumer products, and software/Internet. The Company’s subsidiaries include Zoom Voice Communications, Inc., ZVC UK LTD, ZVC Australia PTY LTD, ZVC Netherlands B.V., ZVC Japan KK, Zoom Video Communications (Suzhou) Inc., Saasbee Inc. (Hefei) Ltd., ZVC India PVT LTD, Keybase LLC and SaasBee Software (Hangzhou) Co., Ltd.</v>
    <v>6787</v>
    <v>Nasdaq Stock Market</v>
    <v>XNAS</v>
    <v>XNAS</v>
    <v>55 Almaden Blvd Fl 6, San Jose, CA, 95113-1608 US</v>
    <v>96.83</v>
    <v>Software &amp; IT Services</v>
    <v>Stock</v>
    <v>44690.998975647657</v>
    <v>272</v>
    <v>91.65</v>
    <v>27621110160</v>
    <v>ZOOM VIDEO COMMUNICATIONS, INC.</v>
    <v>ZOOM VIDEO COMMUNICATIONS, INC.</v>
    <v>94.05</v>
    <v>20.475200000000001</v>
    <v>96.38</v>
    <v>92.34</v>
    <v>299124000</v>
    <v>ZM</v>
    <v>ZOOM VIDEO COMMUNICATIONS, INC. (XNAS:ZM)</v>
    <v>79</v>
    <v>3776013</v>
    <v>2011</v>
  </rv>
  <rv s="2">
    <v>273</v>
  </rv>
  <rv s="0">
    <v>https://www.bing.com/financeapi/forcetrigger?t=a24op2&amp;q=XNYS%3aTWTR&amp;form=skydnc</v>
    <v>Learn more on Bing</v>
  </rv>
  <rv s="1">
    <v>en-US</v>
    <v>a24op2</v>
    <v>268435456</v>
    <v>1</v>
    <v>Powered by Refinitiv</v>
    <v>0</v>
    <v>TWITTER, INC. (XNYS:TWTR)</v>
    <v>2</v>
    <v>3</v>
    <v>Finance</v>
    <v>4</v>
    <v>73.34</v>
    <v>31.3</v>
    <v>0.56359999999999999</v>
    <v>-1.84</v>
    <v>-3.6948000000000002E-2</v>
    <v>USD</v>
    <v>Twitter, Inc. offers products and services for users, advertisers, developers and data partners. The Company's products and services include Twitter, Promoted Ads and Twitter Amplify, Follower Ads and Twitter Takeover. Twitter is a platform for public self-expression and conversation in real time. Its Promoted Ads include objective-based features that allow advertisers to pay only for the types of engagement selected by the advertisers, such as Tweet engagements, Website clicks, mobile application installs or engagements, obtaining new followers, or video views. Follower Ads provide a way for its advertisers to build and grow an audience that is interested in their business, product or service. Its Follower Ads are pay-for-performance advertising priced through an auction. Twitter Takeover appear at the top of the list of trending topics or timeline for an entire day in a particular country or on a global basis. The Company sell its Twitter Takeover on a fixed-fee-per-day basis.</v>
    <v>7500</v>
    <v>New York Stock Exchange</v>
    <v>XNYS</v>
    <v>XNYS</v>
    <v>1355 Market St Ste 900, SAN FRANCISCO, CA, 94103-1337 US</v>
    <v>49.44</v>
    <v>Software &amp; IT Services</v>
    <v>Stock</v>
    <v>44690.999969560158</v>
    <v>275</v>
    <v>47.625</v>
    <v>36650106372</v>
    <v>TWITTER, INC.</v>
    <v>TWITTER, INC.</v>
    <v>49.3</v>
    <v>198.1</v>
    <v>49.8</v>
    <v>47.96</v>
    <v>764180700</v>
    <v>TWTR</v>
    <v>TWITTER, INC. (XNYS:TWTR)</v>
    <v>4468</v>
    <v>97431702</v>
    <v>2007</v>
  </rv>
  <rv s="2">
    <v>276</v>
  </rv>
  <rv s="0">
    <v>https://www.bing.com/financeapi/forcetrigger?t=bx11nm&amp;q=XNYS%3aDASH&amp;form=skydnc</v>
    <v>Learn more on Bing</v>
  </rv>
  <rv s="7">
    <v>en-US</v>
    <v>bx11nm</v>
    <v>268435456</v>
    <v>1</v>
    <v>Powered by Refinitiv</v>
    <v>16</v>
    <v>DOORDASH, INC. (XNYS:DASH)</v>
    <v>2</v>
    <v>17</v>
    <v>Finance</v>
    <v>5</v>
    <v>257.24990000000003</v>
    <v>63.11</v>
    <v>-7.93</v>
    <v>-0.109971</v>
    <v>USD</v>
    <v>DoorDash, Inc. is engaged in providing local logistics platform. The local logistics platform connects merchants, consumers, and dashers. The Company’s business consists of Marketplace and Platform services. The Company operates the DoorDash Marketplace, which enables merchants to establish an online presence and expand their reach by connecting them with consumers (the Marketplace). It also offers Pickup, which allows consumers to place advance orders, skip lines, and pick up their orders conveniently with no consumer fees, as well as DoorDash for work, which provides merchants on the Company’s platform with large group orders and catering orders for businesses and events. Marketplace also includes DashPass, the Company’s membership product, which provides consumers with unlimited access to eligible merchants with zero delivery fees and reduced service fees. The Company offers Platform services, which includes DoorDash, which is a white-label logistics service and DoorDash Storefront.</v>
    <v>8600</v>
    <v>New York Stock Exchange</v>
    <v>XNYS</v>
    <v>XNYS</v>
    <v>303 2Nd Street, South Tower, 8Th Floor, San Francisco, CA, 94107 US</v>
    <v>71.7</v>
    <v>Software &amp; IT Services</v>
    <v>Stock</v>
    <v>44690.999953205472</v>
    <v>278</v>
    <v>63.32</v>
    <v>22542551110</v>
    <v>DOORDASH, INC.</v>
    <v>DOORDASH, INC.</v>
    <v>69.02</v>
    <v>0</v>
    <v>72.11</v>
    <v>64.180000000000007</v>
    <v>351239500</v>
    <v>DASH</v>
    <v>DOORDASH, INC. (XNYS:DASH)</v>
    <v>157</v>
    <v>5338972</v>
    <v>2013</v>
  </rv>
  <rv s="2">
    <v>279</v>
  </rv>
  <rv s="0">
    <v>https://www.bing.com/financeapi/forcetrigger?t=brh6oc&amp;q=XNYS%3aNET&amp;form=skydnc</v>
    <v>Learn more on Bing</v>
  </rv>
  <rv s="7">
    <v>en-US</v>
    <v>brh6oc</v>
    <v>268435456</v>
    <v>1</v>
    <v>Powered by Refinitiv</v>
    <v>16</v>
    <v>CLOUDFLARE, INC. (XNYS:NET)</v>
    <v>2</v>
    <v>17</v>
    <v>Finance</v>
    <v>4</v>
    <v>221.64</v>
    <v>56</v>
    <v>-9.0500000000000007</v>
    <v>-0.137936</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The Company's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Cloud Firewall, Bot Management, Unmetered Mitigation, Cloudflare Orbit, SSL for SaaS, Dedicated &amp; Custom Certs and others. Its performance products include Content Delivery, Intelligent Routing, Content Optimization and others.</v>
    <v>2751</v>
    <v>New York Stock Exchange</v>
    <v>XNYS</v>
    <v>XNYS</v>
    <v>101 Townsend St, SAN FRANCISCO, CA, 94107-1934 US</v>
    <v>64.42</v>
    <v>Software &amp; IT Services</v>
    <v>Stock</v>
    <v>44690.999849883592</v>
    <v>281</v>
    <v>56</v>
    <v>18441014704</v>
    <v>CLOUDFLARE, INC.</v>
    <v>CLOUDFLARE, INC.</v>
    <v>63.17</v>
    <v>0</v>
    <v>65.61</v>
    <v>56.56</v>
    <v>326043400</v>
    <v>NET</v>
    <v>CLOUDFLARE, INC. (XNYS:NET)</v>
    <v>4445</v>
    <v>4535523</v>
    <v>2009</v>
  </rv>
  <rv s="2">
    <v>282</v>
  </rv>
  <rv s="0">
    <v>http://en.wikipedia.org/wiki/Shake_Shack</v>
    <v>Wikipedia</v>
  </rv>
  <rv s="3">
    <v>6</v>
    <v>284</v>
  </rv>
  <rv s="4">
    <v>10</v>
    <v>https://www.bing.com/th?id=AMMS_e7926709713a70d0ca1ce8199dbe50b0&amp;qlt=95</v>
    <v>285</v>
    <v>0</v>
    <v>https://www.bing.com/images/search?form=xlimg&amp;q=shake+shack</v>
    <v>Image of SHAKE SHACK INC.</v>
  </rv>
  <rv s="0">
    <v>https://www.bing.com/financeapi/forcetrigger?t=a22voc&amp;q=XNYS%3aSHAK&amp;form=skydnc</v>
    <v>Learn more on Bing</v>
  </rv>
  <rv s="5">
    <v>en-US</v>
    <v>a22voc</v>
    <v>268435456</v>
    <v>1</v>
    <v>Powered by Refinitiv</v>
    <v>6</v>
    <v>SHAKE SHACK INC. (XNYS:SHAK)</v>
    <v>8</v>
    <v>9</v>
    <v>Finance</v>
    <v>5</v>
    <v>111.49</v>
    <v>48.51</v>
    <v>1.4558</v>
    <v>-5.98</v>
    <v>-0.10932399999999999</v>
    <v>USD</v>
    <v>Shake Shack Inc. is a roadside burger stand serving American menu of burgers, chicken sandwiches, hot dogs, crinkle cut fries, shakes, frozen custard, beer and wine. The Company's menu focuses on food and beverages, crafted from a range of American foods. Its burger category includes ShackBurger, SmokeShack, Shroom Burger (a vegetarian burger), Shack Stack, Avocado Bacon Burger and Hamburger. Its chicken products include Chicken Shack and Chicken Bites. It offers wines, including Shack Red, Shack White and Shack Rose. In addition, it serves Abita Root Beer, Shack-made lemonade, organic fresh brewed iced tea, Fifty/Fifty (half lemonade, half organic iced tea), Honest Kids organic apple juice, and Shack20 bottled water. It offers delivery services through its Shack app as well as Shake Shack Website. The Company operates approximately 369 Shacks, of which 218 are domestic Company-operated Shacks, 25 are domestic licensed Shacks, and 126 are international licensed Shacks.</v>
    <v>9695</v>
    <v>New York Stock Exchange</v>
    <v>XNYS</v>
    <v>XNYS</v>
    <v>225 Varick St Rm 301, NEW YORK, NY, 10014-5816 US</v>
    <v>53.524999999999999</v>
    <v>286</v>
    <v>Hotels &amp; Entertainment Services</v>
    <v>Stock</v>
    <v>44690.983159467185</v>
    <v>287</v>
    <v>48.51</v>
    <v>2052567753</v>
    <v>SHAKE SHACK INC.</v>
    <v>SHAKE SHACK INC.</v>
    <v>53.3</v>
    <v>0</v>
    <v>54.7</v>
    <v>48.72</v>
    <v>42129880</v>
    <v>SHAK</v>
    <v>SHAKE SHACK INC. (XNYS:SHAK)</v>
    <v>1323646</v>
    <v>861741</v>
    <v>2014</v>
  </rv>
  <rv s="2">
    <v>288</v>
  </rv>
  <rv s="0">
    <v>https://www.bing.com/financeapi/forcetrigger?t=azgv7w&amp;q=XNYS%3aSPOT&amp;form=skydnc</v>
    <v>Learn more on Bing</v>
  </rv>
  <rv s="1">
    <v>en-US</v>
    <v>azgv7w</v>
    <v>268435456</v>
    <v>1</v>
    <v>Powered by Refinitiv</v>
    <v>0</v>
    <v>Spotify Technology SA (XNYS:SPOT)</v>
    <v>2</v>
    <v>3</v>
    <v>Finance</v>
    <v>5</v>
    <v>305.60000000000002</v>
    <v>93.52</v>
    <v>1.7970999999999999</v>
    <v>-10.24</v>
    <v>-9.7821999999999992E-2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6617</v>
    <v>New York Stock Exchange</v>
    <v>XNYS</v>
    <v>XNYS</v>
    <v>42-44 Avenue de la Gare, LUXEMBOURG, LUXEMBOURG-NA, 1610 LU</v>
    <v>104.19</v>
    <v>Software &amp; IT Services</v>
    <v>Stock</v>
    <v>44690.999954606254</v>
    <v>290</v>
    <v>93.52</v>
    <v>18146815992</v>
    <v>Spotify Technology SA</v>
    <v>Spotify Technology SA</v>
    <v>101.78</v>
    <v>232.43520000000001</v>
    <v>104.68</v>
    <v>94.44</v>
    <v>192151800</v>
    <v>SPOT</v>
    <v>Spotify Technology SA (XNYS:SPOT)</v>
    <v>53</v>
    <v>2660968</v>
    <v>2007</v>
  </rv>
  <rv s="2">
    <v>291</v>
  </rv>
  <rv s="0">
    <v>https://www.bing.com/financeapi/forcetrigger?t=bq8rqh&amp;q=XNAS%3aCRWD&amp;form=skydnc</v>
    <v>Learn more on Bing</v>
  </rv>
  <rv s="8">
    <v>en-US</v>
    <v>bq8rqh</v>
    <v>268435456</v>
    <v>1</v>
    <v>Powered by Refinitiv</v>
    <v>18</v>
    <v>CROWDSTRIKE HOLDINGS, INC. (XNAS:CRWD)</v>
    <v>2</v>
    <v>19</v>
    <v>Finance</v>
    <v>4</v>
    <v>298.48</v>
    <v>142.06</v>
    <v>-21.12</v>
    <v>-0.12814800000000001</v>
    <v>USD</v>
    <v>CrowdStrike Holdings, Inc. provides cloud-delivered solutions for endpoint and cloud workload protection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It also offers approximately 22 cloud modules on its Falcon platform, which include Falcon Prevent, Falcon Insight, Falcon Device Control, Falcon Firewall Management, Falcon XDR, Falcon Discover, Falcon Spotlight and others.</v>
    <v>4965</v>
    <v>Nasdaq Stock Market</v>
    <v>XNAS</v>
    <v>XNAS</v>
    <v>206 E. 9TH STREET, SUITE 1400, AUSTIN, TX, 78701 US</v>
    <v>160.6</v>
    <v>Software &amp; IT Services</v>
    <v>Stock</v>
    <v>44690.999676250001</v>
    <v>293</v>
    <v>142.06</v>
    <v>33159039551</v>
    <v>CROWDSTRIKE HOLDINGS, INC.</v>
    <v>CROWDSTRIKE HOLDINGS, INC.</v>
    <v>159.01</v>
    <v>164.81</v>
    <v>143.69</v>
    <v>230767900</v>
    <v>CRWD</v>
    <v>CROWDSTRIKE HOLDINGS, INC. (XNAS:CRWD)</v>
    <v>322</v>
    <v>4191779</v>
    <v>2011</v>
  </rv>
  <rv s="2">
    <v>294</v>
  </rv>
  <rv s="0">
    <v>https://www.bing.com/financeapi/forcetrigger?t=a23i8m&amp;q=XNYS%3aSQ&amp;form=skydnc</v>
    <v>Learn more on Bing</v>
  </rv>
  <rv s="1">
    <v>en-US</v>
    <v>a23i8m</v>
    <v>268435456</v>
    <v>1</v>
    <v>Powered by Refinitiv</v>
    <v>0</v>
    <v>BLOCK, INC. (XNYS:SQ)</v>
    <v>2</v>
    <v>3</v>
    <v>Finance</v>
    <v>4</v>
    <v>289.23</v>
    <v>80.819999999999993</v>
    <v>2.3719000000000001</v>
    <v>-12.33</v>
    <v>-0.12818399999999999</v>
    <v>USD</v>
    <v>Block, Inc. creates tools that enables businesses, sellers and individuals to participate in the economy. Its segments include Square and Cash App. The Square segment includes managed payment services, software solutions, hardware and financial services products offered to sellers. The Cash App segment includes the financial tools available to individuals within the mobile Cash App, including peer-to-peer payments, bitcoin and stock investments. Cash App segment also includes Cash Card, which is linked to customer-stored balances that customers can use to pay for purchases or withdraw funds from an automated teller machine (ATM). Its Square ecosystem consists of more than 30 distinct software, hardware, and financial services products. With Cash App, it is building an ecosystem of financial products and services that helps individuals manage their money by making it relatable, instantly available, and universally accessible. Cash App primarily serves customers in the United States.</v>
    <v>8521</v>
    <v>New York Stock Exchange</v>
    <v>XNYS</v>
    <v>XNYS</v>
    <v>1455 Market Street, Suite 600, SAN FRANCISCO, CA, 94103 US</v>
    <v>93.968500000000006</v>
    <v>Professional &amp; Commercial Services</v>
    <v>Stock</v>
    <v>44690.999935428124</v>
    <v>296</v>
    <v>80.819999999999993</v>
    <v>48671673120</v>
    <v>BLOCK, INC.</v>
    <v>BLOCK, INC.</v>
    <v>93.06</v>
    <v>313.78280000000001</v>
    <v>96.19</v>
    <v>83.86</v>
    <v>580392000</v>
    <v>SQ</v>
    <v>BLOCK, INC. (XNYS:SQ)</v>
    <v>4554</v>
    <v>15848737</v>
    <v>2009</v>
  </rv>
  <rv s="2">
    <v>297</v>
  </rv>
  <rv s="0">
    <v>https://www.bing.com/financeapi/forcetrigger?t=a26ghw&amp;q=XNAS%3aZG&amp;form=skydnc</v>
    <v>Learn more on Bing</v>
  </rv>
  <rv s="1">
    <v>en-US</v>
    <v>a26ghw</v>
    <v>268435456</v>
    <v>1</v>
    <v>Powered by Refinitiv</v>
    <v>0</v>
    <v>ZILLOW GROUP, INC. (XNAS:ZG)</v>
    <v>2</v>
    <v>3</v>
    <v>Finance</v>
    <v>5</v>
    <v>124.9</v>
    <v>33.260100000000001</v>
    <v>1.4854000000000001</v>
    <v>-0.85</v>
    <v>-2.2745999999999999E-2</v>
    <v>USD</v>
    <v>Zillow Group, Inc. owns and operates a portfolio of real estate brands on mobile applications and Websites. The Company’s segments include Homes, Internet, Media &amp; Technology (IMT), and Mortgages. The Homes segment provides financial results of purchase and sale of homes through Zillow Offers and the financial results from title and escrow services through Zillow Closing Services. The IMT segment includes the financial results for the premier agent, rentals and new construction marketplaces, dotloop, display, and other advertising and business software solutions. The Mortgages segment includes financial results for mortgage originations through Zillow Home Loans, advertising sold to mortgage lenders and other mortgage professionals, as well as Mortech mortgage software solutions. Its affiliates and subsidiaries include Zillow, Zillow Offers, Zillow Premier Agent, Zillow Home Loans, Zillow Homes, Inc., Trulia, Out East, ShowingTime, Bridge Interactive, dotloop, StreetEasy and HotPads.</v>
    <v>6549</v>
    <v>Nasdaq Stock Market</v>
    <v>XNAS</v>
    <v>XNAS</v>
    <v>1301 2nd Ave Fl 31, SEATTLE, WA, 98101-0003 US</v>
    <v>39.973599999999998</v>
    <v>Real Estate Operations</v>
    <v>Stock</v>
    <v>44690.999690740624</v>
    <v>299</v>
    <v>35.81</v>
    <v>9326966000</v>
    <v>ZILLOW GROUP, INC.</v>
    <v>ZILLOW GROUP, INC.</v>
    <v>35.85</v>
    <v>143.54320000000001</v>
    <v>37.369999999999997</v>
    <v>36.520000000000003</v>
    <v>246309500</v>
    <v>ZG</v>
    <v>ZILLOW GROUP, INC. (XNAS:ZG)</v>
    <v>1921286</v>
    <v>959203</v>
    <v>2014</v>
  </rv>
  <rv s="2">
    <v>300</v>
  </rv>
  <rv s="0">
    <v>https://www.bing.com/financeapi/forcetrigger?t=bptw77&amp;q=XNYS%3aUBER&amp;form=skydnc</v>
    <v>Learn more on Bing</v>
  </rv>
  <rv s="7">
    <v>en-US</v>
    <v>bptw77</v>
    <v>268435456</v>
    <v>1</v>
    <v>Powered by Refinitiv</v>
    <v>16</v>
    <v>UBER TECHNOLOGIES, INC. (XNYS:UBER)</v>
    <v>2</v>
    <v>17</v>
    <v>Finance</v>
    <v>4</v>
    <v>52.36</v>
    <v>22.8</v>
    <v>-3.02</v>
    <v>-0.11584199999999999</v>
    <v>USD</v>
    <v>Uber Technologies, Inc. (Uber) develops and operates technology applications supporting a variety of offerings on its platform. The Company connects consumers with providers of ride services, merchants, and food delivery services as well as public transportation networks. Its segments include Mobility, Delivery, and Freight. Mobility refers to products that connect consumers with Mobility drivers who provide rides in a variety of vehicles, such as cars, auto rickshaws, motorbikes, minibuses, or taxis. Mobility also includes activity related to its financial partnership’s offerings. Delivery offering allows consumers to search for and discover local restaurants, order meal, and either pick-up at the restaurant or have the meal delivered and, in certain markets, also includes offerings for grocery, alcohol and convenience store delivery as well as other goods. The Freight segment connects carriers with shippers on its platform, gives carriers upfront, and enables to book a shipment.</v>
    <v>29300</v>
    <v>New York Stock Exchange</v>
    <v>XNYS</v>
    <v>XNYS</v>
    <v>1515 3Rd Street, SAN FRANCISCO, CA, 94158 US</v>
    <v>26.065000000000001</v>
    <v>Software &amp; IT Services</v>
    <v>Stock</v>
    <v>44690.99994040469</v>
    <v>302</v>
    <v>22.8</v>
    <v>45262363000</v>
    <v>UBER TECHNOLOGIES, INC.</v>
    <v>UBER TECHNOLOGIES, INC.</v>
    <v>25.41</v>
    <v>0</v>
    <v>26.07</v>
    <v>23.05</v>
    <v>1963660000</v>
    <v>UBER</v>
    <v>UBER TECHNOLOGIES, INC. (XNYS:UBER)</v>
    <v>19397</v>
    <v>33070719</v>
    <v>2010</v>
  </rv>
  <rv s="2">
    <v>303</v>
  </rv>
  <rv s="0">
    <v>https://www.bing.com/financeapi/forcetrigger?t=a1vpr7&amp;q=XNYS%3aSPCE&amp;form=skydnc</v>
    <v>Learn more on Bing</v>
  </rv>
  <rv s="1">
    <v>en-US</v>
    <v>a1vpr7</v>
    <v>268435456</v>
    <v>1</v>
    <v>Powered by Refinitiv</v>
    <v>0</v>
    <v>Virgin Galactic Holdings, Inc. (XNYS:SPCE)</v>
    <v>2</v>
    <v>3</v>
    <v>Finance</v>
    <v>5</v>
    <v>57.509500000000003</v>
    <v>6.06</v>
    <v>0.55269999999999997</v>
    <v>-0.73</v>
    <v>-0.107353</v>
    <v>USD</v>
    <v>Virgin Galactic Holdings, Inc. is an aerospace company. The Company is focused on the development, manufacture and operations of spaceships and related technologies for the purpose of conducting commercial human spaceflight and flying commercial research and development payloads into space. The Company's assets include its carrier aircraft, the mothership, which is a twin-fuselage, custom-built aircraft designed to carry its spaceships up to an altitude of approximately 45,000 feet, where the spaceship is released for its flight into space; its spaceship platform is a reusable spaceship with the capacity to carry two pilots and up to six future astronauts into space before returning them safely to the Earth’s surface; its hybrid rocket motor is designed to provide performance capabilities necessary for spaceflight with a focus on safety, reliability and economy; its Spaceport America is a commercial spaceport, which includes space terminal, hangar facilities and a 12,000 foot runway.</v>
    <v>804</v>
    <v>New York Stock Exchange</v>
    <v>XNYS</v>
    <v>XNYS</v>
    <v>1700 FLIGHT WAY, TUSTIN, CA, 92782 US</v>
    <v>6.6</v>
    <v>Aerospace &amp; Defense</v>
    <v>Stock</v>
    <v>44690.999942453127</v>
    <v>305</v>
    <v>6.06</v>
    <v>1569641300</v>
    <v>Virgin Galactic Holdings, Inc.</v>
    <v>Virgin Galactic Holdings, Inc.</v>
    <v>6.59</v>
    <v>0</v>
    <v>6.8</v>
    <v>6.07</v>
    <v>258590000</v>
    <v>SPCE</v>
    <v>Virgin Galactic Holdings, Inc. (XNYS:SPCE)</v>
    <v>1531</v>
    <v>9853759</v>
    <v>2019</v>
  </rv>
  <rv s="2">
    <v>306</v>
  </rv>
  <rv s="0">
    <v>https://www.bing.com/financeapi/forcetrigger?t=azqpgh&amp;q=XNAS%3aDOCU&amp;form=skydnc</v>
    <v>Learn more on Bing</v>
  </rv>
  <rv s="10">
    <v>en-US</v>
    <v>azqpgh</v>
    <v>268435456</v>
    <v>1</v>
    <v>Powered by Refinitiv</v>
    <v>22</v>
    <v>DOCUSIGN, INC. (XNAS:DOCU)</v>
    <v>2</v>
    <v>23</v>
    <v>Finance</v>
    <v>4</v>
    <v>314.76</v>
    <v>67.923199999999994</v>
    <v>1.0501</v>
    <v>-5.94</v>
    <v>-7.9657000000000006E-2</v>
    <v>USD</v>
    <v>DocuSign, Inc. offers electronic signature product, enabling an agreement to be signed electronically on a variety of devices, from virtually anywhere in the world. The Company offers DocuSign Agreement Cloud, which is a cloud software platform that automates and connects the entire agreement process. It includes DocuSign eSignature, an electronic signature solution.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offers DocuSign Insight, which uses AI to search and analyze agreements by legal concepts and clauses.</v>
    <v>7461</v>
    <v>Nasdaq Stock Market</v>
    <v>XNAS</v>
    <v>XNAS</v>
    <v>221 Main St Ste 1550, SAN FRANCISCO, CA, 94105-1947 US</v>
    <v>73.84</v>
    <v>Software &amp; IT Services</v>
    <v>Stock</v>
    <v>44690.999033865628</v>
    <v>308</v>
    <v>67.923199999999994</v>
    <v>13719363479</v>
    <v>DOCUSIGN, INC.</v>
    <v>DOCUSIGN, INC.</v>
    <v>72.47</v>
    <v>74.569999999999993</v>
    <v>68.63</v>
    <v>199903300</v>
    <v>DOCU</v>
    <v>DOCUSIGN, INC. (XNAS:DOCU)</v>
    <v>206</v>
    <v>3920358</v>
    <v>2012</v>
  </rv>
  <rv s="2">
    <v>309</v>
  </rv>
  <rv s="0">
    <v>https://www.bing.com/financeapi/forcetrigger?t=brjvjc&amp;q=XNAS%3aDDOG&amp;form=skydnc</v>
    <v>Learn more on Bing</v>
  </rv>
  <rv s="7">
    <v>en-US</v>
    <v>brjvjc</v>
    <v>268435456</v>
    <v>1</v>
    <v>Powered by Refinitiv</v>
    <v>16</v>
    <v>DATADOG, INC. (XNAS:DDOG)</v>
    <v>2</v>
    <v>17</v>
    <v>Finance</v>
    <v>5</v>
    <v>199.67500000000001</v>
    <v>73.040000000000006</v>
    <v>-12.47</v>
    <v>-0.11336399999999999</v>
    <v>USD</v>
    <v>Datadog, Inc. (Datadog) provides monitoring and analytics platform for developers, information technology (IT) operations teams and business users in the cloud age. Its Software-as-a-Service (SaaS) platform integrates and automates infrastructure monitoring, application performance monitoring and log management to provide real-time observability of its customers’ entire technology stack. Datadog is used by organizations of all sizes and across a range of industries to enable digital transformation and cloud migration, drive collaboration among development, operations and business teams, understand user behavior and track key business metrics. The Company’s platform provides visibility and insights into IT infrastructure, application performance and the real time events. Its platform is employed across public cloud, private cloud, on-premise and multi-cloud hybrid environments.</v>
    <v>3200</v>
    <v>Nasdaq Stock Market</v>
    <v>XNAS</v>
    <v>XNAS</v>
    <v>620 8th Ave Fl 45, NEW YORK, NY, 10018-1741 US</v>
    <v>108.06</v>
    <v>Software &amp; IT Services</v>
    <v>Stock</v>
    <v>44690.999074872656</v>
    <v>311</v>
    <v>96.08</v>
    <v>30715425243</v>
    <v>DATADOG, INC.</v>
    <v>DATADOG, INC.</v>
    <v>105.1</v>
    <v>19823.169999999998</v>
    <v>110</v>
    <v>97.53</v>
    <v>314933100</v>
    <v>DDOG</v>
    <v>DATADOG, INC. (XNAS:DDOG)</v>
    <v>858</v>
    <v>4313602</v>
    <v>2010</v>
  </rv>
  <rv s="2">
    <v>312</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0">
      <v>1</v>
      <v>Name</v>
      <v>LearnMoreOnLink</v>
    </spb>
    <spb s="5">
      <v>0</v>
      <v>0</v>
    </spb>
    <spb s="6">
      <v>7</v>
      <v>1</v>
      <v>1</v>
      <v>1</v>
      <v>1</v>
    </spb>
    <spb s="7">
      <v>1</v>
      <v>2</v>
      <v>2</v>
      <v>1</v>
      <v>3</v>
      <v>1</v>
      <v>10</v>
      <v>1</v>
      <v>1</v>
      <v>4</v>
      <v>4</v>
      <v>5</v>
      <v>6</v>
      <v>1</v>
      <v>1</v>
      <v>1</v>
      <v>4</v>
      <v>7</v>
      <v>8</v>
      <v>9</v>
      <v>4</v>
    </spb>
    <spb s="8">
      <v>Powered by Refinitiv</v>
    </spb>
    <spb s="0">
      <v>2</v>
      <v>Name</v>
      <v>LearnMoreOnLink</v>
    </spb>
    <spb s="9">
      <v>1</v>
      <v>1</v>
      <v>1</v>
    </spb>
    <spb s="10">
      <v>1</v>
      <v>2</v>
      <v>1</v>
      <v>3</v>
      <v>1</v>
      <v>1</v>
      <v>1</v>
      <v>4</v>
      <v>5</v>
      <v>6</v>
      <v>1</v>
      <v>1</v>
      <v>5</v>
      <v>1</v>
      <v>4</v>
      <v>7</v>
      <v>9</v>
    </spb>
    <spb s="11">
      <v>Delayed 15 minutes</v>
      <v>from previous close</v>
      <v>Source: Nasdaq</v>
      <v>from previous close</v>
      <v>GMT</v>
    </spb>
    <spb s="11">
      <v>Real-Time Nasdaq Last Sale</v>
      <v>from previous close</v>
      <v>Source: Nasdaq Last Sale</v>
      <v>from previous close</v>
      <v>GMT</v>
    </spb>
    <spb s="0">
      <v>3</v>
      <v>Name</v>
      <v>LearnMoreOnLink</v>
    </spb>
    <spb s="12">
      <v>1</v>
      <v>2</v>
      <v>1</v>
      <v>3</v>
      <v>1</v>
      <v>1</v>
      <v>1</v>
      <v>4</v>
      <v>4</v>
      <v>5</v>
      <v>6</v>
      <v>1</v>
      <v>1</v>
      <v>1</v>
      <v>4</v>
      <v>7</v>
      <v>8</v>
      <v>9</v>
      <v>4</v>
    </spb>
    <spb s="0">
      <v>4</v>
      <v>Name</v>
      <v>LearnMoreOnLink</v>
    </spb>
    <spb s="13">
      <v>1</v>
      <v>1</v>
      <v>3</v>
      <v>1</v>
      <v>1</v>
      <v>1</v>
      <v>4</v>
      <v>4</v>
      <v>5</v>
      <v>6</v>
      <v>1</v>
      <v>1</v>
      <v>1</v>
      <v>4</v>
      <v>7</v>
      <v>8</v>
      <v>9</v>
      <v>4</v>
    </spb>
    <spb s="0">
      <v>5</v>
      <v>Name</v>
      <v>LearnMoreOnLink</v>
    </spb>
    <spb s="14">
      <v>1</v>
      <v>2</v>
      <v>1</v>
      <v>3</v>
      <v>1</v>
      <v>10</v>
      <v>1</v>
      <v>1</v>
      <v>4</v>
      <v>4</v>
      <v>5</v>
      <v>6</v>
      <v>1</v>
      <v>1</v>
      <v>1</v>
      <v>4</v>
      <v>7</v>
      <v>8</v>
      <v>9</v>
      <v>4</v>
    </spb>
    <spb s="0">
      <v>6</v>
      <v>Name</v>
      <v>LearnMoreOnLink</v>
    </spb>
    <spb s="15">
      <v>1</v>
      <v>2</v>
      <v>1</v>
      <v>3</v>
      <v>1</v>
      <v>1</v>
      <v>1</v>
      <v>4</v>
      <v>4</v>
      <v>5</v>
      <v>6</v>
      <v>1</v>
      <v>1</v>
      <v>1</v>
      <v>4</v>
      <v>7</v>
      <v>8</v>
      <v>9</v>
      <v>4</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B3D06D-86AE-44A1-B297-2C71318C46FC}" name="Table1" displayName="Table1" ref="A2:AI97" totalsRowCount="1">
  <autoFilter ref="A2:AI96" xr:uid="{A5B3D06D-86AE-44A1-B297-2C71318C46FC}"/>
  <sortState xmlns:xlrd2="http://schemas.microsoft.com/office/spreadsheetml/2017/richdata2" ref="A3:AH96">
    <sortCondition descending="1" ref="AH2:AH96"/>
  </sortState>
  <tableColumns count="35">
    <tableColumn id="27" xr3:uid="{882B3F5D-9033-4FC7-B91D-895D285000DB}" name="Data" totalsRowDxfId="47"/>
    <tableColumn id="1" xr3:uid="{F79A58A8-337A-448A-8DFB-597517D62E78}" name="Ticker" totalsRowDxfId="46"/>
    <tableColumn id="2" xr3:uid="{47338532-0D4E-44AF-BD95-BF076ABD70F1}" name="Name" totalsRowDxfId="45">
      <calculatedColumnFormula array="1">_FV(Table1[[#This Row],[Data]],"Name")</calculatedColumnFormula>
    </tableColumn>
    <tableColumn id="3" xr3:uid="{B696B69A-87FE-495C-B4AF-C3C113B5DA7B}" name="Exchange" totalsRowDxfId="44">
      <calculatedColumnFormula array="1">_FV(Table1[[#This Row],[Data]],"Exchange")</calculatedColumnFormula>
    </tableColumn>
    <tableColumn id="4" xr3:uid="{C6D8DE6E-D0C1-4272-A954-4F41B1096D87}" name="Sector" totalsRowDxfId="43"/>
    <tableColumn id="41" xr3:uid="{1F81A116-8A51-4B5A-80AA-C37287D2F49A}" name="Inc." dataDxfId="64" totalsRowDxfId="42"/>
    <tableColumn id="38" xr3:uid="{20E83B3E-857C-4B9D-AAB9-B55D86883EFA}" name="Age" dataDxfId="63" totalsRowDxfId="41">
      <calculatedColumnFormula>2022-Table1[[#This Row],[Inc.]]</calculatedColumnFormula>
    </tableColumn>
    <tableColumn id="5" xr3:uid="{CF12E8F6-E61F-4BAD-A3F3-04BF34DABF46}" name="Market Cap (M)" totalsRowDxfId="40" dataCellStyle="Currency" totalsRowCellStyle="Currency">
      <calculatedColumnFormula array="1">_FV(Table1[[#This Row],[Data]],"Market cap",TRUE)/1000000</calculatedColumnFormula>
    </tableColumn>
    <tableColumn id="6" xr3:uid="{846DC9ED-8C87-44A5-A972-0F0185C03BA4}" name="Close" totalsRowDxfId="39" dataCellStyle="Currency" totalsRowCellStyle="Currency">
      <calculatedColumnFormula array="1">_FV(Table1[[#This Row],[Data]],"Price")</calculatedColumnFormula>
    </tableColumn>
    <tableColumn id="7" xr3:uid="{4FCB0430-EC71-442C-8EB4-7F55A08D2212}" name="52WkLo" totalsRowDxfId="38" dataCellStyle="Currency" totalsRowCellStyle="Currency">
      <calculatedColumnFormula array="1">_FV(Table1[[#This Row],[Data]],"52 week low",TRUE)</calculatedColumnFormula>
    </tableColumn>
    <tableColumn id="8" xr3:uid="{3652EDBF-5F74-4196-8D65-D0DA8FDA0924}" name="52WkHi" totalsRowDxfId="37" dataCellStyle="Currency" totalsRowCellStyle="Currency">
      <calculatedColumnFormula array="1">_FV(Table1[[#This Row],[Data]],"52 week high",TRUE)</calculatedColumnFormula>
    </tableColumn>
    <tableColumn id="34" xr3:uid="{E2ED29E1-EE85-4D8A-8AE5-88381436A6B3}" name="Up %" dataDxfId="62" totalsRowDxfId="36" dataCellStyle="Percent" totalsRowCellStyle="Percent">
      <calculatedColumnFormula>(Table1[[#This Row],[Close]]-Table1[[#This Row],[52WkLo]])/Table1[[#This Row],[52WkLo]]</calculatedColumnFormula>
    </tableColumn>
    <tableColumn id="9" xr3:uid="{412361B9-B092-4109-BA20-CE562607E195}" name="Target" totalsRowDxfId="35" dataCellStyle="Currency" totalsRowCellStyle="Currency"/>
    <tableColumn id="35" xr3:uid="{AD45057D-9229-43F4-B030-5EEE32CE124B}" name="Gap" dataDxfId="61" totalsRowDxfId="34" dataCellStyle="Currency" totalsRowCellStyle="Currency">
      <calculatedColumnFormula>Table1[[#This Row],[Target]]-Table1[[#This Row],[Close]]</calculatedColumnFormula>
    </tableColumn>
    <tableColumn id="10" xr3:uid="{76970EC1-D54F-4F8D-8D84-EF04FB3E1B20}" name="EPS" dataDxfId="60" totalsRowDxfId="33"/>
    <tableColumn id="11" xr3:uid="{DF6B344E-EB67-44F7-A5B7-3F21258C1457}" name="PE" dataDxfId="59" totalsRowDxfId="32">
      <calculatedColumnFormula>Table1[[#This Row],[Close]]/Table1[[#This Row],[EPS]]</calculatedColumnFormula>
    </tableColumn>
    <tableColumn id="13" xr3:uid="{D7D256F8-9C8E-4BF2-8E2B-B9642693A3CC}" name="EV/EBITDA" totalsRowDxfId="31"/>
    <tableColumn id="14" xr3:uid="{D75B32AA-4264-4186-B02B-ED2D7916DDC1}" name="EV/Revenue" totalsRowDxfId="30"/>
    <tableColumn id="28" xr3:uid="{DAAC1BD1-B8B5-4F78-B84A-8228A78FF660}" name="1Y Start" dataDxfId="58" totalsRowDxfId="29" dataCellStyle="Currency" totalsRowCellStyle="Currency"/>
    <tableColumn id="29" xr3:uid="{C0EF681F-BFD5-45E5-9C46-34FCC918B012}" name="1Y End" dataDxfId="57" totalsRowDxfId="28" dataCellStyle="Currency" totalsRowCellStyle="Currency"/>
    <tableColumn id="15" xr3:uid="{FF3CE70A-8719-4854-9D5A-4553DB114D34}" name="1Y Del" dataDxfId="56" totalsRowDxfId="27" dataCellStyle="Percent" totalsRowCellStyle="Percent"/>
    <tableColumn id="30" xr3:uid="{885D990D-BC23-43E6-B691-D8136CD7A52B}" name="3Y Start" dataDxfId="55" totalsRowDxfId="26" dataCellStyle="Currency" totalsRowCellStyle="Currency"/>
    <tableColumn id="31" xr3:uid="{E366DB18-4A65-42E6-B724-FCE5E60D782E}" name="3Y End" dataDxfId="54" totalsRowDxfId="25" dataCellStyle="Currency" totalsRowCellStyle="Currency"/>
    <tableColumn id="16" xr3:uid="{84D38F44-5100-440A-80FA-84AA60A0FB88}" name="3Y Del" dataDxfId="53" totalsRowDxfId="24" dataCellStyle="Percent" totalsRowCellStyle="Percent"/>
    <tableColumn id="32" xr3:uid="{5706E522-729B-4E50-9E65-4429AA26CD56}" name="5Y Start" dataDxfId="52" totalsRowDxfId="23" dataCellStyle="Currency" totalsRowCellStyle="Currency"/>
    <tableColumn id="33" xr3:uid="{5B173D14-6FE7-432D-AB7F-DDE96B5B7244}" name="5Y End" dataDxfId="51" totalsRowDxfId="22" dataCellStyle="Currency" totalsRowCellStyle="Currency"/>
    <tableColumn id="17" xr3:uid="{54CFA0FB-C1A3-4647-85DE-B6962CE0D182}" name="5Y Del" dataDxfId="50" totalsRowDxfId="21" dataCellStyle="Percent" totalsRowCellStyle="Percent"/>
    <tableColumn id="18" xr3:uid="{F2D6F459-5012-42BA-B23D-A7DCF4EB12A9}" name="50EMA" totalsRowDxfId="20"/>
    <tableColumn id="19" xr3:uid="{B4E32080-CB90-438D-987A-1EC4CAF70688}" name="200EMA" totalsRowDxfId="19"/>
    <tableColumn id="20" xr3:uid="{D0B049F1-84C0-4FEE-B1E0-36AF50052B51}" name="Beta" totalsRowDxfId="18"/>
    <tableColumn id="21" xr3:uid="{3035511D-1C6E-4E30-87D1-99171939212A}" name="Raw Score" dataDxfId="49" totalsRowDxfId="17">
      <calculatedColumnFormula>(Table1[[#This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calculatedColumnFormula>
    </tableColumn>
    <tableColumn id="22" xr3:uid="{C370B981-0BF7-46E3-975D-C0C77BFDD0BA}" name="Raw Weight" dataDxfId="48" totalsRowDxfId="16" dataCellStyle="Percent" totalsRowCellStyle="Percent">
      <calculatedColumnFormula>Table1[[#This Row],[Raw Score]]/SUM($AE$3:$AE$64)</calculatedColumnFormula>
    </tableColumn>
    <tableColumn id="23" xr3:uid="{6404E781-3141-40C3-9064-EFF770618133}" name="Rating" totalsRowDxfId="15"/>
    <tableColumn id="24" xr3:uid="{455BE09A-A82A-4015-841B-9F4B89E6B480}" name="TK Score" dataDxfId="13" totalsRowDxfId="14">
      <calculatedColumnFormula>Table1[[#This Row],[Raw Score]]*Table1[[#This Row],[Rating]]/200</calculatedColumnFormula>
    </tableColumn>
    <tableColumn id="47" xr3:uid="{6C0D461F-9137-4CFF-BFEB-3A5AB426C4AB}" name="TK Weight" dataDxfId="12" totalsRowDxfId="11" dataCellStyle="Percent" totalsRow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55916C-8E0A-45FA-9290-8719DE72B9E1}" name="Table5" displayName="Table5" ref="AK2:AP35" totalsRowShown="0" headerRowDxfId="6" headerRowBorderDxfId="9" tableBorderDxfId="10">
  <autoFilter ref="AK2:AP35" xr:uid="{F955916C-8E0A-45FA-9290-8719DE72B9E1}"/>
  <sortState xmlns:xlrd2="http://schemas.microsoft.com/office/spreadsheetml/2017/richdata2" ref="AK3:AP35">
    <sortCondition descending="1" ref="AO2:AO35"/>
  </sortState>
  <tableColumns count="6">
    <tableColumn id="1" xr3:uid="{A0588BBB-FA1B-420A-B9FF-ED811171F20C}" name="Pos" dataDxfId="8"/>
    <tableColumn id="2" xr3:uid="{1AD5E38D-56CA-4495-AEF3-854E0CF56CB9}" name="Ticker"/>
    <tableColumn id="3" xr3:uid="{B1620DA2-FF54-473A-BB23-6D3AD2DD202B}" name="Sector"/>
    <tableColumn id="6" xr3:uid="{FC828015-488F-4497-86B5-B762F84A079F}" name="Score" dataDxfId="0"/>
    <tableColumn id="4" xr3:uid="{882E3CBA-A61D-4984-A324-AF79D422874D}" name="Weight (%)" dataDxfId="1" dataCellStyle="Percent">
      <calculatedColumnFormula>Table5[[#This Row],[Score]]/SUM(Table5[Score])</calculatedColumnFormula>
    </tableColumn>
    <tableColumn id="5" xr3:uid="{8DDF1212-5F9F-4956-9D5D-5F1878FC85D7}" name="Weight ($)" dataDxfId="7" dataCellStyle="Currency">
      <calculatedColumnFormula>$AQ$2*$AR$2*Table5[[#This Row],[Weight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B3657EC-7BC8-4C11-847A-832A8DADA199}" name="Table7" displayName="Table7" ref="AM37:AN45" totalsRowShown="0" headerRowBorderDxfId="4" tableBorderDxfId="5">
  <autoFilter ref="AM37:AN45" xr:uid="{8B3657EC-7BC8-4C11-847A-832A8DADA199}"/>
  <sortState xmlns:xlrd2="http://schemas.microsoft.com/office/spreadsheetml/2017/richdata2" ref="AM38:AN45">
    <sortCondition descending="1" ref="AN37:AN45"/>
  </sortState>
  <tableColumns count="2">
    <tableColumn id="1" xr3:uid="{01190D0B-893E-4C32-9CD6-0818DAF37A79}" name="Sector" dataDxfId="3"/>
    <tableColumn id="2" xr3:uid="{03A1AA4F-21D3-4524-ABBD-FD48053855EF}" name="Weight" dataDxfId="2"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7"/>
  <sheetViews>
    <sheetView tabSelected="1" zoomScale="90" zoomScaleNormal="90" workbookViewId="0">
      <selection activeCell="AS15" sqref="AS15"/>
    </sheetView>
  </sheetViews>
  <sheetFormatPr defaultRowHeight="15" x14ac:dyDescent="0.25"/>
  <cols>
    <col min="1" max="1" width="10" style="5" customWidth="1"/>
    <col min="2" max="2" width="8.5703125" style="5" bestFit="1" customWidth="1"/>
    <col min="3" max="3" width="23.7109375" style="5" customWidth="1"/>
    <col min="4" max="4" width="23.7109375" style="5" bestFit="1" customWidth="1"/>
    <col min="5" max="5" width="20.42578125" style="5" customWidth="1"/>
    <col min="6" max="6" width="6.42578125" style="5" bestFit="1" customWidth="1"/>
    <col min="7" max="7" width="6.7109375" style="5" bestFit="1" customWidth="1"/>
    <col min="8" max="8" width="17.28515625" style="5" bestFit="1" customWidth="1"/>
    <col min="9" max="10" width="10.5703125" style="5" bestFit="1" customWidth="1"/>
    <col min="11" max="11" width="10.5703125" style="9" bestFit="1" customWidth="1"/>
    <col min="12" max="12" width="7.85546875" style="5" bestFit="1" customWidth="1"/>
    <col min="13" max="13" width="10.5703125" style="7" bestFit="1" customWidth="1"/>
    <col min="14" max="14" width="10.5703125" style="10" bestFit="1" customWidth="1"/>
    <col min="15" max="15" width="6.5703125" style="5" bestFit="1" customWidth="1"/>
    <col min="16" max="16" width="8.28515625" style="5" bestFit="1" customWidth="1"/>
    <col min="17" max="17" width="12.7109375" style="5" bestFit="1" customWidth="1"/>
    <col min="18" max="18" width="14.28515625" style="5" bestFit="1" customWidth="1"/>
    <col min="19" max="20" width="10.5703125" style="5" bestFit="1" customWidth="1"/>
    <col min="21" max="21" width="8.85546875" style="5" bestFit="1" customWidth="1"/>
    <col min="22" max="23" width="10.5703125" style="5" bestFit="1" customWidth="1"/>
    <col min="24" max="24" width="9.140625" style="5" bestFit="1" customWidth="1"/>
    <col min="25" max="25" width="10" style="5" bestFit="1" customWidth="1"/>
    <col min="26" max="26" width="10.5703125" style="5" bestFit="1" customWidth="1"/>
    <col min="27" max="27" width="9.140625" style="5"/>
    <col min="28" max="28" width="9.42578125" style="5" bestFit="1" customWidth="1"/>
    <col min="29" max="29" width="10.42578125" style="5" bestFit="1" customWidth="1"/>
    <col min="30" max="30" width="7.28515625" style="5" bestFit="1" customWidth="1"/>
    <col min="31" max="31" width="12.28515625" style="10" bestFit="1" customWidth="1"/>
    <col min="32" max="32" width="14" style="11" bestFit="1" customWidth="1"/>
    <col min="33" max="33" width="10.7109375" style="5" bestFit="1" customWidth="1"/>
    <col min="34" max="34" width="11.85546875" style="12" bestFit="1" customWidth="1"/>
    <col min="35" max="35" width="12.42578125" style="9" bestFit="1" customWidth="1"/>
    <col min="36" max="36" width="9.140625" style="5"/>
    <col min="37" max="37" width="9.140625" style="24"/>
    <col min="38" max="38" width="8.42578125" style="15" customWidth="1"/>
    <col min="39" max="39" width="28.85546875" style="15" bestFit="1" customWidth="1"/>
    <col min="40" max="40" width="13.28515625" style="9" bestFit="1" customWidth="1"/>
    <col min="41" max="41" width="13.28515625" style="8" bestFit="1" customWidth="1"/>
    <col min="42" max="42" width="12.85546875" style="15" bestFit="1" customWidth="1"/>
    <col min="43" max="43" width="11.140625" style="5" bestFit="1" customWidth="1"/>
    <col min="44" max="16384" width="9.140625" style="5"/>
  </cols>
  <sheetData>
    <row r="1" spans="1:44" x14ac:dyDescent="0.25">
      <c r="A1" s="4" t="s">
        <v>132</v>
      </c>
      <c r="B1" s="4"/>
      <c r="C1" s="4"/>
      <c r="D1" s="4"/>
      <c r="E1" s="4"/>
      <c r="F1" s="4"/>
      <c r="G1" s="4"/>
      <c r="H1" s="4" t="s">
        <v>134</v>
      </c>
      <c r="I1" s="4"/>
      <c r="J1" s="4"/>
      <c r="K1" s="4"/>
      <c r="L1" s="4"/>
      <c r="M1" s="4"/>
      <c r="N1" s="4"/>
      <c r="O1" s="4" t="s">
        <v>135</v>
      </c>
      <c r="P1" s="4"/>
      <c r="Q1" s="4"/>
      <c r="R1" s="4"/>
      <c r="S1" s="4" t="s">
        <v>136</v>
      </c>
      <c r="T1" s="4"/>
      <c r="U1" s="4"/>
      <c r="V1" s="4"/>
      <c r="W1" s="4"/>
      <c r="X1" s="4"/>
      <c r="Y1" s="4"/>
      <c r="Z1" s="4"/>
      <c r="AA1" s="4"/>
      <c r="AB1" s="4"/>
      <c r="AC1" s="4"/>
      <c r="AD1" s="4"/>
      <c r="AE1" s="4" t="s">
        <v>137</v>
      </c>
      <c r="AF1" s="4"/>
      <c r="AG1" s="4"/>
      <c r="AH1" s="4"/>
      <c r="AI1" s="4"/>
      <c r="AK1" s="4" t="s">
        <v>144</v>
      </c>
      <c r="AL1" s="4"/>
      <c r="AM1" s="4"/>
      <c r="AN1" s="4"/>
      <c r="AO1" s="4"/>
      <c r="AP1" s="4"/>
      <c r="AQ1" s="17" t="s">
        <v>145</v>
      </c>
      <c r="AR1" s="17" t="s">
        <v>146</v>
      </c>
    </row>
    <row r="2" spans="1:44" x14ac:dyDescent="0.25">
      <c r="A2" s="5" t="s">
        <v>108</v>
      </c>
      <c r="B2" s="5" t="s">
        <v>0</v>
      </c>
      <c r="C2" s="5" t="s">
        <v>1</v>
      </c>
      <c r="D2" s="5" t="s">
        <v>2</v>
      </c>
      <c r="E2" s="5" t="s">
        <v>3</v>
      </c>
      <c r="F2" s="5" t="s">
        <v>142</v>
      </c>
      <c r="G2" s="5" t="s">
        <v>141</v>
      </c>
      <c r="H2" s="5" t="s">
        <v>138</v>
      </c>
      <c r="I2" s="5" t="s">
        <v>4</v>
      </c>
      <c r="J2" s="5" t="s">
        <v>5</v>
      </c>
      <c r="K2" s="5" t="s">
        <v>6</v>
      </c>
      <c r="L2" s="9" t="s">
        <v>131</v>
      </c>
      <c r="M2" s="8" t="s">
        <v>7</v>
      </c>
      <c r="N2" s="8" t="s">
        <v>133</v>
      </c>
      <c r="O2" s="5" t="s">
        <v>8</v>
      </c>
      <c r="P2" s="10" t="s">
        <v>9</v>
      </c>
      <c r="Q2" s="5" t="s">
        <v>10</v>
      </c>
      <c r="R2" s="5" t="s">
        <v>11</v>
      </c>
      <c r="S2" s="5" t="s">
        <v>109</v>
      </c>
      <c r="T2" s="5" t="s">
        <v>110</v>
      </c>
      <c r="U2" s="5" t="s">
        <v>111</v>
      </c>
      <c r="V2" s="5" t="s">
        <v>112</v>
      </c>
      <c r="W2" s="5" t="s">
        <v>113</v>
      </c>
      <c r="X2" s="5" t="s">
        <v>114</v>
      </c>
      <c r="Y2" s="5" t="s">
        <v>115</v>
      </c>
      <c r="Z2" s="5" t="s">
        <v>116</v>
      </c>
      <c r="AA2" s="5" t="s">
        <v>117</v>
      </c>
      <c r="AB2" s="5" t="s">
        <v>12</v>
      </c>
      <c r="AC2" s="5" t="s">
        <v>13</v>
      </c>
      <c r="AD2" s="5" t="s">
        <v>14</v>
      </c>
      <c r="AE2" s="10" t="s">
        <v>15</v>
      </c>
      <c r="AF2" s="11" t="s">
        <v>16</v>
      </c>
      <c r="AG2" s="5" t="s">
        <v>17</v>
      </c>
      <c r="AH2" s="12" t="s">
        <v>18</v>
      </c>
      <c r="AI2" s="9" t="s">
        <v>143</v>
      </c>
      <c r="AK2" s="26" t="s">
        <v>148</v>
      </c>
      <c r="AL2" s="23" t="s">
        <v>0</v>
      </c>
      <c r="AM2" s="23" t="s">
        <v>3</v>
      </c>
      <c r="AN2" s="23" t="s">
        <v>147</v>
      </c>
      <c r="AO2" s="28" t="s">
        <v>139</v>
      </c>
      <c r="AP2" s="23" t="s">
        <v>140</v>
      </c>
      <c r="AQ2" s="8">
        <v>1000</v>
      </c>
      <c r="AR2" s="15">
        <v>0.25</v>
      </c>
    </row>
    <row r="3" spans="1:44" x14ac:dyDescent="0.25">
      <c r="A3" s="5" t="e" vm="1">
        <v>#VALUE!</v>
      </c>
      <c r="B3" s="5" t="s">
        <v>28</v>
      </c>
      <c r="C3" s="5" t="str" cm="1">
        <f t="array" ref="C3">_FV(Table1[[#This Row],[Data]],"Name")</f>
        <v>APPLE INC.</v>
      </c>
      <c r="D3" s="5" t="str" cm="1">
        <f t="array" ref="D3">_FV(Table1[[#This Row],[Data]],"Exchange")</f>
        <v>Nasdaq Stock Market</v>
      </c>
      <c r="E3" s="5" t="s">
        <v>23</v>
      </c>
      <c r="F3" s="6">
        <v>1976</v>
      </c>
      <c r="G3" s="7">
        <f>2022-Table1[[#This Row],[Inc.]]</f>
        <v>46</v>
      </c>
      <c r="H3" s="8" cm="1">
        <f t="array" ref="H3">_FV(Table1[[#This Row],[Data]],"Market cap",TRUE)/1000000</f>
        <v>2461118.4707999998</v>
      </c>
      <c r="I3" s="8" cm="1">
        <f t="array" ref="I3">_FV(Table1[[#This Row],[Data]],"Price")</f>
        <v>152.06</v>
      </c>
      <c r="J3" s="8" cm="1">
        <f t="array" ref="J3">_FV(Table1[[#This Row],[Data]],"52 week low",TRUE)</f>
        <v>122.25</v>
      </c>
      <c r="K3" s="8" cm="1">
        <f t="array" ref="K3">_FV(Table1[[#This Row],[Data]],"52 week high",TRUE)</f>
        <v>182.94</v>
      </c>
      <c r="L3" s="9">
        <f>(Table1[[#This Row],[Close]]-Table1[[#This Row],[52WkLo]])/Table1[[#This Row],[52WkLo]]</f>
        <v>0.24384458077709614</v>
      </c>
      <c r="M3" s="8">
        <v>190.2</v>
      </c>
      <c r="N3" s="8">
        <f>Table1[[#This Row],[Target]]-Table1[[#This Row],[Close]]</f>
        <v>38.139999999999986</v>
      </c>
      <c r="O3" s="10">
        <v>6.14</v>
      </c>
      <c r="P3" s="10">
        <f>Table1[[#This Row],[Close]]/Table1[[#This Row],[EPS]]</f>
        <v>24.765472312703583</v>
      </c>
      <c r="Q3" s="5">
        <v>19.66</v>
      </c>
      <c r="R3" s="5">
        <v>6.77</v>
      </c>
      <c r="S3" s="1">
        <v>136</v>
      </c>
      <c r="T3" s="1">
        <v>152.06</v>
      </c>
      <c r="U3" s="2">
        <v>0.11808823529411766</v>
      </c>
      <c r="V3" s="1">
        <v>40</v>
      </c>
      <c r="W3" s="1">
        <v>152.06</v>
      </c>
      <c r="X3" s="2">
        <v>2.8014999999999999</v>
      </c>
      <c r="Y3" s="1">
        <v>29</v>
      </c>
      <c r="Z3" s="1">
        <v>152.06</v>
      </c>
      <c r="AA3" s="2">
        <v>4.2434482758620691</v>
      </c>
      <c r="AB3" s="5">
        <v>165.32</v>
      </c>
      <c r="AC3" s="5">
        <v>159.65</v>
      </c>
      <c r="AD3" s="5">
        <v>1.1879999999999999</v>
      </c>
      <c r="AE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999.08557398880748</v>
      </c>
      <c r="AF3" s="11">
        <f>Table1[[#This Row],[Raw Score]]/SUM($AE$3:$AE$64)</f>
        <v>9.0243577956436588E-2</v>
      </c>
      <c r="AG3" s="5">
        <v>10</v>
      </c>
      <c r="AH3" s="12">
        <f>Table1[[#This Row],[Raw Score]]*Table1[[#This Row],[Rating]]/200</f>
        <v>49.954278699440373</v>
      </c>
      <c r="AI3" s="9">
        <f>Table1[[#This Row],[TK Score]]/SUM($AH$3:$AH$67)</f>
        <v>0.12301123374971507</v>
      </c>
      <c r="AK3" s="24">
        <v>1</v>
      </c>
      <c r="AL3" s="5" t="s">
        <v>28</v>
      </c>
      <c r="AM3" s="5" t="s">
        <v>23</v>
      </c>
      <c r="AN3" s="10">
        <v>49.954278699440373</v>
      </c>
      <c r="AO3" s="9">
        <f>Table5[[#This Row],[Score]]/SUM(Table5[Score])</f>
        <v>0.13909382505012127</v>
      </c>
      <c r="AP3" s="8">
        <f>$AQ$2*$AR$2*Table5[[#This Row],[Weight (%)]]</f>
        <v>34.773456262530317</v>
      </c>
      <c r="AQ3" s="15"/>
    </row>
    <row r="4" spans="1:44" x14ac:dyDescent="0.25">
      <c r="A4" s="5" t="e" vm="2">
        <v>#VALUE!</v>
      </c>
      <c r="B4" s="5" t="s">
        <v>19</v>
      </c>
      <c r="C4" s="5" t="str" cm="1">
        <f t="array" ref="C4">_FV(Table1[[#This Row],[Data]],"Name")</f>
        <v>TESLA, INC.</v>
      </c>
      <c r="D4" s="5" t="str" cm="1">
        <f t="array" ref="D4">_FV(Table1[[#This Row],[Data]],"Exchange")</f>
        <v>Nasdaq Stock Market</v>
      </c>
      <c r="E4" s="5" t="s">
        <v>20</v>
      </c>
      <c r="F4" s="6">
        <v>2003</v>
      </c>
      <c r="G4" s="7">
        <f>2022-Table1[[#This Row],[Inc.]]</f>
        <v>19</v>
      </c>
      <c r="H4" s="8" cm="1">
        <f t="array" ref="H4">_FV(Table1[[#This Row],[Data]],"Market cap",TRUE)/1000000</f>
        <v>815453.83109999995</v>
      </c>
      <c r="I4" s="8" cm="1">
        <f t="array" ref="I4">_FV(Table1[[#This Row],[Data]],"Price")</f>
        <v>787.11</v>
      </c>
      <c r="J4" s="8" cm="1">
        <f t="array" ref="J4">_FV(Table1[[#This Row],[Data]],"52 week low",TRUE)</f>
        <v>546.98</v>
      </c>
      <c r="K4" s="8" cm="1">
        <f t="array" ref="K4">_FV(Table1[[#This Row],[Data]],"52 week high",TRUE)</f>
        <v>1243.49</v>
      </c>
      <c r="L4" s="9">
        <f>(Table1[[#This Row],[Close]]-Table1[[#This Row],[52WkLo]])/Table1[[#This Row],[52WkLo]]</f>
        <v>0.43901056711397124</v>
      </c>
      <c r="M4" s="8">
        <v>993.82</v>
      </c>
      <c r="N4" s="8">
        <f>Table1[[#This Row],[Target]]-Table1[[#This Row],[Close]]</f>
        <v>206.71000000000004</v>
      </c>
      <c r="O4" s="10">
        <v>7.4</v>
      </c>
      <c r="P4" s="10">
        <f>Table1[[#This Row],[Close]]/Table1[[#This Row],[EPS]]</f>
        <v>106.36621621621622</v>
      </c>
      <c r="Q4" s="5">
        <v>69.069999999999993</v>
      </c>
      <c r="R4" s="5">
        <v>14.37</v>
      </c>
      <c r="S4" s="1">
        <v>671</v>
      </c>
      <c r="T4" s="1">
        <v>787.11</v>
      </c>
      <c r="U4" s="2">
        <v>0.17304023845007455</v>
      </c>
      <c r="V4" s="1">
        <v>68</v>
      </c>
      <c r="W4" s="1">
        <v>787.11</v>
      </c>
      <c r="X4" s="2">
        <v>10.57514705882353</v>
      </c>
      <c r="Y4" s="1">
        <v>43</v>
      </c>
      <c r="Z4" s="1">
        <v>787.11</v>
      </c>
      <c r="AA4" s="2">
        <v>17.304883720930231</v>
      </c>
      <c r="AB4" s="5">
        <v>943.25</v>
      </c>
      <c r="AC4" s="5">
        <v>910.42</v>
      </c>
      <c r="AD4" s="5">
        <v>2.0790000000000002</v>
      </c>
      <c r="AE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964.44681880471819</v>
      </c>
      <c r="AF4" s="11">
        <f>Table1[[#This Row],[Raw Score]]/SUM($AE$3:$AE$64)</f>
        <v>8.7114791709139314E-2</v>
      </c>
      <c r="AG4" s="5">
        <v>9</v>
      </c>
      <c r="AH4" s="12">
        <f>Table1[[#This Row],[Raw Score]]*Table1[[#This Row],[Rating]]/200</f>
        <v>43.400106846212317</v>
      </c>
      <c r="AI4" s="9">
        <f>Table1[[#This Row],[TK Score]]/SUM($AH$3:$AH$67)</f>
        <v>0.10687174005941238</v>
      </c>
      <c r="AK4" s="24">
        <v>2</v>
      </c>
      <c r="AL4" s="5" t="s">
        <v>19</v>
      </c>
      <c r="AM4" s="5" t="s">
        <v>20</v>
      </c>
      <c r="AN4" s="10">
        <v>43.400106846212317</v>
      </c>
      <c r="AO4" s="9">
        <f>Table5[[#This Row],[Score]]/SUM(Table5[Score])</f>
        <v>0.12084424049328239</v>
      </c>
      <c r="AP4" s="8">
        <f>$AQ$2*$AR$2*Table5[[#This Row],[Weight (%)]]</f>
        <v>30.2110601233206</v>
      </c>
      <c r="AQ4" s="8"/>
      <c r="AR4" s="15"/>
    </row>
    <row r="5" spans="1:44" x14ac:dyDescent="0.25">
      <c r="A5" s="5" t="e" vm="3">
        <v>#VALUE!</v>
      </c>
      <c r="B5" s="5" t="s">
        <v>49</v>
      </c>
      <c r="C5" s="5" t="str" cm="1">
        <f t="array" ref="C5">_FV(Table1[[#This Row],[Data]],"Name")</f>
        <v>ALPHABET INC.</v>
      </c>
      <c r="D5" s="5" t="str" cm="1">
        <f t="array" ref="D5">_FV(Table1[[#This Row],[Data]],"Exchange")</f>
        <v>Nasdaq Stock Market</v>
      </c>
      <c r="E5" s="5" t="s">
        <v>23</v>
      </c>
      <c r="F5" s="6">
        <v>1998</v>
      </c>
      <c r="G5" s="7">
        <f>2022-Table1[[#This Row],[Inc.]]</f>
        <v>24</v>
      </c>
      <c r="H5" s="8" cm="1">
        <f t="array" ref="H5">_FV(Table1[[#This Row],[Data]],"Market cap",TRUE)/1000000</f>
        <v>1523839</v>
      </c>
      <c r="I5" s="8" cm="1">
        <f t="array" ref="I5">_FV(Table1[[#This Row],[Data]],"Price")</f>
        <v>2250.2199999999998</v>
      </c>
      <c r="J5" s="8" cm="1">
        <f t="array" ref="J5">_FV(Table1[[#This Row],[Data]],"52 week low",TRUE)</f>
        <v>2193.62</v>
      </c>
      <c r="K5" s="8" cm="1">
        <f t="array" ref="K5">_FV(Table1[[#This Row],[Data]],"52 week high",TRUE)</f>
        <v>3030.9315000000001</v>
      </c>
      <c r="L5" s="9">
        <f>(Table1[[#This Row],[Close]]-Table1[[#This Row],[52WkLo]])/Table1[[#This Row],[52WkLo]]</f>
        <v>2.5802098813832802E-2</v>
      </c>
      <c r="M5" s="8">
        <v>3303.83</v>
      </c>
      <c r="N5" s="8">
        <f>Table1[[#This Row],[Target]]-Table1[[#This Row],[Close]]</f>
        <v>1053.6100000000001</v>
      </c>
      <c r="O5" s="10">
        <v>110.58</v>
      </c>
      <c r="P5" s="10">
        <f>Table1[[#This Row],[Close]]/Table1[[#This Row],[EPS]]</f>
        <v>20.349249412190268</v>
      </c>
      <c r="Q5" s="5">
        <v>13.99</v>
      </c>
      <c r="R5" s="5">
        <v>5.29</v>
      </c>
      <c r="S5" s="1">
        <v>1766</v>
      </c>
      <c r="T5" s="1">
        <v>2250.2199999999998</v>
      </c>
      <c r="U5" s="2">
        <v>0.27419026047565109</v>
      </c>
      <c r="V5" s="1">
        <v>1059</v>
      </c>
      <c r="W5" s="1">
        <v>2250.2199999999998</v>
      </c>
      <c r="X5" s="2">
        <v>1.1248536355051935</v>
      </c>
      <c r="Y5" s="1">
        <v>797</v>
      </c>
      <c r="Z5" s="1">
        <v>2250.2199999999998</v>
      </c>
      <c r="AA5" s="2">
        <v>1.8233626097867</v>
      </c>
      <c r="AB5" s="5">
        <v>2609.5500000000002</v>
      </c>
      <c r="AC5" s="5">
        <v>2760.32</v>
      </c>
      <c r="AD5" s="5">
        <v>1.0609999999999999</v>
      </c>
      <c r="AE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553.80106848073274</v>
      </c>
      <c r="AF5" s="11">
        <f>Table1[[#This Row],[Raw Score]]/SUM($AE$3:$AE$64)</f>
        <v>5.0022731983075115E-2</v>
      </c>
      <c r="AG5" s="5">
        <v>10</v>
      </c>
      <c r="AH5" s="12">
        <f>Table1[[#This Row],[Raw Score]]*Table1[[#This Row],[Rating]]/200</f>
        <v>27.690053424036638</v>
      </c>
      <c r="AI5" s="9">
        <f>Table1[[#This Row],[TK Score]]/SUM($AH$3:$AH$67)</f>
        <v>6.8186103832671846E-2</v>
      </c>
      <c r="AK5" s="24">
        <v>3</v>
      </c>
      <c r="AL5" s="5" t="s">
        <v>49</v>
      </c>
      <c r="AM5" s="5" t="s">
        <v>23</v>
      </c>
      <c r="AN5" s="10">
        <v>27.690053424036638</v>
      </c>
      <c r="AO5" s="9">
        <f>Table5[[#This Row],[Score]]/SUM(Table5[Score])</f>
        <v>7.710081191973274E-2</v>
      </c>
      <c r="AP5" s="8">
        <f>$AQ$2*$AR$2*Table5[[#This Row],[Weight (%)]]</f>
        <v>19.275202979933184</v>
      </c>
      <c r="AQ5" s="8"/>
      <c r="AR5" s="15"/>
    </row>
    <row r="6" spans="1:44" x14ac:dyDescent="0.25">
      <c r="A6" s="5" t="e" vm="4">
        <v>#VALUE!</v>
      </c>
      <c r="B6" s="5" t="s">
        <v>31</v>
      </c>
      <c r="C6" s="5" t="str" cm="1">
        <f t="array" ref="C6">_FV(Table1[[#This Row],[Data]],"Name")</f>
        <v>MICROSOFT CORPORATION</v>
      </c>
      <c r="D6" s="5" t="str" cm="1">
        <f t="array" ref="D6">_FV(Table1[[#This Row],[Data]],"Exchange")</f>
        <v>Nasdaq Stock Market</v>
      </c>
      <c r="E6" s="5" t="s">
        <v>23</v>
      </c>
      <c r="F6" s="6">
        <v>1975</v>
      </c>
      <c r="G6" s="7">
        <f>2022-Table1[[#This Row],[Inc.]]</f>
        <v>47</v>
      </c>
      <c r="H6" s="8" cm="1">
        <f t="array" ref="H6">_FV(Table1[[#This Row],[Data]],"Market cap",TRUE)/1000000</f>
        <v>1978802.5511400001</v>
      </c>
      <c r="I6" s="8" cm="1">
        <f t="array" ref="I6">_FV(Table1[[#This Row],[Data]],"Price")</f>
        <v>264.58</v>
      </c>
      <c r="J6" s="8" cm="1">
        <f t="array" ref="J6">_FV(Table1[[#This Row],[Data]],"52 week low",TRUE)</f>
        <v>238.07</v>
      </c>
      <c r="K6" s="8" cm="1">
        <f t="array" ref="K6">_FV(Table1[[#This Row],[Data]],"52 week high",TRUE)</f>
        <v>349.67</v>
      </c>
      <c r="L6" s="9">
        <f>(Table1[[#This Row],[Close]]-Table1[[#This Row],[52WkLo]])/Table1[[#This Row],[52WkLo]]</f>
        <v>0.1113538035031713</v>
      </c>
      <c r="M6" s="8">
        <v>362.8</v>
      </c>
      <c r="N6" s="8">
        <f>Table1[[#This Row],[Target]]-Table1[[#This Row],[Close]]</f>
        <v>98.220000000000027</v>
      </c>
      <c r="O6" s="10">
        <v>9.58</v>
      </c>
      <c r="P6" s="10">
        <f>Table1[[#This Row],[Close]]/Table1[[#This Row],[EPS]]</f>
        <v>27.617954070981209</v>
      </c>
      <c r="Q6" s="5">
        <v>20.6</v>
      </c>
      <c r="R6" s="5">
        <v>10.55</v>
      </c>
      <c r="S6" s="1">
        <v>225</v>
      </c>
      <c r="T6" s="1">
        <v>264.58</v>
      </c>
      <c r="U6" s="2">
        <v>0.17591111111111105</v>
      </c>
      <c r="V6" s="1">
        <v>101</v>
      </c>
      <c r="W6" s="1">
        <v>264.58</v>
      </c>
      <c r="X6" s="2">
        <v>1.6196039603960395</v>
      </c>
      <c r="Y6" s="1">
        <v>62</v>
      </c>
      <c r="Z6" s="1">
        <v>264.58</v>
      </c>
      <c r="AA6" s="2">
        <v>3.2674193548387094</v>
      </c>
      <c r="AB6" s="5">
        <v>291.66000000000003</v>
      </c>
      <c r="AC6" s="5">
        <v>305.10000000000002</v>
      </c>
      <c r="AD6" s="5">
        <v>0.90800000000000003</v>
      </c>
      <c r="AE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684.84120675357349</v>
      </c>
      <c r="AF6" s="11">
        <f>Table1[[#This Row],[Raw Score]]/SUM($AE$3:$AE$64)</f>
        <v>6.1859086387067157E-2</v>
      </c>
      <c r="AG6" s="5">
        <v>8</v>
      </c>
      <c r="AH6" s="12">
        <f>Table1[[#This Row],[Raw Score]]*Table1[[#This Row],[Rating]]/200</f>
        <v>27.39364827014294</v>
      </c>
      <c r="AI6" s="9">
        <f>Table1[[#This Row],[TK Score]]/SUM($AH$3:$AH$67)</f>
        <v>6.7456213128221615E-2</v>
      </c>
      <c r="AK6" s="24">
        <v>4</v>
      </c>
      <c r="AL6" s="5" t="s">
        <v>31</v>
      </c>
      <c r="AM6" s="5" t="s">
        <v>23</v>
      </c>
      <c r="AN6" s="10">
        <v>27.39364827014294</v>
      </c>
      <c r="AO6" s="9">
        <f>Table5[[#This Row],[Score]]/SUM(Table5[Score])</f>
        <v>7.6275494695802804E-2</v>
      </c>
      <c r="AP6" s="8">
        <f>$AQ$2*$AR$2*Table5[[#This Row],[Weight (%)]]</f>
        <v>19.068873673950701</v>
      </c>
      <c r="AQ6" s="8"/>
      <c r="AR6" s="15"/>
    </row>
    <row r="7" spans="1:44" x14ac:dyDescent="0.25">
      <c r="A7" s="5" t="e" vm="5">
        <v>#VALUE!</v>
      </c>
      <c r="B7" s="5" t="s">
        <v>21</v>
      </c>
      <c r="C7" s="5" t="str" cm="1">
        <f t="array" ref="C7">_FV(Table1[[#This Row],[Data]],"Name")</f>
        <v>ADVANCED MICRO DEVICES, INC.</v>
      </c>
      <c r="D7" s="5" t="str" cm="1">
        <f t="array" ref="D7">_FV(Table1[[#This Row],[Data]],"Exchange")</f>
        <v>Nasdaq Stock Market</v>
      </c>
      <c r="E7" s="5" t="s">
        <v>20</v>
      </c>
      <c r="F7" s="6">
        <v>1969</v>
      </c>
      <c r="G7" s="7">
        <f>2022-Table1[[#This Row],[Inc.]]</f>
        <v>53</v>
      </c>
      <c r="H7" s="8" cm="1">
        <f t="array" ref="H7">_FV(Table1[[#This Row],[Data]],"Market cap",TRUE)/1000000</f>
        <v>139947.07088000001</v>
      </c>
      <c r="I7" s="8" cm="1">
        <f t="array" ref="I7">_FV(Table1[[#This Row],[Data]],"Price")</f>
        <v>86.36</v>
      </c>
      <c r="J7" s="8" cm="1">
        <f t="array" ref="J7">_FV(Table1[[#This Row],[Data]],"52 week low",TRUE)</f>
        <v>72.5</v>
      </c>
      <c r="K7" s="8" cm="1">
        <f t="array" ref="K7">_FV(Table1[[#This Row],[Data]],"52 week high",TRUE)</f>
        <v>164.4599</v>
      </c>
      <c r="L7" s="9">
        <f>(Table1[[#This Row],[Close]]-Table1[[#This Row],[52WkLo]])/Table1[[#This Row],[52WkLo]]</f>
        <v>0.19117241379310343</v>
      </c>
      <c r="M7" s="8">
        <v>137.59</v>
      </c>
      <c r="N7" s="8">
        <f>Table1[[#This Row],[Target]]-Table1[[#This Row],[Close]]</f>
        <v>51.230000000000004</v>
      </c>
      <c r="O7" s="10">
        <v>2.57</v>
      </c>
      <c r="P7" s="10">
        <f>Table1[[#This Row],[Close]]/Table1[[#This Row],[EPS]]</f>
        <v>33.603112840466927</v>
      </c>
      <c r="Q7" s="5">
        <v>29.87</v>
      </c>
      <c r="R7" s="5">
        <v>7.83</v>
      </c>
      <c r="S7" s="1">
        <v>91</v>
      </c>
      <c r="T7" s="1">
        <v>86.36</v>
      </c>
      <c r="U7" s="2">
        <v>-5.0989010989010992E-2</v>
      </c>
      <c r="V7" s="1">
        <v>18</v>
      </c>
      <c r="W7" s="1">
        <v>86.36</v>
      </c>
      <c r="X7" s="2">
        <v>3.7977777777777777</v>
      </c>
      <c r="Y7" s="1">
        <v>12</v>
      </c>
      <c r="Z7" s="1">
        <v>86.36</v>
      </c>
      <c r="AA7" s="2">
        <v>6.1966666666666663</v>
      </c>
      <c r="AB7" s="5">
        <v>104.43</v>
      </c>
      <c r="AC7" s="5">
        <v>117.91</v>
      </c>
      <c r="AD7" s="5">
        <v>1.8049999999999999</v>
      </c>
      <c r="AE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327.43790273097886</v>
      </c>
      <c r="AF7" s="11">
        <f>Table1[[#This Row],[Raw Score]]/SUM($AE$3:$AE$64)</f>
        <v>2.9576213159620921E-2</v>
      </c>
      <c r="AG7" s="5">
        <v>10</v>
      </c>
      <c r="AH7" s="12">
        <f>Table1[[#This Row],[Raw Score]]*Table1[[#This Row],[Rating]]/200</f>
        <v>16.371895136548943</v>
      </c>
      <c r="AI7" s="9">
        <f>Table1[[#This Row],[TK Score]]/SUM($AH$3:$AH$67)</f>
        <v>4.0315405847115293E-2</v>
      </c>
      <c r="AK7" s="24">
        <v>5</v>
      </c>
      <c r="AL7" s="5" t="s">
        <v>21</v>
      </c>
      <c r="AM7" s="5" t="s">
        <v>20</v>
      </c>
      <c r="AN7" s="10">
        <v>16.371895136548943</v>
      </c>
      <c r="AO7" s="9">
        <f>Table5[[#This Row],[Score]]/SUM(Table5[Score])</f>
        <v>4.5586275633434002E-2</v>
      </c>
      <c r="AP7" s="8">
        <f>$AQ$2*$AR$2*Table5[[#This Row],[Weight (%)]]</f>
        <v>11.3965689083585</v>
      </c>
      <c r="AQ7" s="8"/>
      <c r="AR7" s="15"/>
    </row>
    <row r="8" spans="1:44" x14ac:dyDescent="0.25">
      <c r="A8" s="5" t="e" vm="6">
        <v>#VALUE!</v>
      </c>
      <c r="B8" s="5" t="s">
        <v>48</v>
      </c>
      <c r="C8" s="5" t="str" cm="1">
        <f t="array" ref="C8">_FV(Table1[[#This Row],[Data]],"Name")</f>
        <v>AMAZON.COM, INC.</v>
      </c>
      <c r="D8" s="5" t="str" cm="1">
        <f t="array" ref="D8">_FV(Table1[[#This Row],[Data]],"Exchange")</f>
        <v>Nasdaq Stock Market</v>
      </c>
      <c r="E8" s="5" t="s">
        <v>27</v>
      </c>
      <c r="F8" s="6">
        <v>1994</v>
      </c>
      <c r="G8" s="7">
        <f>2022-Table1[[#This Row],[Inc.]]</f>
        <v>28</v>
      </c>
      <c r="H8" s="8" cm="1">
        <f t="array" ref="H8">_FV(Table1[[#This Row],[Data]],"Market cap",TRUE)/1000000</f>
        <v>1167742</v>
      </c>
      <c r="I8" s="8" cm="1">
        <f t="array" ref="I8">_FV(Table1[[#This Row],[Data]],"Price")</f>
        <v>2175.7800000000002</v>
      </c>
      <c r="J8" s="8" cm="1">
        <f t="array" ref="J8">_FV(Table1[[#This Row],[Data]],"52 week low",TRUE)</f>
        <v>2159.14</v>
      </c>
      <c r="K8" s="8" cm="1">
        <f t="array" ref="K8">_FV(Table1[[#This Row],[Data]],"52 week high",TRUE)</f>
        <v>3773.0781999999999</v>
      </c>
      <c r="L8" s="9">
        <f>(Table1[[#This Row],[Close]]-Table1[[#This Row],[52WkLo]])/Table1[[#This Row],[52WkLo]]</f>
        <v>7.7067721407598992E-3</v>
      </c>
      <c r="M8" s="8">
        <v>3680.85</v>
      </c>
      <c r="N8" s="8">
        <f>Table1[[#This Row],[Target]]-Table1[[#This Row],[Close]]</f>
        <v>1505.0699999999997</v>
      </c>
      <c r="O8" s="10">
        <v>41.69</v>
      </c>
      <c r="P8" s="10">
        <f>Table1[[#This Row],[Close]]/Table1[[#This Row],[EPS]]</f>
        <v>52.189493883425293</v>
      </c>
      <c r="Q8" s="5">
        <v>20.149999999999999</v>
      </c>
      <c r="R8" s="5">
        <v>2.5419999999999998</v>
      </c>
      <c r="S8" s="1">
        <v>3343</v>
      </c>
      <c r="T8" s="1">
        <v>2175.7800000000002</v>
      </c>
      <c r="U8" s="2">
        <v>-0.34915345498055633</v>
      </c>
      <c r="V8" s="1">
        <v>1511</v>
      </c>
      <c r="W8" s="1">
        <v>2175.7800000000002</v>
      </c>
      <c r="X8" s="2">
        <v>0.43996029119788232</v>
      </c>
      <c r="Y8" s="1">
        <v>754</v>
      </c>
      <c r="Z8" s="1">
        <v>2175.7800000000002</v>
      </c>
      <c r="AA8" s="2">
        <v>1.8856498673740056</v>
      </c>
      <c r="AB8" s="5">
        <v>2995.14</v>
      </c>
      <c r="AC8" s="5">
        <v>3248.52</v>
      </c>
      <c r="AD8" s="5">
        <v>1.1200000000000001</v>
      </c>
      <c r="AE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414.23681551247881</v>
      </c>
      <c r="AF8" s="11">
        <f>Table1[[#This Row],[Raw Score]]/SUM($AE$3:$AE$64)</f>
        <v>3.7416426907136188E-2</v>
      </c>
      <c r="AG8" s="5">
        <v>7</v>
      </c>
      <c r="AH8" s="12">
        <f>Table1[[#This Row],[Raw Score]]*Table1[[#This Row],[Rating]]/200</f>
        <v>14.498288542936759</v>
      </c>
      <c r="AI8" s="9">
        <f>Table1[[#This Row],[TK Score]]/SUM($AH$3:$AH$67)</f>
        <v>3.5701693775952552E-2</v>
      </c>
      <c r="AK8" s="24">
        <v>6</v>
      </c>
      <c r="AL8" s="5" t="s">
        <v>48</v>
      </c>
      <c r="AM8" s="5" t="s">
        <v>27</v>
      </c>
      <c r="AN8" s="10">
        <v>14.498288542936759</v>
      </c>
      <c r="AO8" s="9">
        <f>Table5[[#This Row],[Score]]/SUM(Table5[Score])</f>
        <v>4.0369362997929044E-2</v>
      </c>
      <c r="AP8" s="8">
        <f>$AQ$2*$AR$2*Table5[[#This Row],[Weight (%)]]</f>
        <v>10.092340749482261</v>
      </c>
      <c r="AQ8" s="8"/>
      <c r="AR8" s="15"/>
    </row>
    <row r="9" spans="1:44" x14ac:dyDescent="0.25">
      <c r="A9" s="5" t="e" vm="7">
        <v>#VALUE!</v>
      </c>
      <c r="B9" s="5" t="s">
        <v>30</v>
      </c>
      <c r="C9" s="5" t="str" cm="1">
        <f t="array" ref="C9">_FV(Table1[[#This Row],[Data]],"Name")</f>
        <v>TARGET CORPORATION</v>
      </c>
      <c r="D9" s="5" t="str" cm="1">
        <f t="array" ref="D9">_FV(Table1[[#This Row],[Data]],"Exchange")</f>
        <v>New York Stock Exchange</v>
      </c>
      <c r="E9" s="5" t="s">
        <v>27</v>
      </c>
      <c r="F9" s="6">
        <v>1902</v>
      </c>
      <c r="G9" s="7">
        <f>2022-Table1[[#This Row],[Inc.]]</f>
        <v>120</v>
      </c>
      <c r="H9" s="8" cm="1">
        <f t="array" ref="H9">_FV(Table1[[#This Row],[Data]],"Market cap",TRUE)/1000000</f>
        <v>103955.75564</v>
      </c>
      <c r="I9" s="8" cm="1">
        <f t="array" ref="I9">_FV(Table1[[#This Row],[Data]],"Price")</f>
        <v>224.2</v>
      </c>
      <c r="J9" s="8" cm="1">
        <f t="array" ref="J9">_FV(Table1[[#This Row],[Data]],"52 week low",TRUE)</f>
        <v>184</v>
      </c>
      <c r="K9" s="8" cm="1">
        <f t="array" ref="K9">_FV(Table1[[#This Row],[Data]],"52 week high",TRUE)</f>
        <v>268.98</v>
      </c>
      <c r="L9" s="9">
        <f>(Table1[[#This Row],[Close]]-Table1[[#This Row],[52WkLo]])/Table1[[#This Row],[52WkLo]]</f>
        <v>0.21847826086956515</v>
      </c>
      <c r="M9" s="8">
        <v>278.57</v>
      </c>
      <c r="N9" s="8">
        <f>Table1[[#This Row],[Target]]-Table1[[#This Row],[Close]]</f>
        <v>54.370000000000005</v>
      </c>
      <c r="O9" s="10">
        <v>14.1</v>
      </c>
      <c r="P9" s="10">
        <f>Table1[[#This Row],[Close]]/Table1[[#This Row],[EPS]]</f>
        <v>15.900709219858156</v>
      </c>
      <c r="Q9" s="5">
        <v>9.81</v>
      </c>
      <c r="R9" s="5">
        <v>1.1080000000000001</v>
      </c>
      <c r="S9" s="1">
        <v>176</v>
      </c>
      <c r="T9" s="1">
        <v>224.2</v>
      </c>
      <c r="U9" s="2">
        <v>0.27386363636363631</v>
      </c>
      <c r="V9" s="1">
        <v>65</v>
      </c>
      <c r="W9" s="1">
        <v>224.2</v>
      </c>
      <c r="X9" s="2">
        <v>2.4492307692307689</v>
      </c>
      <c r="Y9" s="1">
        <v>73</v>
      </c>
      <c r="Z9" s="1">
        <v>224.2</v>
      </c>
      <c r="AA9" s="2">
        <v>2.0712328767123287</v>
      </c>
      <c r="AB9" s="5">
        <v>224.27</v>
      </c>
      <c r="AC9" s="5">
        <v>235.26</v>
      </c>
      <c r="AD9" s="5">
        <v>1.0589999999999999</v>
      </c>
      <c r="AE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317.11073297914731</v>
      </c>
      <c r="AF9" s="11">
        <f>Table1[[#This Row],[Raw Score]]/SUM($AE$3:$AE$64)</f>
        <v>2.8643399421906794E-2</v>
      </c>
      <c r="AG9" s="5">
        <v>7</v>
      </c>
      <c r="AH9" s="12">
        <f>Table1[[#This Row],[Raw Score]]*Table1[[#This Row],[Rating]]/200</f>
        <v>11.098875654270154</v>
      </c>
      <c r="AI9" s="9">
        <f>Table1[[#This Row],[TK Score]]/SUM($AH$3:$AH$67)</f>
        <v>2.7330719670300086E-2</v>
      </c>
      <c r="AK9" s="24">
        <v>7</v>
      </c>
      <c r="AL9" s="5" t="s">
        <v>30</v>
      </c>
      <c r="AM9" s="5" t="s">
        <v>27</v>
      </c>
      <c r="AN9" s="10">
        <v>11.098875654270154</v>
      </c>
      <c r="AO9" s="9">
        <f>Table5[[#This Row],[Score]]/SUM(Table5[Score])</f>
        <v>3.0903960755725969E-2</v>
      </c>
      <c r="AP9" s="8">
        <f>$AQ$2*$AR$2*Table5[[#This Row],[Weight (%)]]</f>
        <v>7.7259901889314921</v>
      </c>
      <c r="AQ9" s="8"/>
      <c r="AR9" s="15"/>
    </row>
    <row r="10" spans="1:44" x14ac:dyDescent="0.25">
      <c r="A10" s="13" t="e" vm="8">
        <v>#VALUE!</v>
      </c>
      <c r="B10" s="13" t="s">
        <v>123</v>
      </c>
      <c r="C10" s="5" t="str" cm="1">
        <f t="array" ref="C10">_FV(Table1[[#This Row],[Data]],"Name")</f>
        <v>SPDR S&amp;P 500 ETF</v>
      </c>
      <c r="D10" s="5" t="str" cm="1">
        <f t="array" ref="D10">_FV(Table1[[#This Row],[Data]],"Exchange")</f>
        <v>NYSE Arca</v>
      </c>
      <c r="E10" s="5" t="s">
        <v>130</v>
      </c>
      <c r="F10" s="6">
        <v>1860</v>
      </c>
      <c r="G10" s="7">
        <f>2022-Table1[[#This Row],[Inc.]]</f>
        <v>162</v>
      </c>
      <c r="H10" s="8" cm="1">
        <f t="array" ref="H10">_FV(Table1[[#This Row],[Data]],"Market cap",TRUE)/1000000</f>
        <v>371019.01574565005</v>
      </c>
      <c r="I10" s="8" cm="1">
        <f t="array" ref="I10">_FV(Table1[[#This Row],[Data]],"Price")</f>
        <v>398.17</v>
      </c>
      <c r="J10" s="8" cm="1">
        <f t="array" ref="J10">_FV(Table1[[#This Row],[Data]],"52 week low",TRUE)</f>
        <v>396.5</v>
      </c>
      <c r="K10" s="8" cm="1">
        <f t="array" ref="K10">_FV(Table1[[#This Row],[Data]],"52 week high",TRUE)</f>
        <v>479.98</v>
      </c>
      <c r="L10" s="9">
        <f>(Table1[[#This Row],[Close]]-Table1[[#This Row],[52WkLo]])/Table1[[#This Row],[52WkLo]]</f>
        <v>4.2118537200504817E-3</v>
      </c>
      <c r="M10" s="8">
        <f>Table1[[#This Row],[Close]]*1.2</f>
        <v>477.80399999999997</v>
      </c>
      <c r="N10" s="8">
        <f>Table1[[#This Row],[Target]]-Table1[[#This Row],[Close]]</f>
        <v>79.633999999999958</v>
      </c>
      <c r="O10" s="10">
        <f>Table1[[#This Row],[Close]]/Table1[[#This Row],[PE]]</f>
        <v>17.162500000000001</v>
      </c>
      <c r="P10" s="10">
        <v>23.2</v>
      </c>
      <c r="Q10" s="14">
        <v>21.1</v>
      </c>
      <c r="R10" s="5">
        <v>5.5</v>
      </c>
      <c r="S10" s="1">
        <v>372</v>
      </c>
      <c r="T10" s="1">
        <v>398.17</v>
      </c>
      <c r="U10" s="2">
        <v>7.0349462365591447E-2</v>
      </c>
      <c r="V10" s="1">
        <v>249</v>
      </c>
      <c r="W10" s="1">
        <v>398.17</v>
      </c>
      <c r="X10" s="2">
        <v>0.59907630522088362</v>
      </c>
      <c r="Y10" s="1">
        <v>225</v>
      </c>
      <c r="Z10" s="1">
        <v>398.17</v>
      </c>
      <c r="AA10" s="2">
        <v>0.76964444444444446</v>
      </c>
      <c r="AB10" s="5">
        <v>435.08</v>
      </c>
      <c r="AC10" s="5">
        <v>447.58</v>
      </c>
      <c r="AD10" s="14">
        <v>1</v>
      </c>
      <c r="AE1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207.19212203223174</v>
      </c>
      <c r="AF10" s="11">
        <f>Table1[[#This Row],[Raw Score]]/SUM($AE$3:$AE$64)</f>
        <v>1.8714871782128939E-2</v>
      </c>
      <c r="AG10" s="5">
        <v>10</v>
      </c>
      <c r="AH10" s="12">
        <f>Table1[[#This Row],[Raw Score]]*Table1[[#This Row],[Rating]]/200</f>
        <v>10.359606101611586</v>
      </c>
      <c r="AI10" s="9">
        <f>Table1[[#This Row],[TK Score]]/SUM($AH$3:$AH$67)</f>
        <v>2.5510285823316142E-2</v>
      </c>
      <c r="AK10" s="24">
        <v>8</v>
      </c>
      <c r="AL10" s="5" t="s">
        <v>123</v>
      </c>
      <c r="AM10" s="5" t="s">
        <v>130</v>
      </c>
      <c r="AN10" s="10">
        <v>10.359606101611586</v>
      </c>
      <c r="AO10" s="9">
        <f>Table5[[#This Row],[Score]]/SUM(Table5[Score])</f>
        <v>2.8845521869218252E-2</v>
      </c>
      <c r="AP10" s="8">
        <f>$AQ$2*$AR$2*Table5[[#This Row],[Weight (%)]]</f>
        <v>7.2113804673045632</v>
      </c>
      <c r="AQ10" s="8"/>
      <c r="AR10" s="15"/>
    </row>
    <row r="11" spans="1:44" x14ac:dyDescent="0.25">
      <c r="A11" s="5" t="e" vm="9">
        <v>#VALUE!</v>
      </c>
      <c r="B11" s="5" t="s">
        <v>41</v>
      </c>
      <c r="C11" s="5" t="str" cm="1">
        <f t="array" ref="C11">_FV(Table1[[#This Row],[Data]],"Name")</f>
        <v>Taiwan Semiconductor Manufacturing Co., Ltd.</v>
      </c>
      <c r="D11" s="5" t="str" cm="1">
        <f t="array" ref="D11">_FV(Table1[[#This Row],[Data]],"Exchange")</f>
        <v>New York Stock Exchange</v>
      </c>
      <c r="E11" s="5" t="s">
        <v>20</v>
      </c>
      <c r="F11" s="6">
        <v>1987</v>
      </c>
      <c r="G11" s="7">
        <f>2022-Table1[[#This Row],[Inc.]]</f>
        <v>35</v>
      </c>
      <c r="H11" s="8" cm="1">
        <f t="array" ref="H11">_FV(Table1[[#This Row],[Data]],"Market cap",TRUE)/1000000</f>
        <v>461677.6</v>
      </c>
      <c r="I11" s="8" cm="1">
        <f t="array" ref="I11">_FV(Table1[[#This Row],[Data]],"Price")</f>
        <v>87.3</v>
      </c>
      <c r="J11" s="8" cm="1">
        <f t="array" ref="J11">_FV(Table1[[#This Row],[Data]],"52 week low",TRUE)</f>
        <v>87.01</v>
      </c>
      <c r="K11" s="8" cm="1">
        <f t="array" ref="K11">_FV(Table1[[#This Row],[Data]],"52 week high",TRUE)</f>
        <v>145</v>
      </c>
      <c r="L11" s="9">
        <f>(Table1[[#This Row],[Close]]-Table1[[#This Row],[52WkLo]])/Table1[[#This Row],[52WkLo]]</f>
        <v>3.3329502356050111E-3</v>
      </c>
      <c r="M11" s="8">
        <v>144.43</v>
      </c>
      <c r="N11" s="8">
        <f>Table1[[#This Row],[Target]]-Table1[[#This Row],[Close]]</f>
        <v>57.13000000000001</v>
      </c>
      <c r="O11" s="10">
        <v>4.29</v>
      </c>
      <c r="P11" s="10">
        <f>Table1[[#This Row],[Close]]/Table1[[#This Row],[EPS]]</f>
        <v>20.34965034965035</v>
      </c>
      <c r="Q11" s="5">
        <v>0.41399999999999998</v>
      </c>
      <c r="R11" s="5">
        <v>0.28399999999999997</v>
      </c>
      <c r="S11" s="1">
        <v>111</v>
      </c>
      <c r="T11" s="1">
        <v>87.3</v>
      </c>
      <c r="U11" s="2">
        <v>-0.21351351351351353</v>
      </c>
      <c r="V11" s="1">
        <v>35</v>
      </c>
      <c r="W11" s="1">
        <v>87.3</v>
      </c>
      <c r="X11" s="2">
        <v>1.4942857142857142</v>
      </c>
      <c r="Y11" s="1">
        <v>31</v>
      </c>
      <c r="Z11" s="1">
        <v>87.3</v>
      </c>
      <c r="AA11" s="2">
        <v>1.8161290322580643</v>
      </c>
      <c r="AB11" s="5">
        <v>101.43</v>
      </c>
      <c r="AC11" s="5">
        <v>114.54</v>
      </c>
      <c r="AD11" s="5">
        <v>1.03</v>
      </c>
      <c r="AE1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314.18936680495983</v>
      </c>
      <c r="AF11" s="11">
        <f>Table1[[#This Row],[Raw Score]]/SUM($AE$3:$AE$64)</f>
        <v>2.8379523590903614E-2</v>
      </c>
      <c r="AG11" s="5">
        <v>6</v>
      </c>
      <c r="AH11" s="12">
        <f>Table1[[#This Row],[Raw Score]]*Table1[[#This Row],[Rating]]/200</f>
        <v>9.4256810041487942</v>
      </c>
      <c r="AI11" s="9">
        <f>Table1[[#This Row],[TK Score]]/SUM($AH$3:$AH$67)</f>
        <v>2.3210517285771268E-2</v>
      </c>
      <c r="AK11" s="24">
        <v>9</v>
      </c>
      <c r="AL11" s="5" t="s">
        <v>41</v>
      </c>
      <c r="AM11" s="5" t="s">
        <v>20</v>
      </c>
      <c r="AN11" s="10">
        <v>9.4256810041487942</v>
      </c>
      <c r="AO11" s="9">
        <f>Table5[[#This Row],[Score]]/SUM(Table5[Score])</f>
        <v>2.6245079674907031E-2</v>
      </c>
      <c r="AP11" s="8">
        <f>$AQ$2*$AR$2*Table5[[#This Row],[Weight (%)]]</f>
        <v>6.561269918726758</v>
      </c>
      <c r="AQ11" s="8"/>
      <c r="AR11" s="15"/>
    </row>
    <row r="12" spans="1:44" x14ac:dyDescent="0.25">
      <c r="A12" s="5" t="e" vm="10">
        <v>#VALUE!</v>
      </c>
      <c r="B12" s="5" t="s">
        <v>60</v>
      </c>
      <c r="C12" s="5" t="str" cm="1">
        <f t="array" ref="C12">_FV(Table1[[#This Row],[Data]],"Name")</f>
        <v>UNITEDHEALTH GROUP INCORPORATED</v>
      </c>
      <c r="D12" s="5" t="str" cm="1">
        <f t="array" ref="D12">_FV(Table1[[#This Row],[Data]],"Exchange")</f>
        <v>New York Stock Exchange</v>
      </c>
      <c r="E12" s="5" t="s">
        <v>61</v>
      </c>
      <c r="F12" s="6">
        <v>1977</v>
      </c>
      <c r="G12" s="7">
        <f>2022-Table1[[#This Row],[Inc.]]</f>
        <v>45</v>
      </c>
      <c r="H12" s="8" cm="1">
        <f t="array" ref="H12">_FV(Table1[[#This Row],[Data]],"Market cap",TRUE)/1000000</f>
        <v>456345.429672</v>
      </c>
      <c r="I12" s="8" cm="1">
        <f t="array" ref="I12">_FV(Table1[[#This Row],[Data]],"Price")</f>
        <v>486.42</v>
      </c>
      <c r="J12" s="8" cm="1">
        <f t="array" ref="J12">_FV(Table1[[#This Row],[Data]],"52 week low",TRUE)</f>
        <v>383.12</v>
      </c>
      <c r="K12" s="8" cm="1">
        <f t="array" ref="K12">_FV(Table1[[#This Row],[Data]],"52 week high",TRUE)</f>
        <v>553.29</v>
      </c>
      <c r="L12" s="9">
        <f>(Table1[[#This Row],[Close]]-Table1[[#This Row],[52WkLo]])/Table1[[#This Row],[52WkLo]]</f>
        <v>0.2696283148882857</v>
      </c>
      <c r="M12" s="8">
        <v>567.21</v>
      </c>
      <c r="N12" s="8">
        <f>Table1[[#This Row],[Target]]-Table1[[#This Row],[Close]]</f>
        <v>80.79000000000002</v>
      </c>
      <c r="O12" s="10">
        <v>18.27</v>
      </c>
      <c r="P12" s="10">
        <f>Table1[[#This Row],[Close]]/Table1[[#This Row],[EPS]]</f>
        <v>26.623973727422005</v>
      </c>
      <c r="Q12" s="5">
        <v>17.690000000000001</v>
      </c>
      <c r="R12" s="5">
        <v>1.6359999999999999</v>
      </c>
      <c r="S12" s="1">
        <v>347</v>
      </c>
      <c r="T12" s="1">
        <v>486.42</v>
      </c>
      <c r="U12" s="2">
        <v>0.4017867435158502</v>
      </c>
      <c r="V12" s="1">
        <v>248</v>
      </c>
      <c r="W12" s="1">
        <v>486.42</v>
      </c>
      <c r="X12" s="2">
        <v>0.96137096774193553</v>
      </c>
      <c r="Y12" s="1">
        <v>160</v>
      </c>
      <c r="Z12" s="1">
        <v>486.42</v>
      </c>
      <c r="AA12" s="2">
        <v>2.0401250000000002</v>
      </c>
      <c r="AB12" s="5">
        <v>509.5</v>
      </c>
      <c r="AC12" s="5">
        <v>461.22</v>
      </c>
      <c r="AD12" s="5">
        <v>0.877</v>
      </c>
      <c r="AE1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291.15579123446736</v>
      </c>
      <c r="AF12" s="11">
        <f>Table1[[#This Row],[Raw Score]]/SUM($AE$3:$AE$64)</f>
        <v>2.629898882318361E-2</v>
      </c>
      <c r="AG12" s="5">
        <v>6</v>
      </c>
      <c r="AH12" s="12">
        <f>Table1[[#This Row],[Raw Score]]*Table1[[#This Row],[Rating]]/200</f>
        <v>8.7346737370340204</v>
      </c>
      <c r="AI12" s="9">
        <f>Table1[[#This Row],[TK Score]]/SUM($AH$3:$AH$67)</f>
        <v>2.1508928179275782E-2</v>
      </c>
      <c r="AK12" s="24">
        <v>10</v>
      </c>
      <c r="AL12" s="5" t="s">
        <v>60</v>
      </c>
      <c r="AM12" s="5" t="s">
        <v>61</v>
      </c>
      <c r="AN12" s="10">
        <v>8.7346737370340204</v>
      </c>
      <c r="AO12" s="9">
        <f>Table5[[#This Row],[Score]]/SUM(Table5[Score])</f>
        <v>2.4321023389384053E-2</v>
      </c>
      <c r="AP12" s="8">
        <f>$AQ$2*$AR$2*Table5[[#This Row],[Weight (%)]]</f>
        <v>6.0802558473460131</v>
      </c>
      <c r="AQ12" s="8"/>
      <c r="AR12" s="15"/>
    </row>
    <row r="13" spans="1:44" x14ac:dyDescent="0.25">
      <c r="A13" s="5" t="e" vm="11">
        <v>#VALUE!</v>
      </c>
      <c r="B13" s="5" t="s">
        <v>22</v>
      </c>
      <c r="C13" s="5" t="str" cm="1">
        <f t="array" ref="C13">_FV(Table1[[#This Row],[Data]],"Name")</f>
        <v>SHOPIFY INC.</v>
      </c>
      <c r="D13" s="5" t="str" cm="1">
        <f t="array" ref="D13">_FV(Table1[[#This Row],[Data]],"Exchange")</f>
        <v>New York Stock Exchange</v>
      </c>
      <c r="E13" s="5" t="s">
        <v>23</v>
      </c>
      <c r="F13" s="6">
        <v>2006</v>
      </c>
      <c r="G13" s="7">
        <f>2022-Table1[[#This Row],[Inc.]]</f>
        <v>16</v>
      </c>
      <c r="H13" s="8" cm="1">
        <f t="array" ref="H13">_FV(Table1[[#This Row],[Data]],"Market cap",TRUE)/1000000</f>
        <v>42810.083888000001</v>
      </c>
      <c r="I13" s="8" cm="1">
        <f t="array" ref="I13">_FV(Table1[[#This Row],[Data]],"Price")</f>
        <v>340.04</v>
      </c>
      <c r="J13" s="8" cm="1">
        <f t="array" ref="J13">_FV(Table1[[#This Row],[Data]],"52 week low",TRUE)</f>
        <v>337.29</v>
      </c>
      <c r="K13" s="8" cm="1">
        <f t="array" ref="K13">_FV(Table1[[#This Row],[Data]],"52 week high",TRUE)</f>
        <v>1762.9184</v>
      </c>
      <c r="L13" s="9">
        <f>(Table1[[#This Row],[Close]]-Table1[[#This Row],[52WkLo]])/Table1[[#This Row],[52WkLo]]</f>
        <v>8.1532212636010546E-3</v>
      </c>
      <c r="M13" s="8">
        <v>1069.9100000000001</v>
      </c>
      <c r="N13" s="8">
        <f>Table1[[#This Row],[Target]]-Table1[[#This Row],[Close]]</f>
        <v>729.87000000000012</v>
      </c>
      <c r="O13" s="10">
        <v>22.91</v>
      </c>
      <c r="P13" s="10">
        <f>Table1[[#This Row],[Close]]/Table1[[#This Row],[EPS]]</f>
        <v>14.842426887821913</v>
      </c>
      <c r="Q13" s="5">
        <v>14.27</v>
      </c>
      <c r="R13" s="5">
        <v>9.92</v>
      </c>
      <c r="S13" s="1">
        <v>1180</v>
      </c>
      <c r="T13" s="1">
        <v>340.04</v>
      </c>
      <c r="U13" s="2">
        <v>-0.7118305084745763</v>
      </c>
      <c r="V13" s="1">
        <v>135</v>
      </c>
      <c r="W13" s="1">
        <v>340.04</v>
      </c>
      <c r="X13" s="2">
        <v>1.5188148148148151</v>
      </c>
      <c r="Y13" s="1">
        <v>42</v>
      </c>
      <c r="Z13" s="1">
        <v>340.04</v>
      </c>
      <c r="AA13" s="2">
        <v>7.0961904761904764</v>
      </c>
      <c r="AB13" s="5">
        <v>591.97</v>
      </c>
      <c r="AC13" s="5">
        <v>1156.52</v>
      </c>
      <c r="AD13" s="5">
        <v>1.615</v>
      </c>
      <c r="AE1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187.46291200327593</v>
      </c>
      <c r="AF13" s="11">
        <f>Table1[[#This Row],[Raw Score]]/SUM($AE$3:$AE$64)</f>
        <v>1.6932807713123645E-2</v>
      </c>
      <c r="AG13" s="5">
        <v>9</v>
      </c>
      <c r="AH13" s="12">
        <f>Table1[[#This Row],[Raw Score]]*Table1[[#This Row],[Rating]]/200</f>
        <v>8.4358310401474164</v>
      </c>
      <c r="AI13" s="9">
        <f>Table1[[#This Row],[TK Score]]/SUM($AH$3:$AH$67)</f>
        <v>2.077303508266452E-2</v>
      </c>
      <c r="AK13" s="24">
        <v>11</v>
      </c>
      <c r="AL13" s="5" t="s">
        <v>22</v>
      </c>
      <c r="AM13" s="5" t="s">
        <v>23</v>
      </c>
      <c r="AN13" s="10">
        <v>8.4358310401474164</v>
      </c>
      <c r="AO13" s="9">
        <f>Table5[[#This Row],[Score]]/SUM(Table5[Score])</f>
        <v>2.3488919015535546E-2</v>
      </c>
      <c r="AP13" s="8">
        <f>$AQ$2*$AR$2*Table5[[#This Row],[Weight (%)]]</f>
        <v>5.8722297538838868</v>
      </c>
      <c r="AQ13" s="8"/>
      <c r="AR13" s="15"/>
    </row>
    <row r="14" spans="1:44" x14ac:dyDescent="0.25">
      <c r="A14" s="5" t="e" vm="12">
        <v>#VALUE!</v>
      </c>
      <c r="B14" s="5" t="s">
        <v>36</v>
      </c>
      <c r="C14" s="5" t="str" cm="1">
        <f t="array" ref="C14">_FV(Table1[[#This Row],[Data]],"Name")</f>
        <v>Sony Group Corporation</v>
      </c>
      <c r="D14" s="5" t="str" cm="1">
        <f t="array" ref="D14">_FV(Table1[[#This Row],[Data]],"Exchange")</f>
        <v>New York Stock Exchange</v>
      </c>
      <c r="E14" s="5" t="s">
        <v>20</v>
      </c>
      <c r="F14" s="6">
        <v>1946</v>
      </c>
      <c r="G14" s="7">
        <f>2022-Table1[[#This Row],[Inc.]]</f>
        <v>76</v>
      </c>
      <c r="H14" s="8" cm="1">
        <f t="array" ref="H14">_FV(Table1[[#This Row],[Data]],"Market cap",TRUE)/1000000</f>
        <v>107666.3</v>
      </c>
      <c r="I14" s="8" cm="1">
        <f t="array" ref="I14">_FV(Table1[[#This Row],[Data]],"Price")</f>
        <v>80.84</v>
      </c>
      <c r="J14" s="8" cm="1">
        <f t="array" ref="J14">_FV(Table1[[#This Row],[Data]],"52 week low",TRUE)</f>
        <v>80.53</v>
      </c>
      <c r="K14" s="8" cm="1">
        <f t="array" ref="K14">_FV(Table1[[#This Row],[Data]],"52 week high",TRUE)</f>
        <v>133.75</v>
      </c>
      <c r="L14" s="9">
        <f>(Table1[[#This Row],[Close]]-Table1[[#This Row],[52WkLo]])/Table1[[#This Row],[52WkLo]]</f>
        <v>3.8494970818328854E-3</v>
      </c>
      <c r="M14" s="8">
        <v>154.94999999999999</v>
      </c>
      <c r="N14" s="8">
        <f>Table1[[#This Row],[Target]]-Table1[[#This Row],[Close]]</f>
        <v>74.109999999999985</v>
      </c>
      <c r="O14" s="10">
        <v>5.99</v>
      </c>
      <c r="P14" s="10">
        <f>Table1[[#This Row],[Close]]/Table1[[#This Row],[EPS]]</f>
        <v>13.495826377295492</v>
      </c>
      <c r="Q14" s="5">
        <v>5.4300000000000001E-2</v>
      </c>
      <c r="R14" s="5">
        <v>1.14E-2</v>
      </c>
      <c r="S14" s="1">
        <v>100</v>
      </c>
      <c r="T14" s="1">
        <v>80.84</v>
      </c>
      <c r="U14" s="2">
        <v>-0.19159999999999996</v>
      </c>
      <c r="V14" s="1">
        <v>49</v>
      </c>
      <c r="W14" s="1">
        <v>80.84</v>
      </c>
      <c r="X14" s="2">
        <v>0.64979591836734696</v>
      </c>
      <c r="Y14" s="1">
        <v>28</v>
      </c>
      <c r="Z14" s="1">
        <v>80.84</v>
      </c>
      <c r="AA14" s="2">
        <v>1.8871428571428572</v>
      </c>
      <c r="AB14" s="5">
        <v>96.41</v>
      </c>
      <c r="AC14" s="5">
        <v>109.05</v>
      </c>
      <c r="AD14" s="5">
        <v>0.71299999999999997</v>
      </c>
      <c r="AE1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205.13764804818098</v>
      </c>
      <c r="AF14" s="11">
        <f>Table1[[#This Row],[Raw Score]]/SUM($AE$3:$AE$64)</f>
        <v>1.8529299006416703E-2</v>
      </c>
      <c r="AG14" s="5">
        <v>8</v>
      </c>
      <c r="AH14" s="12">
        <f>Table1[[#This Row],[Raw Score]]*Table1[[#This Row],[Rating]]/200</f>
        <v>8.205505921927239</v>
      </c>
      <c r="AI14" s="9">
        <f>Table1[[#This Row],[TK Score]]/SUM($AH$3:$AH$67)</f>
        <v>2.0205864908388129E-2</v>
      </c>
      <c r="AK14" s="24">
        <v>12</v>
      </c>
      <c r="AL14" s="5" t="s">
        <v>36</v>
      </c>
      <c r="AM14" s="5" t="s">
        <v>20</v>
      </c>
      <c r="AN14" s="10">
        <v>8.205505921927239</v>
      </c>
      <c r="AO14" s="9">
        <f>Table5[[#This Row],[Score]]/SUM(Table5[Score])</f>
        <v>2.2847596539614684E-2</v>
      </c>
      <c r="AP14" s="8">
        <f>$AQ$2*$AR$2*Table5[[#This Row],[Weight (%)]]</f>
        <v>5.7118991349036712</v>
      </c>
      <c r="AQ14" s="8"/>
      <c r="AR14" s="15"/>
    </row>
    <row r="15" spans="1:44" x14ac:dyDescent="0.25">
      <c r="A15" s="5" t="e" vm="13">
        <v>#VALUE!</v>
      </c>
      <c r="B15" s="5" t="s">
        <v>107</v>
      </c>
      <c r="C15" s="5" t="str" cm="1">
        <f t="array" ref="C15">_FV(Table1[[#This Row],[Data]],"Name")</f>
        <v>EXXON MOBIL CORPORATION</v>
      </c>
      <c r="D15" s="5" t="str" cm="1">
        <f t="array" ref="D15">_FV(Table1[[#This Row],[Data]],"Exchange")</f>
        <v>New York Stock Exchange</v>
      </c>
      <c r="E15" s="5" t="s">
        <v>87</v>
      </c>
      <c r="F15" s="6">
        <v>1999</v>
      </c>
      <c r="G15" s="7">
        <f>2022-Table1[[#This Row],[Inc.]]</f>
        <v>23</v>
      </c>
      <c r="H15" s="8" cm="1">
        <f t="array" ref="H15">_FV(Table1[[#This Row],[Data]],"Market cap",TRUE)/1000000</f>
        <v>355791.38178</v>
      </c>
      <c r="I15" s="8" cm="1">
        <f t="array" ref="I15">_FV(Table1[[#This Row],[Data]],"Price")</f>
        <v>84.46</v>
      </c>
      <c r="J15" s="8" cm="1">
        <f t="array" ref="J15">_FV(Table1[[#This Row],[Data]],"52 week low",TRUE)</f>
        <v>52.1</v>
      </c>
      <c r="K15" s="8" cm="1">
        <f t="array" ref="K15">_FV(Table1[[#This Row],[Data]],"52 week high",TRUE)</f>
        <v>92.05</v>
      </c>
      <c r="L15" s="9">
        <f>(Table1[[#This Row],[Close]]-Table1[[#This Row],[52WkLo]])/Table1[[#This Row],[52WkLo]]</f>
        <v>0.62111324376199595</v>
      </c>
      <c r="M15" s="8">
        <v>95.63</v>
      </c>
      <c r="N15" s="8">
        <f>Table1[[#This Row],[Target]]-Table1[[#This Row],[Close]]</f>
        <v>11.170000000000002</v>
      </c>
      <c r="O15" s="10">
        <v>6.02</v>
      </c>
      <c r="P15" s="10">
        <f>Table1[[#This Row],[Close]]/Table1[[#This Row],[EPS]]</f>
        <v>14.029900332225914</v>
      </c>
      <c r="Q15" s="5">
        <v>6.79</v>
      </c>
      <c r="R15" s="5">
        <v>1.35</v>
      </c>
      <c r="S15" s="1">
        <v>41</v>
      </c>
      <c r="T15" s="1">
        <v>84.46</v>
      </c>
      <c r="U15" s="2">
        <v>1.0599999999999998</v>
      </c>
      <c r="V15" s="1">
        <v>71</v>
      </c>
      <c r="W15" s="1">
        <v>84.46</v>
      </c>
      <c r="X15" s="2">
        <v>0.1895774647887323</v>
      </c>
      <c r="Y15" s="1">
        <v>84</v>
      </c>
      <c r="Z15" s="1">
        <v>84.46</v>
      </c>
      <c r="AA15" s="2">
        <v>5.4761904761904019E-3</v>
      </c>
      <c r="AB15" s="5">
        <v>84.1</v>
      </c>
      <c r="AC15" s="5">
        <v>68.64</v>
      </c>
      <c r="AD15" s="5">
        <v>1.157</v>
      </c>
      <c r="AE1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233.61777548331881</v>
      </c>
      <c r="AF15" s="11">
        <f>Table1[[#This Row],[Raw Score]]/SUM($AE$3:$AE$64)</f>
        <v>2.1101799968612462E-2</v>
      </c>
      <c r="AG15" s="5">
        <v>7</v>
      </c>
      <c r="AH15" s="12">
        <f>Table1[[#This Row],[Raw Score]]*Table1[[#This Row],[Rating]]/200</f>
        <v>8.1766221419161589</v>
      </c>
      <c r="AI15" s="9">
        <f>Table1[[#This Row],[TK Score]]/SUM($AH$3:$AH$67)</f>
        <v>2.0134739280973993E-2</v>
      </c>
      <c r="AK15" s="24">
        <v>13</v>
      </c>
      <c r="AL15" s="5" t="s">
        <v>107</v>
      </c>
      <c r="AM15" s="5" t="s">
        <v>87</v>
      </c>
      <c r="AN15" s="10">
        <v>8.1766221419161589</v>
      </c>
      <c r="AO15" s="9">
        <f>Table5[[#This Row],[Score]]/SUM(Table5[Score])</f>
        <v>2.2767171888348679E-2</v>
      </c>
      <c r="AP15" s="8">
        <f>$AQ$2*$AR$2*Table5[[#This Row],[Weight (%)]]</f>
        <v>5.6917929720871694</v>
      </c>
      <c r="AQ15" s="8"/>
      <c r="AR15" s="15"/>
    </row>
    <row r="16" spans="1:44" x14ac:dyDescent="0.25">
      <c r="A16" s="5" t="e" vm="14">
        <v>#VALUE!</v>
      </c>
      <c r="B16" s="5" t="s">
        <v>57</v>
      </c>
      <c r="C16" s="5" t="str" cm="1">
        <f t="array" ref="C16">_FV(Table1[[#This Row],[Data]],"Name")</f>
        <v>WALMART INC.</v>
      </c>
      <c r="D16" s="5" t="str" cm="1">
        <f t="array" ref="D16">_FV(Table1[[#This Row],[Data]],"Exchange")</f>
        <v>New York Stock Exchange</v>
      </c>
      <c r="E16" s="5" t="s">
        <v>27</v>
      </c>
      <c r="F16" s="6">
        <v>1962</v>
      </c>
      <c r="G16" s="7">
        <f>2022-Table1[[#This Row],[Inc.]]</f>
        <v>60</v>
      </c>
      <c r="H16" s="8" cm="1">
        <f t="array" ref="H16">_FV(Table1[[#This Row],[Data]],"Market cap",TRUE)/1000000</f>
        <v>416523.44442000001</v>
      </c>
      <c r="I16" s="8" cm="1">
        <f t="array" ref="I16">_FV(Table1[[#This Row],[Data]],"Price")</f>
        <v>151.31</v>
      </c>
      <c r="J16" s="8" cm="1">
        <f t="array" ref="J16">_FV(Table1[[#This Row],[Data]],"52 week low",TRUE)</f>
        <v>132.01</v>
      </c>
      <c r="K16" s="8" cm="1">
        <f t="array" ref="K16">_FV(Table1[[#This Row],[Data]],"52 week high",TRUE)</f>
        <v>160.77000000000001</v>
      </c>
      <c r="L16" s="9">
        <f>(Table1[[#This Row],[Close]]-Table1[[#This Row],[52WkLo]])/Table1[[#This Row],[52WkLo]]</f>
        <v>0.14620104537535045</v>
      </c>
      <c r="M16" s="8">
        <v>166.06</v>
      </c>
      <c r="N16" s="8">
        <f>Table1[[#This Row],[Target]]-Table1[[#This Row],[Close]]</f>
        <v>14.75</v>
      </c>
      <c r="O16" s="10">
        <v>4.87</v>
      </c>
      <c r="P16" s="10">
        <f>Table1[[#This Row],[Close]]/Table1[[#This Row],[EPS]]</f>
        <v>31.069815195071868</v>
      </c>
      <c r="Q16" s="5">
        <v>14.77</v>
      </c>
      <c r="R16" s="5">
        <v>0.80800000000000005</v>
      </c>
      <c r="S16" s="1">
        <v>145</v>
      </c>
      <c r="T16" s="1">
        <v>151.31</v>
      </c>
      <c r="U16" s="2">
        <v>4.3517241379310359E-2</v>
      </c>
      <c r="V16" s="1">
        <v>93</v>
      </c>
      <c r="W16" s="1">
        <v>151.31</v>
      </c>
      <c r="X16" s="2">
        <v>0.62698924731182804</v>
      </c>
      <c r="Y16" s="1">
        <v>69</v>
      </c>
      <c r="Z16" s="1">
        <v>151.31</v>
      </c>
      <c r="AA16" s="2">
        <v>1.1928985507246377</v>
      </c>
      <c r="AB16" s="5">
        <v>148.71</v>
      </c>
      <c r="AC16" s="5">
        <v>144.55000000000001</v>
      </c>
      <c r="AD16" s="5">
        <v>0.55100000000000005</v>
      </c>
      <c r="AE1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230.08671831040891</v>
      </c>
      <c r="AF16" s="11">
        <f>Table1[[#This Row],[Raw Score]]/SUM($AE$3:$AE$64)</f>
        <v>2.0782853082031053E-2</v>
      </c>
      <c r="AG16" s="5">
        <v>7</v>
      </c>
      <c r="AH16" s="12">
        <f>Table1[[#This Row],[Raw Score]]*Table1[[#This Row],[Rating]]/200</f>
        <v>8.0530351408643117</v>
      </c>
      <c r="AI16" s="9">
        <f>Table1[[#This Row],[TK Score]]/SUM($AH$3:$AH$67)</f>
        <v>1.9830409204139445E-2</v>
      </c>
      <c r="AK16" s="24">
        <v>14</v>
      </c>
      <c r="AL16" s="5" t="s">
        <v>57</v>
      </c>
      <c r="AM16" s="5" t="s">
        <v>27</v>
      </c>
      <c r="AN16" s="10">
        <v>8.0530351408643117</v>
      </c>
      <c r="AO16" s="9">
        <f>Table5[[#This Row],[Score]]/SUM(Table5[Score])</f>
        <v>2.2423053443436224E-2</v>
      </c>
      <c r="AP16" s="8">
        <f>$AQ$2*$AR$2*Table5[[#This Row],[Weight (%)]]</f>
        <v>5.605763360859056</v>
      </c>
      <c r="AQ16" s="8"/>
      <c r="AR16" s="15"/>
    </row>
    <row r="17" spans="1:44" x14ac:dyDescent="0.25">
      <c r="A17" s="5" t="e" vm="15">
        <v>#VALUE!</v>
      </c>
      <c r="B17" s="5" t="s">
        <v>25</v>
      </c>
      <c r="C17" s="5" t="str" cm="1">
        <f t="array" ref="C17">_FV(Table1[[#This Row],[Data]],"Name")</f>
        <v>NVIDIA CORPORATION</v>
      </c>
      <c r="D17" s="5" t="str" cm="1">
        <f t="array" ref="D17">_FV(Table1[[#This Row],[Data]],"Exchange")</f>
        <v>Nasdaq Stock Market</v>
      </c>
      <c r="E17" s="5" t="s">
        <v>20</v>
      </c>
      <c r="F17" s="6">
        <v>1993</v>
      </c>
      <c r="G17" s="7">
        <f>2022-Table1[[#This Row],[Inc.]]</f>
        <v>29</v>
      </c>
      <c r="H17" s="8" cm="1">
        <f t="array" ref="H17">_FV(Table1[[#This Row],[Data]],"Market cap",TRUE)/1000000</f>
        <v>424430.37300000002</v>
      </c>
      <c r="I17" s="8" cm="1">
        <f t="array" ref="I17">_FV(Table1[[#This Row],[Data]],"Price")</f>
        <v>169.5</v>
      </c>
      <c r="J17" s="8" cm="1">
        <f t="array" ref="J17">_FV(Table1[[#This Row],[Data]],"52 week low",TRUE)</f>
        <v>134.59</v>
      </c>
      <c r="K17" s="8" cm="1">
        <f t="array" ref="K17">_FV(Table1[[#This Row],[Data]],"52 week high",TRUE)</f>
        <v>346.47</v>
      </c>
      <c r="L17" s="9">
        <f>(Table1[[#This Row],[Close]]-Table1[[#This Row],[52WkLo]])/Table1[[#This Row],[52WkLo]]</f>
        <v>0.25938034029274087</v>
      </c>
      <c r="M17" s="8">
        <v>326.45999999999998</v>
      </c>
      <c r="N17" s="8">
        <f>Table1[[#This Row],[Target]]-Table1[[#This Row],[Close]]</f>
        <v>156.95999999999998</v>
      </c>
      <c r="O17" s="10">
        <v>3.85</v>
      </c>
      <c r="P17" s="10">
        <f>Table1[[#This Row],[Close]]/Table1[[#This Row],[EPS]]</f>
        <v>44.025974025974023</v>
      </c>
      <c r="Q17" s="5">
        <v>47.52</v>
      </c>
      <c r="R17" s="5">
        <v>20.04</v>
      </c>
      <c r="S17" s="1">
        <v>130</v>
      </c>
      <c r="T17" s="1">
        <v>169.5</v>
      </c>
      <c r="U17" s="2">
        <v>0.30384615384615382</v>
      </c>
      <c r="V17" s="1">
        <v>34</v>
      </c>
      <c r="W17" s="1">
        <v>169.5</v>
      </c>
      <c r="X17" s="2">
        <v>3.9852941176470589</v>
      </c>
      <c r="Y17" s="1">
        <v>26</v>
      </c>
      <c r="Z17" s="1">
        <v>169.5</v>
      </c>
      <c r="AA17" s="2">
        <v>5.5192307692307692</v>
      </c>
      <c r="AB17" s="5">
        <v>231.27</v>
      </c>
      <c r="AC17" s="5">
        <v>244.26</v>
      </c>
      <c r="AD17" s="5">
        <v>1.423</v>
      </c>
      <c r="AE1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155.21115373091405</v>
      </c>
      <c r="AF17" s="11">
        <f>Table1[[#This Row],[Raw Score]]/SUM($AE$3:$AE$64)</f>
        <v>1.4019629765549112E-2</v>
      </c>
      <c r="AG17" s="5">
        <v>10</v>
      </c>
      <c r="AH17" s="12">
        <f>Table1[[#This Row],[Raw Score]]*Table1[[#This Row],[Rating]]/200</f>
        <v>7.7605576865457024</v>
      </c>
      <c r="AI17" s="9">
        <f>Table1[[#This Row],[TK Score]]/SUM($AH$3:$AH$67)</f>
        <v>1.9110190367307135E-2</v>
      </c>
      <c r="AK17" s="24">
        <v>15</v>
      </c>
      <c r="AL17" s="5" t="s">
        <v>25</v>
      </c>
      <c r="AM17" s="5" t="s">
        <v>20</v>
      </c>
      <c r="AN17" s="10">
        <v>7.7605576865457024</v>
      </c>
      <c r="AO17" s="9">
        <f>Table5[[#This Row],[Score]]/SUM(Table5[Score])</f>
        <v>2.1608672595163594E-2</v>
      </c>
      <c r="AP17" s="8">
        <f>$AQ$2*$AR$2*Table5[[#This Row],[Weight (%)]]</f>
        <v>5.4021681487908983</v>
      </c>
      <c r="AQ17" s="8"/>
      <c r="AR17" s="15"/>
    </row>
    <row r="18" spans="1:44" x14ac:dyDescent="0.25">
      <c r="A18" s="5" t="e" vm="16">
        <v>#VALUE!</v>
      </c>
      <c r="B18" s="5" t="s">
        <v>84</v>
      </c>
      <c r="C18" s="5" t="str" cm="1">
        <f t="array" ref="C18">_FV(Table1[[#This Row],[Data]],"Name")</f>
        <v>Meta Platforms, Inc.</v>
      </c>
      <c r="D18" s="5" t="str" cm="1">
        <f t="array" ref="D18">_FV(Table1[[#This Row],[Data]],"Exchange")</f>
        <v>Nasdaq Stock Market</v>
      </c>
      <c r="E18" s="5" t="s">
        <v>23</v>
      </c>
      <c r="F18" s="6">
        <v>2004</v>
      </c>
      <c r="G18" s="7">
        <f>2022-Table1[[#This Row],[Inc.]]</f>
        <v>18</v>
      </c>
      <c r="H18" s="8" cm="1">
        <f t="array" ref="H18">_FV(Table1[[#This Row],[Data]],"Market cap",TRUE)/1000000</f>
        <v>531007.63583000004</v>
      </c>
      <c r="I18" s="8" cm="1">
        <f t="array" ref="I18">_FV(Table1[[#This Row],[Data]],"Price")</f>
        <v>196.21</v>
      </c>
      <c r="J18" s="8" cm="1">
        <f t="array" ref="J18">_FV(Table1[[#This Row],[Data]],"52 week low",TRUE)</f>
        <v>169</v>
      </c>
      <c r="K18" s="8" cm="1">
        <f t="array" ref="K18">_FV(Table1[[#This Row],[Data]],"52 week high",TRUE)</f>
        <v>384.33</v>
      </c>
      <c r="L18" s="9">
        <f>(Table1[[#This Row],[Close]]-Table1[[#This Row],[52WkLo]])/Table1[[#This Row],[52WkLo]]</f>
        <v>0.16100591715976337</v>
      </c>
      <c r="M18" s="8">
        <v>301.79000000000002</v>
      </c>
      <c r="N18" s="8">
        <f>Table1[[#This Row],[Target]]-Table1[[#This Row],[Close]]</f>
        <v>105.58000000000001</v>
      </c>
      <c r="O18" s="10">
        <v>13.21</v>
      </c>
      <c r="P18" s="10">
        <f>Table1[[#This Row],[Close]]/Table1[[#This Row],[EPS]]</f>
        <v>14.853141559424678</v>
      </c>
      <c r="Q18" s="5">
        <v>10.26</v>
      </c>
      <c r="R18" s="5">
        <v>4.4610000000000003</v>
      </c>
      <c r="S18" s="1">
        <v>278</v>
      </c>
      <c r="T18" s="1">
        <v>196.21</v>
      </c>
      <c r="U18" s="2">
        <v>-0.29420863309352513</v>
      </c>
      <c r="V18" s="1">
        <v>134</v>
      </c>
      <c r="W18" s="1">
        <v>196.21</v>
      </c>
      <c r="X18" s="2">
        <v>0.46425373134328363</v>
      </c>
      <c r="Y18" s="1">
        <v>116</v>
      </c>
      <c r="Z18" s="1">
        <v>196.21</v>
      </c>
      <c r="AA18" s="2">
        <v>0.69146551724137939</v>
      </c>
      <c r="AB18" s="5">
        <v>208.24</v>
      </c>
      <c r="AC18" s="5">
        <v>298.97000000000003</v>
      </c>
      <c r="AD18" s="5">
        <v>1.3939999999999999</v>
      </c>
      <c r="AE1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190.1559455025058</v>
      </c>
      <c r="AF18" s="11">
        <f>Table1[[#This Row],[Raw Score]]/SUM($AE$3:$AE$64)</f>
        <v>1.7176059127070865E-2</v>
      </c>
      <c r="AG18" s="5">
        <v>8</v>
      </c>
      <c r="AH18" s="12">
        <f>Table1[[#This Row],[Raw Score]]*Table1[[#This Row],[Rating]]/200</f>
        <v>7.6062378201002323</v>
      </c>
      <c r="AI18" s="9">
        <f>Table1[[#This Row],[TK Score]]/SUM($AH$3:$AH$67)</f>
        <v>1.8730181333891521E-2</v>
      </c>
      <c r="AK18" s="24">
        <v>16</v>
      </c>
      <c r="AL18" s="5" t="s">
        <v>84</v>
      </c>
      <c r="AM18" s="5" t="s">
        <v>23</v>
      </c>
      <c r="AN18" s="10">
        <v>7.6062378201002323</v>
      </c>
      <c r="AO18" s="9">
        <f>Table5[[#This Row],[Score]]/SUM(Table5[Score])</f>
        <v>2.1178980863765125E-2</v>
      </c>
      <c r="AP18" s="8">
        <f>$AQ$2*$AR$2*Table5[[#This Row],[Weight (%)]]</f>
        <v>5.2947452159412816</v>
      </c>
      <c r="AQ18" s="8"/>
      <c r="AR18" s="15"/>
    </row>
    <row r="19" spans="1:44" x14ac:dyDescent="0.25">
      <c r="A19" s="5" t="e" vm="17">
        <v>#VALUE!</v>
      </c>
      <c r="B19" s="5" t="s">
        <v>32</v>
      </c>
      <c r="C19" s="5" t="str" cm="1">
        <f t="array" ref="C19">_FV(Table1[[#This Row],[Data]],"Name")</f>
        <v>THE PROCTER &amp; GAMBLE COMPANY</v>
      </c>
      <c r="D19" s="5" t="str" cm="1">
        <f t="array" ref="D19">_FV(Table1[[#This Row],[Data]],"Exchange")</f>
        <v>New York Stock Exchange</v>
      </c>
      <c r="E19" s="5" t="s">
        <v>33</v>
      </c>
      <c r="F19" s="6">
        <v>1837</v>
      </c>
      <c r="G19" s="7">
        <f>2022-Table1[[#This Row],[Inc.]]</f>
        <v>185</v>
      </c>
      <c r="H19" s="8" cm="1">
        <f t="array" ref="H19">_FV(Table1[[#This Row],[Data]],"Market cap",TRUE)/1000000</f>
        <v>373354.60616999998</v>
      </c>
      <c r="I19" s="8" cm="1">
        <f t="array" ref="I19">_FV(Table1[[#This Row],[Data]],"Price")</f>
        <v>155.61000000000001</v>
      </c>
      <c r="J19" s="8" cm="1">
        <f t="array" ref="J19">_FV(Table1[[#This Row],[Data]],"52 week low",TRUE)</f>
        <v>131.94</v>
      </c>
      <c r="K19" s="8" cm="1">
        <f t="array" ref="K19">_FV(Table1[[#This Row],[Data]],"52 week high",TRUE)</f>
        <v>165.35</v>
      </c>
      <c r="L19" s="9">
        <f>(Table1[[#This Row],[Close]]-Table1[[#This Row],[52WkLo]])/Table1[[#This Row],[52WkLo]]</f>
        <v>0.17939972714870409</v>
      </c>
      <c r="M19" s="8">
        <v>167.16</v>
      </c>
      <c r="N19" s="8">
        <f>Table1[[#This Row],[Target]]-Table1[[#This Row],[Close]]</f>
        <v>11.549999999999983</v>
      </c>
      <c r="O19" s="10">
        <v>5.72</v>
      </c>
      <c r="P19" s="10">
        <f>Table1[[#This Row],[Close]]/Table1[[#This Row],[EPS]]</f>
        <v>27.204545454545457</v>
      </c>
      <c r="Q19" s="5">
        <v>18.760000000000002</v>
      </c>
      <c r="R19" s="5">
        <v>4.9809999999999999</v>
      </c>
      <c r="S19" s="1">
        <v>139</v>
      </c>
      <c r="T19" s="1">
        <v>155.61000000000001</v>
      </c>
      <c r="U19" s="2">
        <v>0.11949640287769794</v>
      </c>
      <c r="V19" s="1">
        <v>91</v>
      </c>
      <c r="W19" s="1">
        <v>155.61000000000001</v>
      </c>
      <c r="X19" s="2">
        <v>0.71000000000000019</v>
      </c>
      <c r="Y19" s="1">
        <v>84</v>
      </c>
      <c r="Z19" s="1">
        <v>155.61000000000001</v>
      </c>
      <c r="AA19" s="2">
        <v>0.85250000000000015</v>
      </c>
      <c r="AB19" s="5">
        <v>155.1</v>
      </c>
      <c r="AC19" s="5">
        <v>150.87</v>
      </c>
      <c r="AD19" s="5">
        <v>0.443</v>
      </c>
      <c r="AE1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238.47305194870205</v>
      </c>
      <c r="AF19" s="11">
        <f>Table1[[#This Row],[Raw Score]]/SUM($AE$3:$AE$64)</f>
        <v>2.1540358518161464E-2</v>
      </c>
      <c r="AG19" s="5">
        <v>6</v>
      </c>
      <c r="AH19" s="12">
        <f>Table1[[#This Row],[Raw Score]]*Table1[[#This Row],[Rating]]/200</f>
        <v>7.1541915584610614</v>
      </c>
      <c r="AI19" s="9">
        <f>Table1[[#This Row],[TK Score]]/SUM($AH$3:$AH$67)</f>
        <v>1.7617028070469384E-2</v>
      </c>
      <c r="AK19" s="24">
        <v>17</v>
      </c>
      <c r="AL19" s="5" t="s">
        <v>32</v>
      </c>
      <c r="AM19" s="5" t="s">
        <v>33</v>
      </c>
      <c r="AN19" s="10">
        <v>7.1541915584610614</v>
      </c>
      <c r="AO19" s="9">
        <f>Table5[[#This Row],[Score]]/SUM(Table5[Score])</f>
        <v>1.9920293014235538E-2</v>
      </c>
      <c r="AP19" s="8">
        <f>$AQ$2*$AR$2*Table5[[#This Row],[Weight (%)]]</f>
        <v>4.980073253558885</v>
      </c>
      <c r="AQ19" s="8"/>
      <c r="AR19" s="15"/>
    </row>
    <row r="20" spans="1:44" x14ac:dyDescent="0.25">
      <c r="A20" s="5" t="e" vm="18">
        <v>#VALUE!</v>
      </c>
      <c r="B20" s="5" t="s">
        <v>58</v>
      </c>
      <c r="C20" s="5" t="str" cm="1">
        <f t="array" ref="C20">_FV(Table1[[#This Row],[Data]],"Name")</f>
        <v>JOHNSON &amp; JOHNSON</v>
      </c>
      <c r="D20" s="5" t="str" cm="1">
        <f t="array" ref="D20">_FV(Table1[[#This Row],[Data]],"Exchange")</f>
        <v>New York Stock Exchange</v>
      </c>
      <c r="E20" s="5" t="s">
        <v>33</v>
      </c>
      <c r="F20" s="6">
        <v>1886</v>
      </c>
      <c r="G20" s="7">
        <f>2022-Table1[[#This Row],[Inc.]]</f>
        <v>136</v>
      </c>
      <c r="H20" s="8" cm="1">
        <f t="array" ref="H20">_FV(Table1[[#This Row],[Data]],"Market cap",TRUE)/1000000</f>
        <v>466626.51666000002</v>
      </c>
      <c r="I20" s="8" cm="1">
        <f t="array" ref="I20">_FV(Table1[[#This Row],[Data]],"Price")</f>
        <v>177.33</v>
      </c>
      <c r="J20" s="8" cm="1">
        <f t="array" ref="J20">_FV(Table1[[#This Row],[Data]],"52 week low",TRUE)</f>
        <v>155.72</v>
      </c>
      <c r="K20" s="8" cm="1">
        <f t="array" ref="K20">_FV(Table1[[#This Row],[Data]],"52 week high",TRUE)</f>
        <v>186.69</v>
      </c>
      <c r="L20" s="9">
        <f>(Table1[[#This Row],[Close]]-Table1[[#This Row],[52WkLo]])/Table1[[#This Row],[52WkLo]]</f>
        <v>0.13877472386334455</v>
      </c>
      <c r="M20" s="8">
        <v>191.42</v>
      </c>
      <c r="N20" s="8">
        <f>Table1[[#This Row],[Target]]-Table1[[#This Row],[Close]]</f>
        <v>14.089999999999975</v>
      </c>
      <c r="O20" s="10">
        <v>7.42</v>
      </c>
      <c r="P20" s="10">
        <f>Table1[[#This Row],[Close]]/Table1[[#This Row],[EPS]]</f>
        <v>23.898921832884099</v>
      </c>
      <c r="Q20" s="5">
        <v>16.36</v>
      </c>
      <c r="R20" s="5">
        <v>4.931</v>
      </c>
      <c r="S20" s="1">
        <v>155</v>
      </c>
      <c r="T20" s="1">
        <v>177.33</v>
      </c>
      <c r="U20" s="2">
        <v>0.14406451612903234</v>
      </c>
      <c r="V20" s="1">
        <v>128</v>
      </c>
      <c r="W20" s="1">
        <v>177.33</v>
      </c>
      <c r="X20" s="2">
        <v>0.3853906250000001</v>
      </c>
      <c r="Y20" s="1">
        <v>116</v>
      </c>
      <c r="Z20" s="1">
        <v>177.33</v>
      </c>
      <c r="AA20" s="2">
        <v>0.5287068965517242</v>
      </c>
      <c r="AB20" s="5">
        <v>176.54</v>
      </c>
      <c r="AC20" s="5">
        <v>169.65</v>
      </c>
      <c r="AD20" s="5">
        <v>0.72</v>
      </c>
      <c r="AE2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220.35280545583163</v>
      </c>
      <c r="AF20" s="11">
        <f>Table1[[#This Row],[Raw Score]]/SUM($AE$3:$AE$64)</f>
        <v>1.9903625970377207E-2</v>
      </c>
      <c r="AG20" s="5">
        <v>6</v>
      </c>
      <c r="AH20" s="12">
        <f>Table1[[#This Row],[Raw Score]]*Table1[[#This Row],[Rating]]/200</f>
        <v>6.6105841636749485</v>
      </c>
      <c r="AI20" s="9">
        <f>Table1[[#This Row],[TK Score]]/SUM($AH$3:$AH$67)</f>
        <v>1.6278407674998489E-2</v>
      </c>
      <c r="AK20" s="24">
        <v>18</v>
      </c>
      <c r="AL20" s="5" t="s">
        <v>58</v>
      </c>
      <c r="AM20" s="5" t="s">
        <v>33</v>
      </c>
      <c r="AN20" s="10">
        <v>6.6105841636749485</v>
      </c>
      <c r="AO20" s="9">
        <f>Table5[[#This Row],[Score]]/SUM(Table5[Score])</f>
        <v>1.8406660271757788E-2</v>
      </c>
      <c r="AP20" s="8">
        <f>$AQ$2*$AR$2*Table5[[#This Row],[Weight (%)]]</f>
        <v>4.6016650679394466</v>
      </c>
      <c r="AQ20" s="8"/>
      <c r="AR20" s="15"/>
    </row>
    <row r="21" spans="1:44" x14ac:dyDescent="0.25">
      <c r="A21" s="5" t="e" vm="19">
        <v>#VALUE!</v>
      </c>
      <c r="B21" s="5" t="s">
        <v>67</v>
      </c>
      <c r="C21" s="5" t="str" cm="1">
        <f t="array" ref="C21">_FV(Table1[[#This Row],[Data]],"Name")</f>
        <v>THE HOME DEPOT, INC.</v>
      </c>
      <c r="D21" s="5" t="str" cm="1">
        <f t="array" ref="D21">_FV(Table1[[#This Row],[Data]],"Exchange")</f>
        <v>New York Stock Exchange</v>
      </c>
      <c r="E21" s="5" t="s">
        <v>27</v>
      </c>
      <c r="F21" s="6">
        <v>1978</v>
      </c>
      <c r="G21" s="7">
        <f>2022-Table1[[#This Row],[Inc.]]</f>
        <v>44</v>
      </c>
      <c r="H21" s="8" cm="1">
        <f t="array" ref="H21">_FV(Table1[[#This Row],[Data]],"Market cap",TRUE)/1000000</f>
        <v>304129.8</v>
      </c>
      <c r="I21" s="8" cm="1">
        <f t="array" ref="I21">_FV(Table1[[#This Row],[Data]],"Price")</f>
        <v>297.02999999999997</v>
      </c>
      <c r="J21" s="8" cm="1">
        <f t="array" ref="J21">_FV(Table1[[#This Row],[Data]],"52 week low",TRUE)</f>
        <v>288.5</v>
      </c>
      <c r="K21" s="8" cm="1">
        <f t="array" ref="K21">_FV(Table1[[#This Row],[Data]],"52 week high",TRUE)</f>
        <v>420.61</v>
      </c>
      <c r="L21" s="9">
        <f>(Table1[[#This Row],[Close]]-Table1[[#This Row],[52WkLo]])/Table1[[#This Row],[52WkLo]]</f>
        <v>2.9566724436741673E-2</v>
      </c>
      <c r="M21" s="8">
        <v>377.62</v>
      </c>
      <c r="N21" s="8">
        <f>Table1[[#This Row],[Target]]-Table1[[#This Row],[Close]]</f>
        <v>80.590000000000032</v>
      </c>
      <c r="O21" s="10">
        <v>15.53</v>
      </c>
      <c r="P21" s="10">
        <f>Table1[[#This Row],[Close]]/Table1[[#This Row],[EPS]]</f>
        <v>19.126207340631037</v>
      </c>
      <c r="Q21" s="5">
        <v>13.61</v>
      </c>
      <c r="R21" s="5">
        <v>2.335</v>
      </c>
      <c r="S21" s="1">
        <v>266</v>
      </c>
      <c r="T21" s="1">
        <v>297.02999999999997</v>
      </c>
      <c r="U21" s="2">
        <v>0.11665413533834576</v>
      </c>
      <c r="V21" s="1">
        <v>171</v>
      </c>
      <c r="W21" s="1">
        <v>297.02999999999997</v>
      </c>
      <c r="X21" s="2">
        <v>0.73701754385964902</v>
      </c>
      <c r="Y21" s="1">
        <v>134</v>
      </c>
      <c r="Z21" s="1">
        <v>297.02999999999997</v>
      </c>
      <c r="AA21" s="2">
        <v>1.216641791044776</v>
      </c>
      <c r="AB21" s="5">
        <v>312.86</v>
      </c>
      <c r="AC21" s="5">
        <v>348.41</v>
      </c>
      <c r="AD21" s="5">
        <v>1.0449999999999999</v>
      </c>
      <c r="AE2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181.68309030289979</v>
      </c>
      <c r="AF21" s="11">
        <f>Table1[[#This Row],[Raw Score]]/SUM($AE$3:$AE$64)</f>
        <v>1.6410738529290106E-2</v>
      </c>
      <c r="AG21" s="5">
        <v>7</v>
      </c>
      <c r="AH21" s="12">
        <f>Table1[[#This Row],[Raw Score]]*Table1[[#This Row],[Rating]]/200</f>
        <v>6.3589081606014926</v>
      </c>
      <c r="AI21" s="9">
        <f>Table1[[#This Row],[TK Score]]/SUM($AH$3:$AH$67)</f>
        <v>1.5658661450064813E-2</v>
      </c>
      <c r="AK21" s="24">
        <v>19</v>
      </c>
      <c r="AL21" s="5" t="s">
        <v>67</v>
      </c>
      <c r="AM21" s="5" t="s">
        <v>27</v>
      </c>
      <c r="AN21" s="10">
        <v>6.3589081606014926</v>
      </c>
      <c r="AO21" s="9">
        <f>Table5[[#This Row],[Score]]/SUM(Table5[Score])</f>
        <v>1.7705887908464609E-2</v>
      </c>
      <c r="AP21" s="8">
        <f>$AQ$2*$AR$2*Table5[[#This Row],[Weight (%)]]</f>
        <v>4.4264719771161527</v>
      </c>
      <c r="AQ21" s="8"/>
      <c r="AR21" s="15"/>
    </row>
    <row r="22" spans="1:44" x14ac:dyDescent="0.25">
      <c r="A22" s="5" t="e" vm="20">
        <v>#VALUE!</v>
      </c>
      <c r="B22" s="5" t="s">
        <v>72</v>
      </c>
      <c r="C22" s="5" t="str" cm="1">
        <f t="array" ref="C22">_FV(Table1[[#This Row],[Data]],"Name")</f>
        <v>DELL TECHNOLOGIES INC.</v>
      </c>
      <c r="D22" s="5" t="str" cm="1">
        <f t="array" ref="D22">_FV(Table1[[#This Row],[Data]],"Exchange")</f>
        <v>New York Stock Exchange</v>
      </c>
      <c r="E22" s="5" t="s">
        <v>23</v>
      </c>
      <c r="F22" s="6">
        <v>1984</v>
      </c>
      <c r="G22" s="7">
        <f>2022-Table1[[#This Row],[Inc.]]</f>
        <v>38</v>
      </c>
      <c r="H22" s="8" cm="1">
        <f t="array" ref="H22">_FV(Table1[[#This Row],[Data]],"Market cap",TRUE)/1000000</f>
        <v>34362.403696000001</v>
      </c>
      <c r="I22" s="8" cm="1">
        <f t="array" ref="I22">_FV(Table1[[#This Row],[Data]],"Price")</f>
        <v>45.19</v>
      </c>
      <c r="J22" s="8" cm="1">
        <f t="array" ref="J22">_FV(Table1[[#This Row],[Data]],"52 week low",TRUE)</f>
        <v>44.68</v>
      </c>
      <c r="K22" s="8" cm="1">
        <f t="array" ref="K22">_FV(Table1[[#This Row],[Data]],"52 week high",TRUE)</f>
        <v>61.54</v>
      </c>
      <c r="L22" s="9">
        <f>(Table1[[#This Row],[Close]]-Table1[[#This Row],[52WkLo]])/Table1[[#This Row],[52WkLo]]</f>
        <v>1.1414503133392973E-2</v>
      </c>
      <c r="M22" s="8">
        <v>61.78</v>
      </c>
      <c r="N22" s="8">
        <f>Table1[[#This Row],[Target]]-Table1[[#This Row],[Close]]</f>
        <v>16.590000000000003</v>
      </c>
      <c r="O22" s="10">
        <v>7.02</v>
      </c>
      <c r="P22" s="10">
        <f>Table1[[#This Row],[Close]]/Table1[[#This Row],[EPS]]</f>
        <v>6.4373219373219372</v>
      </c>
      <c r="Q22" s="5">
        <v>4.4450000000000003</v>
      </c>
      <c r="R22" s="5">
        <v>0.52800000000000002</v>
      </c>
      <c r="S22" s="1">
        <v>37</v>
      </c>
      <c r="T22" s="1">
        <v>45.19</v>
      </c>
      <c r="U22" s="2">
        <v>0.22135135135135128</v>
      </c>
      <c r="V22" s="1">
        <v>23</v>
      </c>
      <c r="W22" s="1">
        <v>45.19</v>
      </c>
      <c r="X22" s="2">
        <v>0.96478260869565202</v>
      </c>
      <c r="Y22" s="1">
        <v>23</v>
      </c>
      <c r="Z22" s="1">
        <v>45.19</v>
      </c>
      <c r="AA22" s="2">
        <v>0.96478260869565202</v>
      </c>
      <c r="AB22" s="5">
        <v>49.85</v>
      </c>
      <c r="AC22" s="5">
        <v>53.38</v>
      </c>
      <c r="AD22" s="5">
        <v>0.97199999999999998</v>
      </c>
      <c r="AE2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140.75739914210473</v>
      </c>
      <c r="AF22" s="11">
        <f>Table1[[#This Row],[Raw Score]]/SUM($AE$3:$AE$64)</f>
        <v>1.2714077405513705E-2</v>
      </c>
      <c r="AG22" s="5">
        <v>9</v>
      </c>
      <c r="AH22" s="12">
        <f>Table1[[#This Row],[Raw Score]]*Table1[[#This Row],[Rating]]/200</f>
        <v>6.3340829613947127</v>
      </c>
      <c r="AI22" s="9">
        <f>Table1[[#This Row],[TK Score]]/SUM($AH$3:$AH$67)</f>
        <v>1.5597529982210336E-2</v>
      </c>
      <c r="AK22" s="24">
        <v>20</v>
      </c>
      <c r="AL22" s="5" t="s">
        <v>72</v>
      </c>
      <c r="AM22" s="5" t="s">
        <v>23</v>
      </c>
      <c r="AN22" s="10">
        <v>6.3340829613947127</v>
      </c>
      <c r="AO22" s="9">
        <f>Table5[[#This Row],[Score]]/SUM(Table5[Score])</f>
        <v>1.7636764061514917E-2</v>
      </c>
      <c r="AP22" s="8">
        <f>$AQ$2*$AR$2*Table5[[#This Row],[Weight (%)]]</f>
        <v>4.4091910153787293</v>
      </c>
      <c r="AQ22" s="8"/>
      <c r="AR22" s="15"/>
    </row>
    <row r="23" spans="1:44" x14ac:dyDescent="0.25">
      <c r="A23" s="5" t="e" vm="21">
        <v>#VALUE!</v>
      </c>
      <c r="B23" s="5" t="s">
        <v>42</v>
      </c>
      <c r="C23" s="5" t="str" cm="1">
        <f t="array" ref="C23">_FV(Table1[[#This Row],[Data]],"Name")</f>
        <v>PFIZER INC.</v>
      </c>
      <c r="D23" s="5" t="str" cm="1">
        <f t="array" ref="D23">_FV(Table1[[#This Row],[Data]],"Exchange")</f>
        <v>New York Stock Exchange</v>
      </c>
      <c r="E23" s="5" t="s">
        <v>33</v>
      </c>
      <c r="F23" s="6">
        <v>1849</v>
      </c>
      <c r="G23" s="7">
        <f>2022-Table1[[#This Row],[Inc.]]</f>
        <v>173</v>
      </c>
      <c r="H23" s="8" cm="1">
        <f t="array" ref="H23">_FV(Table1[[#This Row],[Data]],"Market cap",TRUE)/1000000</f>
        <v>274707.72736000002</v>
      </c>
      <c r="I23" s="8" cm="1">
        <f t="array" ref="I23">_FV(Table1[[#This Row],[Data]],"Price")</f>
        <v>48.64</v>
      </c>
      <c r="J23" s="8" cm="1">
        <f t="array" ref="J23">_FV(Table1[[#This Row],[Data]],"52 week low",TRUE)</f>
        <v>38.475000000000001</v>
      </c>
      <c r="K23" s="8" cm="1">
        <f t="array" ref="K23">_FV(Table1[[#This Row],[Data]],"52 week high",TRUE)</f>
        <v>61.71</v>
      </c>
      <c r="L23" s="9">
        <f>(Table1[[#This Row],[Close]]-Table1[[#This Row],[52WkLo]])/Table1[[#This Row],[52WkLo]]</f>
        <v>0.26419753086419751</v>
      </c>
      <c r="M23" s="8">
        <v>59.64</v>
      </c>
      <c r="N23" s="8">
        <f>Table1[[#This Row],[Target]]-Table1[[#This Row],[Close]]</f>
        <v>11</v>
      </c>
      <c r="O23" s="10">
        <v>3.8540000000000001</v>
      </c>
      <c r="P23" s="10">
        <f>Table1[[#This Row],[Close]]/Table1[[#This Row],[EPS]]</f>
        <v>12.620653866113129</v>
      </c>
      <c r="Q23" s="5">
        <v>8.57</v>
      </c>
      <c r="R23" s="5">
        <v>3.0270000000000001</v>
      </c>
      <c r="S23" s="1">
        <v>37</v>
      </c>
      <c r="T23" s="1">
        <v>48.64</v>
      </c>
      <c r="U23" s="2">
        <v>0.3145945945945946</v>
      </c>
      <c r="V23" s="1">
        <v>41</v>
      </c>
      <c r="W23" s="1">
        <v>48.64</v>
      </c>
      <c r="X23" s="2">
        <v>0.18634146341463417</v>
      </c>
      <c r="Y23" s="1">
        <v>31</v>
      </c>
      <c r="Z23" s="1">
        <v>48.64</v>
      </c>
      <c r="AA23" s="2">
        <v>0.56903225806451618</v>
      </c>
      <c r="AB23" s="5">
        <v>50.81</v>
      </c>
      <c r="AC23" s="5">
        <v>49.47</v>
      </c>
      <c r="AD23" s="5">
        <v>0.72199999999999998</v>
      </c>
      <c r="AE2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250.21889524537625</v>
      </c>
      <c r="AF23" s="11">
        <f>Table1[[#This Row],[Raw Score]]/SUM($AE$3:$AE$64)</f>
        <v>2.2601315610130627E-2</v>
      </c>
      <c r="AG23" s="5">
        <v>5</v>
      </c>
      <c r="AH23" s="12">
        <f>Table1[[#This Row],[Raw Score]]*Table1[[#This Row],[Rating]]/200</f>
        <v>6.255472381134406</v>
      </c>
      <c r="AI23" s="9">
        <f>Table1[[#This Row],[TK Score]]/SUM($AH$3:$AH$67)</f>
        <v>1.5403953281367899E-2</v>
      </c>
      <c r="AK23" s="24">
        <v>21</v>
      </c>
      <c r="AL23" s="5" t="s">
        <v>42</v>
      </c>
      <c r="AM23" s="5" t="s">
        <v>33</v>
      </c>
      <c r="AN23" s="10">
        <v>6.255472381134406</v>
      </c>
      <c r="AO23" s="9">
        <f>Table5[[#This Row],[Score]]/SUM(Table5[Score])</f>
        <v>1.7417878981347838E-2</v>
      </c>
      <c r="AP23" s="8">
        <f>$AQ$2*$AR$2*Table5[[#This Row],[Weight (%)]]</f>
        <v>4.3544697453369592</v>
      </c>
      <c r="AQ23" s="8"/>
      <c r="AR23" s="15"/>
    </row>
    <row r="24" spans="1:44" x14ac:dyDescent="0.25">
      <c r="A24" s="5" t="e" vm="22">
        <v>#VALUE!</v>
      </c>
      <c r="B24" s="5" t="s">
        <v>63</v>
      </c>
      <c r="C24" s="5" t="str" cm="1">
        <f t="array" ref="C24">_FV(Table1[[#This Row],[Data]],"Name")</f>
        <v>Best Buy Co., Inc.</v>
      </c>
      <c r="D24" s="5" t="str" cm="1">
        <f t="array" ref="D24">_FV(Table1[[#This Row],[Data]],"Exchange")</f>
        <v>New York Stock Exchange</v>
      </c>
      <c r="E24" s="5" t="s">
        <v>27</v>
      </c>
      <c r="F24" s="6">
        <v>1966</v>
      </c>
      <c r="G24" s="7">
        <f>2022-Table1[[#This Row],[Inc.]]</f>
        <v>56</v>
      </c>
      <c r="H24" s="8" cm="1">
        <f t="array" ref="H24">_FV(Table1[[#This Row],[Data]],"Market cap",TRUE)/1000000</f>
        <v>20490.058116</v>
      </c>
      <c r="I24" s="8" cm="1">
        <f t="array" ref="I24">_FV(Table1[[#This Row],[Data]],"Price")</f>
        <v>91.08</v>
      </c>
      <c r="J24" s="8" cm="1">
        <f t="array" ref="J24">_FV(Table1[[#This Row],[Data]],"52 week low",TRUE)</f>
        <v>85.58</v>
      </c>
      <c r="K24" s="8" cm="1">
        <f t="array" ref="K24">_FV(Table1[[#This Row],[Data]],"52 week high",TRUE)</f>
        <v>141.97</v>
      </c>
      <c r="L24" s="9">
        <f>(Table1[[#This Row],[Close]]-Table1[[#This Row],[52WkLo]])/Table1[[#This Row],[52WkLo]]</f>
        <v>6.4267352185089971E-2</v>
      </c>
      <c r="M24" s="8">
        <v>123.71</v>
      </c>
      <c r="N24" s="8">
        <f>Table1[[#This Row],[Target]]-Table1[[#This Row],[Close]]</f>
        <v>32.629999999999995</v>
      </c>
      <c r="O24" s="10">
        <v>9.84</v>
      </c>
      <c r="P24" s="10">
        <f>Table1[[#This Row],[Close]]/Table1[[#This Row],[EPS]]</f>
        <v>9.2560975609756095</v>
      </c>
      <c r="Q24" s="5">
        <v>5.49</v>
      </c>
      <c r="R24" s="5">
        <v>0.41599999999999998</v>
      </c>
      <c r="S24" s="1">
        <v>100</v>
      </c>
      <c r="T24" s="1">
        <v>91.08</v>
      </c>
      <c r="U24" s="2">
        <v>-8.9200000000000015E-2</v>
      </c>
      <c r="V24" s="1">
        <v>53</v>
      </c>
      <c r="W24" s="1">
        <v>91.08</v>
      </c>
      <c r="X24" s="2">
        <v>0.71849056603773587</v>
      </c>
      <c r="Y24" s="1">
        <v>45</v>
      </c>
      <c r="Z24" s="1">
        <v>91.08</v>
      </c>
      <c r="AA24" s="2">
        <v>1.024</v>
      </c>
      <c r="AB24" s="5">
        <v>96.1</v>
      </c>
      <c r="AC24" s="5">
        <v>106.42</v>
      </c>
      <c r="AD24" s="5">
        <v>1.522</v>
      </c>
      <c r="AE2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155.06657017906943</v>
      </c>
      <c r="AF24" s="11">
        <f>Table1[[#This Row],[Raw Score]]/SUM($AE$3:$AE$64)</f>
        <v>1.4006570086406699E-2</v>
      </c>
      <c r="AG24" s="5">
        <v>8</v>
      </c>
      <c r="AH24" s="12">
        <f>Table1[[#This Row],[Raw Score]]*Table1[[#This Row],[Rating]]/200</f>
        <v>6.2026628071627776</v>
      </c>
      <c r="AI24" s="9">
        <f>Table1[[#This Row],[TK Score]]/SUM($AH$3:$AH$67)</f>
        <v>1.5273910950316893E-2</v>
      </c>
      <c r="AK24" s="24">
        <v>22</v>
      </c>
      <c r="AL24" s="5" t="s">
        <v>63</v>
      </c>
      <c r="AM24" s="5" t="s">
        <v>27</v>
      </c>
      <c r="AN24" s="10">
        <v>6.2026628071627776</v>
      </c>
      <c r="AO24" s="9">
        <f>Table5[[#This Row],[Score]]/SUM(Table5[Score])</f>
        <v>1.7270834807470829E-2</v>
      </c>
      <c r="AP24" s="8">
        <f>$AQ$2*$AR$2*Table5[[#This Row],[Weight (%)]]</f>
        <v>4.3177087018677067</v>
      </c>
      <c r="AQ24" s="8"/>
      <c r="AR24" s="15"/>
    </row>
    <row r="25" spans="1:44" x14ac:dyDescent="0.25">
      <c r="A25" s="13" t="e" vm="23">
        <v>#VALUE!</v>
      </c>
      <c r="B25" s="13" t="s">
        <v>121</v>
      </c>
      <c r="C25" s="5" t="str" cm="1">
        <f t="array" ref="C25">_FV(Table1[[#This Row],[Data]],"Name")</f>
        <v>Invesco QQQ Trust 1</v>
      </c>
      <c r="D25" s="5" t="str" cm="1">
        <f t="array" ref="D25">_FV(Table1[[#This Row],[Data]],"Exchange")</f>
        <v>Nasdaq Stock Market</v>
      </c>
      <c r="E25" s="5" t="s">
        <v>130</v>
      </c>
      <c r="F25" s="6">
        <v>1935</v>
      </c>
      <c r="G25" s="7">
        <f>2022-Table1[[#This Row],[Inc.]]</f>
        <v>87</v>
      </c>
      <c r="H25" s="8" cm="1">
        <f t="array" ref="H25">_FV(Table1[[#This Row],[Data]],"Market cap",TRUE)/1000000</f>
        <v>170052.36735173498</v>
      </c>
      <c r="I25" s="8" cm="1">
        <f t="array" ref="I25">_FV(Table1[[#This Row],[Data]],"Price")</f>
        <v>297.14999999999998</v>
      </c>
      <c r="J25" s="8" cm="1">
        <f t="array" ref="J25">_FV(Table1[[#This Row],[Data]],"52 week low",TRUE)</f>
        <v>295.72000000000003</v>
      </c>
      <c r="K25" s="8" cm="1">
        <f t="array" ref="K25">_FV(Table1[[#This Row],[Data]],"52 week high",TRUE)</f>
        <v>408.71</v>
      </c>
      <c r="L25" s="9">
        <f>(Table1[[#This Row],[Close]]-Table1[[#This Row],[52WkLo]])/Table1[[#This Row],[52WkLo]]</f>
        <v>4.8356553496549095E-3</v>
      </c>
      <c r="M25" s="8">
        <f>Table1[[#This Row],[Close]]*1.2</f>
        <v>356.58</v>
      </c>
      <c r="N25" s="8">
        <f>Table1[[#This Row],[Target]]-Table1[[#This Row],[Close]]</f>
        <v>59.430000000000007</v>
      </c>
      <c r="O25" s="10">
        <f>Table1[[#This Row],[Close]]/Table1[[#This Row],[PE]]</f>
        <v>12.808189655172413</v>
      </c>
      <c r="P25" s="10">
        <v>23.2</v>
      </c>
      <c r="Q25" s="14">
        <v>21.1</v>
      </c>
      <c r="R25" s="5">
        <v>5.5</v>
      </c>
      <c r="S25" s="1">
        <v>314</v>
      </c>
      <c r="T25" s="1">
        <v>297.14999999999998</v>
      </c>
      <c r="U25" s="2">
        <v>-5.3662420382165676E-2</v>
      </c>
      <c r="V25" s="1">
        <v>154</v>
      </c>
      <c r="W25" s="1">
        <v>297.14999999999998</v>
      </c>
      <c r="X25" s="2">
        <v>0.92954545454545445</v>
      </c>
      <c r="Y25" s="1">
        <v>119</v>
      </c>
      <c r="Z25" s="1">
        <v>297.14999999999998</v>
      </c>
      <c r="AA25" s="2">
        <v>1.4970588235294116</v>
      </c>
      <c r="AB25" s="5">
        <v>339.41</v>
      </c>
      <c r="AC25" s="5">
        <v>366.1</v>
      </c>
      <c r="AD25" s="14">
        <v>1</v>
      </c>
      <c r="AE2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114.22777539865069</v>
      </c>
      <c r="AF25" s="11">
        <f>Table1[[#This Row],[Raw Score]]/SUM($AE$3:$AE$64)</f>
        <v>1.0317757980252796E-2</v>
      </c>
      <c r="AG25" s="5">
        <v>10</v>
      </c>
      <c r="AH25" s="12">
        <f>Table1[[#This Row],[Raw Score]]*Table1[[#This Row],[Rating]]/200</f>
        <v>5.711388769932535</v>
      </c>
      <c r="AI25" s="9">
        <f>Table1[[#This Row],[TK Score]]/SUM($AH$3:$AH$67)</f>
        <v>1.4064160214198816E-2</v>
      </c>
      <c r="AK25" s="24">
        <v>23</v>
      </c>
      <c r="AL25" s="5" t="s">
        <v>121</v>
      </c>
      <c r="AM25" s="5" t="s">
        <v>130</v>
      </c>
      <c r="AN25" s="10">
        <v>5.711388769932535</v>
      </c>
      <c r="AO25" s="9">
        <f>Table5[[#This Row],[Score]]/SUM(Table5[Score])</f>
        <v>1.5902920251095989E-2</v>
      </c>
      <c r="AP25" s="8">
        <f>$AQ$2*$AR$2*Table5[[#This Row],[Weight (%)]]</f>
        <v>3.9757300627739971</v>
      </c>
      <c r="AQ25" s="8"/>
      <c r="AR25" s="15"/>
    </row>
    <row r="26" spans="1:44" x14ac:dyDescent="0.25">
      <c r="A26" s="5" t="e" vm="24">
        <v>#VALUE!</v>
      </c>
      <c r="B26" s="5" t="s">
        <v>69</v>
      </c>
      <c r="C26" s="5" t="str" cm="1">
        <f t="array" ref="C26">_FV(Table1[[#This Row],[Data]],"Name")</f>
        <v>TOYOTA MOTOR CORPORATION</v>
      </c>
      <c r="D26" s="5" t="str" cm="1">
        <f t="array" ref="D26">_FV(Table1[[#This Row],[Data]],"Exchange")</f>
        <v>New York Stock Exchange</v>
      </c>
      <c r="E26" s="5" t="s">
        <v>20</v>
      </c>
      <c r="F26" s="6">
        <v>1937</v>
      </c>
      <c r="G26" s="7">
        <f>2022-Table1[[#This Row],[Inc.]]</f>
        <v>85</v>
      </c>
      <c r="H26" s="8" cm="1">
        <f t="array" ref="H26">_FV(Table1[[#This Row],[Data]],"Market cap",TRUE)/1000000</f>
        <v>285352.40000000002</v>
      </c>
      <c r="I26" s="8" cm="1">
        <f t="array" ref="I26">_FV(Table1[[#This Row],[Data]],"Price")</f>
        <v>168.47</v>
      </c>
      <c r="J26" s="8" cm="1">
        <f t="array" ref="J26">_FV(Table1[[#This Row],[Data]],"52 week low",TRUE)</f>
        <v>151.155</v>
      </c>
      <c r="K26" s="8" cm="1">
        <f t="array" ref="K26">_FV(Table1[[#This Row],[Data]],"52 week high",TRUE)</f>
        <v>213.74</v>
      </c>
      <c r="L26" s="9">
        <f>(Table1[[#This Row],[Close]]-Table1[[#This Row],[52WkLo]])/Table1[[#This Row],[52WkLo]]</f>
        <v>0.11455128841255663</v>
      </c>
      <c r="M26" s="8">
        <v>199.2</v>
      </c>
      <c r="N26" s="8">
        <f>Table1[[#This Row],[Target]]-Table1[[#This Row],[Close]]</f>
        <v>30.72999999999999</v>
      </c>
      <c r="O26" s="10">
        <v>16.95</v>
      </c>
      <c r="P26" s="10">
        <f>Table1[[#This Row],[Close]]/Table1[[#This Row],[EPS]]</f>
        <v>9.9392330383480836</v>
      </c>
      <c r="Q26" s="5">
        <v>6.4799999999999996E-2</v>
      </c>
      <c r="R26" s="5">
        <v>1.21E-2</v>
      </c>
      <c r="S26" s="1">
        <v>156</v>
      </c>
      <c r="T26" s="1">
        <v>168.47</v>
      </c>
      <c r="U26" s="2">
        <v>7.9935897435897435E-2</v>
      </c>
      <c r="V26" s="1">
        <v>121</v>
      </c>
      <c r="W26" s="1">
        <v>168.47</v>
      </c>
      <c r="X26" s="2">
        <v>0.39231404958677685</v>
      </c>
      <c r="Y26" s="1">
        <v>116</v>
      </c>
      <c r="Z26" s="1">
        <v>168.47</v>
      </c>
      <c r="AA26" s="2">
        <v>0.45232758620689656</v>
      </c>
      <c r="AB26" s="5">
        <v>172.6</v>
      </c>
      <c r="AC26" s="5">
        <v>180.87</v>
      </c>
      <c r="AD26" s="5">
        <v>0.64500000000000002</v>
      </c>
      <c r="AE2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226.86265190145625</v>
      </c>
      <c r="AF26" s="11">
        <f>Table1[[#This Row],[Raw Score]]/SUM($AE$3:$AE$64)</f>
        <v>2.0491635496783137E-2</v>
      </c>
      <c r="AG26" s="5">
        <v>5</v>
      </c>
      <c r="AH26" s="12">
        <f>Table1[[#This Row],[Raw Score]]*Table1[[#This Row],[Rating]]/200</f>
        <v>5.6715662975364056</v>
      </c>
      <c r="AI26" s="9">
        <f>Table1[[#This Row],[TK Score]]/SUM($AH$3:$AH$67)</f>
        <v>1.3966098314638914E-2</v>
      </c>
      <c r="AK26" s="24">
        <v>24</v>
      </c>
      <c r="AL26" s="5" t="s">
        <v>69</v>
      </c>
      <c r="AM26" s="5" t="s">
        <v>20</v>
      </c>
      <c r="AN26" s="10">
        <v>5.6715662975364056</v>
      </c>
      <c r="AO26" s="9">
        <f>Table5[[#This Row],[Score]]/SUM(Table5[Score])</f>
        <v>1.5792037656997146E-2</v>
      </c>
      <c r="AP26" s="8">
        <f>$AQ$2*$AR$2*Table5[[#This Row],[Weight (%)]]</f>
        <v>3.9480094142492863</v>
      </c>
      <c r="AQ26" s="8"/>
      <c r="AR26" s="15"/>
    </row>
    <row r="27" spans="1:44" x14ac:dyDescent="0.25">
      <c r="A27" s="5" t="e" vm="25">
        <v>#VALUE!</v>
      </c>
      <c r="B27" s="5" t="s">
        <v>70</v>
      </c>
      <c r="C27" s="5" t="str" cm="1">
        <f t="array" ref="C27">_FV(Table1[[#This Row],[Data]],"Name")</f>
        <v>MERITAGE HOMES CORPORATION</v>
      </c>
      <c r="D27" s="5" t="str" cm="1">
        <f t="array" ref="D27">_FV(Table1[[#This Row],[Data]],"Exchange")</f>
        <v>New York Stock Exchange</v>
      </c>
      <c r="E27" s="5" t="s">
        <v>71</v>
      </c>
      <c r="F27" s="6">
        <v>1985</v>
      </c>
      <c r="G27" s="7">
        <f>2022-Table1[[#This Row],[Inc.]]</f>
        <v>37</v>
      </c>
      <c r="H27" s="8" cm="1">
        <f t="array" ref="H27">_FV(Table1[[#This Row],[Data]],"Market cap",TRUE)/1000000</f>
        <v>3054.8629120000001</v>
      </c>
      <c r="I27" s="8" cm="1">
        <f t="array" ref="I27">_FV(Table1[[#This Row],[Data]],"Price")</f>
        <v>83.25</v>
      </c>
      <c r="J27" s="8" cm="1">
        <f t="array" ref="J27">_FV(Table1[[#This Row],[Data]],"52 week low",TRUE)</f>
        <v>75.56</v>
      </c>
      <c r="K27" s="8" cm="1">
        <f t="array" ref="K27">_FV(Table1[[#This Row],[Data]],"52 week high",TRUE)</f>
        <v>125.01</v>
      </c>
      <c r="L27" s="9">
        <f>(Table1[[#This Row],[Close]]-Table1[[#This Row],[52WkLo]])/Table1[[#This Row],[52WkLo]]</f>
        <v>0.10177342509264158</v>
      </c>
      <c r="M27" s="8">
        <v>122.2</v>
      </c>
      <c r="N27" s="8">
        <f>Table1[[#This Row],[Target]]-Table1[[#This Row],[Close]]</f>
        <v>38.950000000000003</v>
      </c>
      <c r="O27" s="10">
        <v>21.64</v>
      </c>
      <c r="P27" s="10">
        <f>Table1[[#This Row],[Close]]/Table1[[#This Row],[EPS]]</f>
        <v>3.8470425138632161</v>
      </c>
      <c r="Q27" s="5">
        <v>3.4129999999999998</v>
      </c>
      <c r="R27" s="5">
        <v>0.70199999999999996</v>
      </c>
      <c r="S27" s="1">
        <v>86</v>
      </c>
      <c r="T27" s="1">
        <v>83.25</v>
      </c>
      <c r="U27" s="2">
        <v>-3.1976744186046513E-2</v>
      </c>
      <c r="V27" s="1">
        <v>37</v>
      </c>
      <c r="W27" s="1">
        <v>83.25</v>
      </c>
      <c r="X27" s="2">
        <v>1.25</v>
      </c>
      <c r="Y27" s="1">
        <v>35</v>
      </c>
      <c r="Z27" s="1">
        <v>83.25</v>
      </c>
      <c r="AA27" s="2">
        <v>1.3785714285714286</v>
      </c>
      <c r="AB27" s="5">
        <v>86.88</v>
      </c>
      <c r="AC27" s="5">
        <v>102.27</v>
      </c>
      <c r="AD27" s="5">
        <v>1.698</v>
      </c>
      <c r="AE2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178.74151303513489</v>
      </c>
      <c r="AF27" s="11">
        <f>Table1[[#This Row],[Raw Score]]/SUM($AE$3:$AE$64)</f>
        <v>1.6145037107520407E-2</v>
      </c>
      <c r="AG27" s="5">
        <v>6</v>
      </c>
      <c r="AH27" s="12">
        <f>Table1[[#This Row],[Raw Score]]*Table1[[#This Row],[Rating]]/200</f>
        <v>5.3622453910540466</v>
      </c>
      <c r="AI27" s="9">
        <f>Table1[[#This Row],[TK Score]]/SUM($AH$3:$AH$67)</f>
        <v>1.3204402873895788E-2</v>
      </c>
      <c r="AK27" s="24">
        <v>25</v>
      </c>
      <c r="AL27" s="5" t="s">
        <v>70</v>
      </c>
      <c r="AM27" s="5" t="s">
        <v>71</v>
      </c>
      <c r="AN27" s="10">
        <v>5.3622453910540466</v>
      </c>
      <c r="AO27" s="9">
        <f>Table5[[#This Row],[Score]]/SUM(Table5[Score])</f>
        <v>1.4930757519024018E-2</v>
      </c>
      <c r="AP27" s="8">
        <f>$AQ$2*$AR$2*Table5[[#This Row],[Weight (%)]]</f>
        <v>3.7326893797560046</v>
      </c>
      <c r="AQ27" s="8"/>
      <c r="AR27" s="15"/>
    </row>
    <row r="28" spans="1:44" x14ac:dyDescent="0.25">
      <c r="A28" s="5" t="e" vm="26">
        <v>#VALUE!</v>
      </c>
      <c r="B28" s="5" t="s">
        <v>91</v>
      </c>
      <c r="C28" s="5" t="str" cm="1">
        <f t="array" ref="C28">_FV(Table1[[#This Row],[Data]],"Name")</f>
        <v>CVS HEALTH CORPORATION</v>
      </c>
      <c r="D28" s="5" t="str" cm="1">
        <f t="array" ref="D28">_FV(Table1[[#This Row],[Data]],"Exchange")</f>
        <v>New York Stock Exchange</v>
      </c>
      <c r="E28" s="5" t="s">
        <v>27</v>
      </c>
      <c r="F28" s="6">
        <v>1963</v>
      </c>
      <c r="G28" s="7">
        <f>2022-Table1[[#This Row],[Inc.]]</f>
        <v>59</v>
      </c>
      <c r="H28" s="8" cm="1">
        <f t="array" ref="H28">_FV(Table1[[#This Row],[Data]],"Market cap",TRUE)/1000000</f>
        <v>129636.00774</v>
      </c>
      <c r="I28" s="8" cm="1">
        <f t="array" ref="I28">_FV(Table1[[#This Row],[Data]],"Price")</f>
        <v>98.86</v>
      </c>
      <c r="J28" s="8" cm="1">
        <f t="array" ref="J28">_FV(Table1[[#This Row],[Data]],"52 week low",TRUE)</f>
        <v>79.334999999999994</v>
      </c>
      <c r="K28" s="8" cm="1">
        <f t="array" ref="K28">_FV(Table1[[#This Row],[Data]],"52 week high",TRUE)</f>
        <v>111.25</v>
      </c>
      <c r="L28" s="9">
        <f>(Table1[[#This Row],[Close]]-Table1[[#This Row],[52WkLo]])/Table1[[#This Row],[52WkLo]]</f>
        <v>0.24610827503623883</v>
      </c>
      <c r="M28" s="8">
        <v>117.42</v>
      </c>
      <c r="N28" s="8">
        <f>Table1[[#This Row],[Target]]-Table1[[#This Row],[Close]]</f>
        <v>18.560000000000002</v>
      </c>
      <c r="O28" s="10">
        <v>5.95</v>
      </c>
      <c r="P28" s="10">
        <f>Table1[[#This Row],[Close]]/Table1[[#This Row],[EPS]]</f>
        <v>16.615126050420166</v>
      </c>
      <c r="Q28" s="5">
        <v>11.11</v>
      </c>
      <c r="R28" s="5">
        <v>0.64</v>
      </c>
      <c r="S28" s="1">
        <v>69</v>
      </c>
      <c r="T28" s="1">
        <v>98.86</v>
      </c>
      <c r="U28" s="2">
        <v>0.43275362318840577</v>
      </c>
      <c r="V28" s="1">
        <v>67</v>
      </c>
      <c r="W28" s="1">
        <v>98.86</v>
      </c>
      <c r="X28" s="2">
        <v>0.47552238805970148</v>
      </c>
      <c r="Y28" s="1">
        <v>80</v>
      </c>
      <c r="Z28" s="1">
        <v>98.86</v>
      </c>
      <c r="AA28" s="2">
        <v>0.23574999999999999</v>
      </c>
      <c r="AB28" s="5">
        <v>103.51</v>
      </c>
      <c r="AC28" s="5">
        <v>95.53</v>
      </c>
      <c r="AD28" s="5">
        <v>0.78700000000000003</v>
      </c>
      <c r="AE2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145.68862338683152</v>
      </c>
      <c r="AF28" s="11">
        <f>Table1[[#This Row],[Raw Score]]/SUM($AE$3:$AE$64)</f>
        <v>1.3159496027437134E-2</v>
      </c>
      <c r="AG28" s="5">
        <v>7</v>
      </c>
      <c r="AH28" s="12">
        <f>Table1[[#This Row],[Raw Score]]*Table1[[#This Row],[Rating]]/200</f>
        <v>5.0991018185391033</v>
      </c>
      <c r="AI28" s="9">
        <f>Table1[[#This Row],[TK Score]]/SUM($AH$3:$AH$67)</f>
        <v>1.2556418029531826E-2</v>
      </c>
      <c r="AK28" s="24">
        <v>26</v>
      </c>
      <c r="AL28" s="5" t="s">
        <v>91</v>
      </c>
      <c r="AM28" s="5" t="s">
        <v>27</v>
      </c>
      <c r="AN28" s="10">
        <v>5.0991018185391033</v>
      </c>
      <c r="AO28" s="9">
        <f>Table5[[#This Row],[Score]]/SUM(Table5[Score])</f>
        <v>1.4198054595643252E-2</v>
      </c>
      <c r="AP28" s="8">
        <f>$AQ$2*$AR$2*Table5[[#This Row],[Weight (%)]]</f>
        <v>3.5495136489108128</v>
      </c>
      <c r="AQ28" s="8"/>
      <c r="AR28" s="15"/>
    </row>
    <row r="29" spans="1:44" x14ac:dyDescent="0.25">
      <c r="A29" s="5" t="e" vm="27">
        <v>#VALUE!</v>
      </c>
      <c r="B29" s="5" t="s">
        <v>54</v>
      </c>
      <c r="C29" s="5" t="str" cm="1">
        <f t="array" ref="C29">_FV(Table1[[#This Row],[Data]],"Name")</f>
        <v>ON SEMICONDUCTOR CORPORATION</v>
      </c>
      <c r="D29" s="5" t="str" cm="1">
        <f t="array" ref="D29">_FV(Table1[[#This Row],[Data]],"Exchange")</f>
        <v>Nasdaq Stock Market</v>
      </c>
      <c r="E29" s="5" t="s">
        <v>20</v>
      </c>
      <c r="F29" s="6">
        <v>1999</v>
      </c>
      <c r="G29" s="7">
        <f>2022-Table1[[#This Row],[Inc.]]</f>
        <v>23</v>
      </c>
      <c r="H29" s="8" cm="1">
        <f t="array" ref="H29">_FV(Table1[[#This Row],[Data]],"Market cap",TRUE)/1000000</f>
        <v>22081.574592000001</v>
      </c>
      <c r="I29" s="8" cm="1">
        <f t="array" ref="I29">_FV(Table1[[#This Row],[Data]],"Price")</f>
        <v>50.82</v>
      </c>
      <c r="J29" s="8" cm="1">
        <f t="array" ref="J29">_FV(Table1[[#This Row],[Data]],"52 week low",TRUE)</f>
        <v>34.01</v>
      </c>
      <c r="K29" s="8" cm="1">
        <f t="array" ref="K29">_FV(Table1[[#This Row],[Data]],"52 week high",TRUE)</f>
        <v>71.254999999999995</v>
      </c>
      <c r="L29" s="9">
        <f>(Table1[[#This Row],[Close]]-Table1[[#This Row],[52WkLo]])/Table1[[#This Row],[52WkLo]]</f>
        <v>0.49426639223757729</v>
      </c>
      <c r="M29" s="8">
        <v>72.48</v>
      </c>
      <c r="N29" s="8">
        <f>Table1[[#This Row],[Target]]-Table1[[#This Row],[Close]]</f>
        <v>21.660000000000004</v>
      </c>
      <c r="O29" s="10">
        <v>2.27</v>
      </c>
      <c r="P29" s="10">
        <f>Table1[[#This Row],[Close]]/Table1[[#This Row],[EPS]]</f>
        <v>22.387665198237887</v>
      </c>
      <c r="Q29" s="5">
        <v>10.69</v>
      </c>
      <c r="R29" s="5">
        <v>3.548</v>
      </c>
      <c r="S29" s="1">
        <v>32</v>
      </c>
      <c r="T29" s="1">
        <v>50.82</v>
      </c>
      <c r="U29" s="2">
        <v>0.58812500000000001</v>
      </c>
      <c r="V29" s="1">
        <v>16</v>
      </c>
      <c r="W29" s="1">
        <v>50.82</v>
      </c>
      <c r="X29" s="2">
        <v>2.17625</v>
      </c>
      <c r="Y29" s="1">
        <v>13</v>
      </c>
      <c r="Z29" s="1">
        <v>50.82</v>
      </c>
      <c r="AA29" s="2">
        <v>2.9092307692307693</v>
      </c>
      <c r="AB29" s="5">
        <v>57.57</v>
      </c>
      <c r="AC29" s="5">
        <v>54.75</v>
      </c>
      <c r="AD29" s="5">
        <v>1.71</v>
      </c>
      <c r="AE2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243.16073604553583</v>
      </c>
      <c r="AF29" s="11">
        <f>Table1[[#This Row],[Raw Score]]/SUM($AE$3:$AE$64)</f>
        <v>2.1963779090173954E-2</v>
      </c>
      <c r="AG29" s="5">
        <v>4</v>
      </c>
      <c r="AH29" s="12">
        <f>Table1[[#This Row],[Raw Score]]*Table1[[#This Row],[Rating]]/200</f>
        <v>4.8632147209107162</v>
      </c>
      <c r="AI29" s="9">
        <f>Table1[[#This Row],[TK Score]]/SUM($AH$3:$AH$67)</f>
        <v>1.1975551612072526E-2</v>
      </c>
      <c r="AK29" s="24">
        <v>27</v>
      </c>
      <c r="AL29" s="5" t="s">
        <v>54</v>
      </c>
      <c r="AM29" s="5" t="s">
        <v>20</v>
      </c>
      <c r="AN29" s="10">
        <v>4.8632147209107162</v>
      </c>
      <c r="AO29" s="9">
        <f>Table5[[#This Row],[Score]]/SUM(Table5[Score])</f>
        <v>1.3541245218282124E-2</v>
      </c>
      <c r="AP29" s="8">
        <f>$AQ$2*$AR$2*Table5[[#This Row],[Weight (%)]]</f>
        <v>3.3853113045705308</v>
      </c>
      <c r="AQ29" s="8"/>
      <c r="AR29" s="15"/>
    </row>
    <row r="30" spans="1:44" x14ac:dyDescent="0.25">
      <c r="A30" s="5" t="e" vm="28">
        <v>#VALUE!</v>
      </c>
      <c r="B30" s="5" t="s">
        <v>47</v>
      </c>
      <c r="C30" s="5" t="str" cm="1">
        <f t="array" ref="C30">_FV(Table1[[#This Row],[Data]],"Name")</f>
        <v>MICRON TECHNOLOGY, INC.</v>
      </c>
      <c r="D30" s="5" t="str" cm="1">
        <f t="array" ref="D30">_FV(Table1[[#This Row],[Data]],"Exchange")</f>
        <v>Nasdaq Stock Market</v>
      </c>
      <c r="E30" s="5" t="s">
        <v>20</v>
      </c>
      <c r="F30" s="6">
        <v>1978</v>
      </c>
      <c r="G30" s="7">
        <f>2022-Table1[[#This Row],[Inc.]]</f>
        <v>44</v>
      </c>
      <c r="H30" s="8" cm="1">
        <f t="array" ref="H30">_FV(Table1[[#This Row],[Data]],"Market cap",TRUE)/1000000</f>
        <v>75855.189310000002</v>
      </c>
      <c r="I30" s="8" cm="1">
        <f t="array" ref="I30">_FV(Table1[[#This Row],[Data]],"Price")</f>
        <v>67.930000000000007</v>
      </c>
      <c r="J30" s="8" cm="1">
        <f t="array" ref="J30">_FV(Table1[[#This Row],[Data]],"52 week low",TRUE)</f>
        <v>65.67</v>
      </c>
      <c r="K30" s="8" cm="1">
        <f t="array" ref="K30">_FV(Table1[[#This Row],[Data]],"52 week high",TRUE)</f>
        <v>98.45</v>
      </c>
      <c r="L30" s="9">
        <f>(Table1[[#This Row],[Close]]-Table1[[#This Row],[52WkLo]])/Table1[[#This Row],[52WkLo]]</f>
        <v>3.4414496726054594E-2</v>
      </c>
      <c r="M30" s="8">
        <v>111.82</v>
      </c>
      <c r="N30" s="8">
        <f>Table1[[#This Row],[Target]]-Table1[[#This Row],[Close]]</f>
        <v>43.889999999999986</v>
      </c>
      <c r="O30" s="10">
        <v>7.95</v>
      </c>
      <c r="P30" s="10">
        <f>Table1[[#This Row],[Close]]/Table1[[#This Row],[EPS]]</f>
        <v>8.544654088050315</v>
      </c>
      <c r="Q30" s="5">
        <v>4.593</v>
      </c>
      <c r="R30" s="5">
        <v>2.44</v>
      </c>
      <c r="S30" s="1">
        <v>76</v>
      </c>
      <c r="T30" s="1">
        <v>67.930000000000007</v>
      </c>
      <c r="U30" s="2">
        <v>-0.1061842105263157</v>
      </c>
      <c r="V30" s="1">
        <v>34</v>
      </c>
      <c r="W30" s="1">
        <v>67.930000000000007</v>
      </c>
      <c r="X30" s="2">
        <v>0.99794117647058844</v>
      </c>
      <c r="Y30" s="1">
        <v>24</v>
      </c>
      <c r="Z30" s="1">
        <v>67.930000000000007</v>
      </c>
      <c r="AA30" s="2">
        <v>1.830416666666667</v>
      </c>
      <c r="AB30" s="5">
        <v>75.83</v>
      </c>
      <c r="AC30" s="5">
        <v>78.56</v>
      </c>
      <c r="AD30" s="5">
        <v>1.155</v>
      </c>
      <c r="AE3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155.02721235372945</v>
      </c>
      <c r="AF30" s="11">
        <f>Table1[[#This Row],[Raw Score]]/SUM($AE$3:$AE$64)</f>
        <v>1.4003015044604739E-2</v>
      </c>
      <c r="AG30" s="5">
        <v>6</v>
      </c>
      <c r="AH30" s="12">
        <f>Table1[[#This Row],[Raw Score]]*Table1[[#This Row],[Rating]]/200</f>
        <v>4.6508163706118832</v>
      </c>
      <c r="AI30" s="9">
        <f>Table1[[#This Row],[TK Score]]/SUM($AH$3:$AH$67)</f>
        <v>1.1452525681223557E-2</v>
      </c>
      <c r="AK30" s="24">
        <v>28</v>
      </c>
      <c r="AL30" s="5" t="s">
        <v>47</v>
      </c>
      <c r="AM30" s="5" t="s">
        <v>20</v>
      </c>
      <c r="AN30" s="10">
        <v>4.6508163706118832</v>
      </c>
      <c r="AO30" s="9">
        <f>Table5[[#This Row],[Score]]/SUM(Table5[Score])</f>
        <v>1.2949838440993771E-2</v>
      </c>
      <c r="AP30" s="8">
        <f>$AQ$2*$AR$2*Table5[[#This Row],[Weight (%)]]</f>
        <v>3.2374596102484428</v>
      </c>
      <c r="AQ30" s="8"/>
      <c r="AR30" s="15"/>
    </row>
    <row r="31" spans="1:44" x14ac:dyDescent="0.25">
      <c r="A31" s="13" t="e" vm="29">
        <v>#VALUE!</v>
      </c>
      <c r="B31" s="13" t="s">
        <v>124</v>
      </c>
      <c r="C31" s="5" t="str" cm="1">
        <f t="array" ref="C31">_FV(Table1[[#This Row],[Data]],"Name")</f>
        <v>SPDR Ptf S&amp;P 500 Growth</v>
      </c>
      <c r="D31" s="5" t="str" cm="1">
        <f t="array" ref="D31">_FV(Table1[[#This Row],[Data]],"Exchange")</f>
        <v>NYSE Arca</v>
      </c>
      <c r="E31" s="5" t="s">
        <v>130</v>
      </c>
      <c r="F31" s="6">
        <v>1860</v>
      </c>
      <c r="G31" s="7">
        <f>2022-Table1[[#This Row],[Inc.]]</f>
        <v>162</v>
      </c>
      <c r="H31" s="8" cm="1">
        <f t="array" ref="H31">_FV(Table1[[#This Row],[Data]],"Market cap",TRUE)/1000000</f>
        <v>12538.25541498</v>
      </c>
      <c r="I31" s="8" cm="1">
        <f t="array" ref="I31">_FV(Table1[[#This Row],[Data]],"Price")</f>
        <v>55.09</v>
      </c>
      <c r="J31" s="8" cm="1">
        <f t="array" ref="J31">_FV(Table1[[#This Row],[Data]],"52 week low",TRUE)</f>
        <v>54.832999999999998</v>
      </c>
      <c r="K31" s="8" cm="1">
        <f t="array" ref="K31">_FV(Table1[[#This Row],[Data]],"52 week high",TRUE)</f>
        <v>73.64</v>
      </c>
      <c r="L31" s="9">
        <f>(Table1[[#This Row],[Close]]-Table1[[#This Row],[52WkLo]])/Table1[[#This Row],[52WkLo]]</f>
        <v>4.6869585833349443E-3</v>
      </c>
      <c r="M31" s="8">
        <f>Table1[[#This Row],[Close]]*1.2</f>
        <v>66.108000000000004</v>
      </c>
      <c r="N31" s="8">
        <f>Table1[[#This Row],[Target]]-Table1[[#This Row],[Close]]</f>
        <v>11.018000000000001</v>
      </c>
      <c r="O31" s="10">
        <f>Table1[[#This Row],[Close]]/Table1[[#This Row],[PE]]</f>
        <v>2.3745689655172417</v>
      </c>
      <c r="P31" s="10">
        <v>23.2</v>
      </c>
      <c r="Q31" s="14">
        <v>21.1</v>
      </c>
      <c r="R31" s="5">
        <v>5.5</v>
      </c>
      <c r="S31" s="1">
        <v>55</v>
      </c>
      <c r="T31" s="1">
        <v>55.09</v>
      </c>
      <c r="U31" s="2">
        <v>1.6363636363636983E-3</v>
      </c>
      <c r="V31" s="1">
        <v>32</v>
      </c>
      <c r="W31" s="1">
        <v>55.09</v>
      </c>
      <c r="X31" s="2">
        <v>0.72156250000000011</v>
      </c>
      <c r="Y31" s="1">
        <v>27</v>
      </c>
      <c r="Z31" s="1">
        <v>55.09</v>
      </c>
      <c r="AA31" s="2">
        <v>1.0403703703703704</v>
      </c>
      <c r="AB31" s="5">
        <v>62.47</v>
      </c>
      <c r="AC31" s="5">
        <v>66.48</v>
      </c>
      <c r="AD31" s="14">
        <v>1</v>
      </c>
      <c r="AE3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102.51567476162022</v>
      </c>
      <c r="AF31" s="11">
        <f>Table1[[#This Row],[Raw Score]]/SUM($AE$3:$AE$64)</f>
        <v>9.2598487336487297E-3</v>
      </c>
      <c r="AG31" s="5">
        <v>9</v>
      </c>
      <c r="AH31" s="12">
        <f>Table1[[#This Row],[Raw Score]]*Table1[[#This Row],[Rating]]/200</f>
        <v>4.6132053642729094</v>
      </c>
      <c r="AI31" s="9">
        <f>Table1[[#This Row],[TK Score]]/SUM($AH$3:$AH$67)</f>
        <v>1.13599094646996E-2</v>
      </c>
      <c r="AK31" s="24">
        <v>29</v>
      </c>
      <c r="AL31" s="5" t="s">
        <v>124</v>
      </c>
      <c r="AM31" s="5" t="s">
        <v>130</v>
      </c>
      <c r="AN31" s="10">
        <v>4.6132053642729094</v>
      </c>
      <c r="AO31" s="9">
        <f>Table5[[#This Row],[Score]]/SUM(Table5[Score])</f>
        <v>1.2845113503073071E-2</v>
      </c>
      <c r="AP31" s="8">
        <f>$AQ$2*$AR$2*Table5[[#This Row],[Weight (%)]]</f>
        <v>3.2112783757682677</v>
      </c>
      <c r="AQ31" s="8"/>
      <c r="AR31" s="15"/>
    </row>
    <row r="32" spans="1:44" x14ac:dyDescent="0.25">
      <c r="A32" s="13" t="e" vm="30">
        <v>#VALUE!</v>
      </c>
      <c r="B32" s="13" t="s">
        <v>126</v>
      </c>
      <c r="C32" s="5" t="str" cm="1">
        <f t="array" ref="C32">_FV(Table1[[#This Row],[Data]],"Name")</f>
        <v>Vanguard 500 Idx;ETF</v>
      </c>
      <c r="D32" s="5" t="str" cm="1">
        <f t="array" ref="D32">_FV(Table1[[#This Row],[Data]],"Exchange")</f>
        <v>NYSE Arca</v>
      </c>
      <c r="E32" s="5" t="s">
        <v>130</v>
      </c>
      <c r="F32" s="6">
        <v>1975</v>
      </c>
      <c r="G32" s="7">
        <f>2022-Table1[[#This Row],[Inc.]]</f>
        <v>47</v>
      </c>
      <c r="H32" s="8" cm="1">
        <f t="array" ref="H32">_FV(Table1[[#This Row],[Data]],"Market cap",TRUE)/1000000</f>
        <v>291373.03686699999</v>
      </c>
      <c r="I32" s="8" cm="1">
        <f t="array" ref="I32">_FV(Table1[[#This Row],[Data]],"Price")</f>
        <v>365.9</v>
      </c>
      <c r="J32" s="8" cm="1">
        <f t="array" ref="J32">_FV(Table1[[#This Row],[Data]],"52 week low",TRUE)</f>
        <v>364.5</v>
      </c>
      <c r="K32" s="8" cm="1">
        <f t="array" ref="K32">_FV(Table1[[#This Row],[Data]],"52 week high",TRUE)</f>
        <v>441.26</v>
      </c>
      <c r="L32" s="9">
        <f>(Table1[[#This Row],[Close]]-Table1[[#This Row],[52WkLo]])/Table1[[#This Row],[52WkLo]]</f>
        <v>3.8408779149519266E-3</v>
      </c>
      <c r="M32" s="8">
        <f>Table1[[#This Row],[Close]]*1.2</f>
        <v>439.08</v>
      </c>
      <c r="N32" s="8">
        <f>Table1[[#This Row],[Target]]-Table1[[#This Row],[Close]]</f>
        <v>73.180000000000007</v>
      </c>
      <c r="O32" s="10">
        <f>Table1[[#This Row],[Close]]/Table1[[#This Row],[PE]]</f>
        <v>15.771551724137931</v>
      </c>
      <c r="P32" s="10">
        <v>23.2</v>
      </c>
      <c r="Q32" s="14">
        <v>21.1</v>
      </c>
      <c r="R32" s="5">
        <v>5.5</v>
      </c>
      <c r="S32" s="1">
        <v>342</v>
      </c>
      <c r="T32" s="1">
        <v>365.9</v>
      </c>
      <c r="U32" s="2">
        <v>6.988304093567245E-2</v>
      </c>
      <c r="V32" s="1">
        <v>229</v>
      </c>
      <c r="W32" s="1">
        <v>365.9</v>
      </c>
      <c r="X32" s="2">
        <v>0.5978165938864628</v>
      </c>
      <c r="Y32" s="1">
        <v>206</v>
      </c>
      <c r="Z32" s="1">
        <v>365.9</v>
      </c>
      <c r="AA32" s="2">
        <v>0.77621359223300956</v>
      </c>
      <c r="AB32" s="5">
        <v>400.05</v>
      </c>
      <c r="AC32" s="5">
        <v>411.58</v>
      </c>
      <c r="AD32" s="14">
        <v>1</v>
      </c>
      <c r="AE3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88.013881535326618</v>
      </c>
      <c r="AF32" s="11">
        <f>Table1[[#This Row],[Raw Score]]/SUM($AE$3:$AE$64)</f>
        <v>7.9499572272582943E-3</v>
      </c>
      <c r="AG32" s="5">
        <v>10</v>
      </c>
      <c r="AH32" s="12">
        <f>Table1[[#This Row],[Raw Score]]*Table1[[#This Row],[Rating]]/200</f>
        <v>4.4006940767663307</v>
      </c>
      <c r="AI32" s="9">
        <f>Table1[[#This Row],[TK Score]]/SUM($AH$3:$AH$67)</f>
        <v>1.0836605428638769E-2</v>
      </c>
      <c r="AK32" s="24">
        <v>30</v>
      </c>
      <c r="AL32" s="5" t="s">
        <v>126</v>
      </c>
      <c r="AM32" s="5" t="s">
        <v>130</v>
      </c>
      <c r="AN32" s="10">
        <v>4.4006940767663307</v>
      </c>
      <c r="AO32" s="9">
        <f>Table5[[#This Row],[Score]]/SUM(Table5[Score])</f>
        <v>1.2253392260865499E-2</v>
      </c>
      <c r="AP32" s="8">
        <f>$AQ$2*$AR$2*Table5[[#This Row],[Weight (%)]]</f>
        <v>3.0633480652163749</v>
      </c>
      <c r="AQ32" s="8"/>
      <c r="AR32" s="15"/>
    </row>
    <row r="33" spans="1:44" x14ac:dyDescent="0.25">
      <c r="A33" s="5" t="e" vm="31">
        <v>#VALUE!</v>
      </c>
      <c r="B33" s="5" t="s">
        <v>45</v>
      </c>
      <c r="C33" s="5" t="str" cm="1">
        <f t="array" ref="C33">_FV(Table1[[#This Row],[Data]],"Name")</f>
        <v>THE COCA-COLA COMPANY</v>
      </c>
      <c r="D33" s="5" t="str" cm="1">
        <f t="array" ref="D33">_FV(Table1[[#This Row],[Data]],"Exchange")</f>
        <v>New York Stock Exchange</v>
      </c>
      <c r="E33" s="5" t="s">
        <v>20</v>
      </c>
      <c r="F33" s="6">
        <v>1892</v>
      </c>
      <c r="G33" s="7">
        <f>2022-Table1[[#This Row],[Inc.]]</f>
        <v>130</v>
      </c>
      <c r="H33" s="8" cm="1">
        <f t="array" ref="H33">_FV(Table1[[#This Row],[Data]],"Market cap",TRUE)/1000000</f>
        <v>280086.22369000001</v>
      </c>
      <c r="I33" s="8" cm="1">
        <f t="array" ref="I33">_FV(Table1[[#This Row],[Data]],"Price")</f>
        <v>64.61</v>
      </c>
      <c r="J33" s="8" cm="1">
        <f t="array" ref="J33">_FV(Table1[[#This Row],[Data]],"52 week low",TRUE)</f>
        <v>52.28</v>
      </c>
      <c r="K33" s="8" cm="1">
        <f t="array" ref="K33">_FV(Table1[[#This Row],[Data]],"52 week high",TRUE)</f>
        <v>67.2</v>
      </c>
      <c r="L33" s="9">
        <f>(Table1[[#This Row],[Close]]-Table1[[#This Row],[52WkLo]])/Table1[[#This Row],[52WkLo]]</f>
        <v>0.2358454475899005</v>
      </c>
      <c r="M33" s="8">
        <v>69.81</v>
      </c>
      <c r="N33" s="8">
        <f>Table1[[#This Row],[Target]]-Table1[[#This Row],[Close]]</f>
        <v>5.2000000000000028</v>
      </c>
      <c r="O33" s="10">
        <v>2.37</v>
      </c>
      <c r="P33" s="10">
        <f>Table1[[#This Row],[Close]]/Table1[[#This Row],[EPS]]</f>
        <v>27.261603375527425</v>
      </c>
      <c r="Q33" s="5">
        <v>19.600000000000001</v>
      </c>
      <c r="R33" s="5">
        <v>7.75</v>
      </c>
      <c r="S33" s="1">
        <v>54</v>
      </c>
      <c r="T33" s="1">
        <v>64.61</v>
      </c>
      <c r="U33" s="2">
        <v>0.19648148148148148</v>
      </c>
      <c r="V33" s="1">
        <v>48</v>
      </c>
      <c r="W33" s="1">
        <v>64.61</v>
      </c>
      <c r="X33" s="2">
        <v>0.34604166666666664</v>
      </c>
      <c r="Y33" s="1">
        <v>41</v>
      </c>
      <c r="Z33" s="1">
        <v>64.61</v>
      </c>
      <c r="AA33" s="2">
        <v>0.57585365853658532</v>
      </c>
      <c r="AB33" s="5">
        <v>62.62</v>
      </c>
      <c r="AC33" s="5">
        <v>58.43</v>
      </c>
      <c r="AD33" s="5">
        <v>0.65800000000000003</v>
      </c>
      <c r="AE3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109.14316057418947</v>
      </c>
      <c r="AF33" s="11">
        <f>Table1[[#This Row],[Raw Score]]/SUM($AE$3:$AE$64)</f>
        <v>9.8584841740484222E-3</v>
      </c>
      <c r="AG33" s="5">
        <v>8</v>
      </c>
      <c r="AH33" s="12">
        <f>Table1[[#This Row],[Raw Score]]*Table1[[#This Row],[Rating]]/200</f>
        <v>4.3657264229675787</v>
      </c>
      <c r="AI33" s="9">
        <f>Table1[[#This Row],[TK Score]]/SUM($AH$3:$AH$67)</f>
        <v>1.0750498405434659E-2</v>
      </c>
      <c r="AK33" s="24">
        <v>31</v>
      </c>
      <c r="AL33" s="5" t="s">
        <v>45</v>
      </c>
      <c r="AM33" s="5" t="s">
        <v>20</v>
      </c>
      <c r="AN33" s="10">
        <v>4.3657264229675787</v>
      </c>
      <c r="AO33" s="9">
        <f>Table5[[#This Row],[Score]]/SUM(Table5[Score])</f>
        <v>1.2156027533628405E-2</v>
      </c>
      <c r="AP33" s="8">
        <f>$AQ$2*$AR$2*Table5[[#This Row],[Weight (%)]]</f>
        <v>3.0390068834071013</v>
      </c>
      <c r="AQ33" s="8"/>
      <c r="AR33" s="15"/>
    </row>
    <row r="34" spans="1:44" x14ac:dyDescent="0.25">
      <c r="A34" s="5" t="e" vm="32">
        <v>#VALUE!</v>
      </c>
      <c r="B34" s="5" t="s">
        <v>26</v>
      </c>
      <c r="C34" s="5" t="str" cm="1">
        <f t="array" ref="C34">_FV(Table1[[#This Row],[Data]],"Name")</f>
        <v>ETSY, INC.</v>
      </c>
      <c r="D34" s="5" t="str" cm="1">
        <f t="array" ref="D34">_FV(Table1[[#This Row],[Data]],"Exchange")</f>
        <v>Nasdaq Stock Market</v>
      </c>
      <c r="E34" s="5" t="s">
        <v>27</v>
      </c>
      <c r="F34" s="6">
        <v>2005</v>
      </c>
      <c r="G34" s="7">
        <f>2022-Table1[[#This Row],[Inc.]]</f>
        <v>17</v>
      </c>
      <c r="H34" s="8" cm="1">
        <f t="array" ref="H34">_FV(Table1[[#This Row],[Data]],"Market cap",TRUE)/1000000</f>
        <v>10983.0816</v>
      </c>
      <c r="I34" s="8" cm="1">
        <f t="array" ref="I34">_FV(Table1[[#This Row],[Data]],"Price")</f>
        <v>86.4</v>
      </c>
      <c r="J34" s="8" cm="1">
        <f t="array" ref="J34">_FV(Table1[[#This Row],[Data]],"52 week low",TRUE)</f>
        <v>81.114999999999995</v>
      </c>
      <c r="K34" s="8" cm="1">
        <f t="array" ref="K34">_FV(Table1[[#This Row],[Data]],"52 week high",TRUE)</f>
        <v>307.75</v>
      </c>
      <c r="L34" s="9">
        <f>(Table1[[#This Row],[Close]]-Table1[[#This Row],[52WkLo]])/Table1[[#This Row],[52WkLo]]</f>
        <v>6.5154410404980725E-2</v>
      </c>
      <c r="M34" s="8">
        <v>160.11000000000001</v>
      </c>
      <c r="N34" s="8">
        <f>Table1[[#This Row],[Target]]-Table1[[#This Row],[Close]]</f>
        <v>73.710000000000008</v>
      </c>
      <c r="O34" s="10">
        <v>3.3980000000000001</v>
      </c>
      <c r="P34" s="10">
        <f>Table1[[#This Row],[Close]]/Table1[[#This Row],[EPS]]</f>
        <v>25.426721600941733</v>
      </c>
      <c r="Q34" s="5">
        <v>26.34</v>
      </c>
      <c r="R34" s="5">
        <v>5.5</v>
      </c>
      <c r="S34" s="1">
        <v>177</v>
      </c>
      <c r="T34" s="1">
        <v>86.4</v>
      </c>
      <c r="U34" s="2">
        <v>-0.51186440677966094</v>
      </c>
      <c r="V34" s="1">
        <v>48</v>
      </c>
      <c r="W34" s="1">
        <v>86.4</v>
      </c>
      <c r="X34" s="2">
        <v>0.80000000000000016</v>
      </c>
      <c r="Y34" s="1">
        <v>12</v>
      </c>
      <c r="Z34" s="1">
        <v>86.4</v>
      </c>
      <c r="AA34" s="2">
        <v>6.2</v>
      </c>
      <c r="AB34" s="5">
        <v>125.18</v>
      </c>
      <c r="AC34" s="5">
        <v>187.25</v>
      </c>
      <c r="AD34" s="5">
        <v>1.631</v>
      </c>
      <c r="AE3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171.90604445787483</v>
      </c>
      <c r="AF34" s="11">
        <f>Table1[[#This Row],[Raw Score]]/SUM($AE$3:$AE$64)</f>
        <v>1.552761537961179E-2</v>
      </c>
      <c r="AG34" s="5">
        <v>5</v>
      </c>
      <c r="AH34" s="12">
        <f>Table1[[#This Row],[Raw Score]]*Table1[[#This Row],[Rating]]/200</f>
        <v>4.2976511114468705</v>
      </c>
      <c r="AI34" s="9">
        <f>Table1[[#This Row],[TK Score]]/SUM($AH$3:$AH$67)</f>
        <v>1.0582864555520771E-2</v>
      </c>
      <c r="AK34" s="24">
        <v>32</v>
      </c>
      <c r="AL34" s="5" t="s">
        <v>26</v>
      </c>
      <c r="AM34" s="5" t="s">
        <v>27</v>
      </c>
      <c r="AN34" s="10">
        <v>4.2976511114468705</v>
      </c>
      <c r="AO34" s="9">
        <f>Table5[[#This Row],[Score]]/SUM(Table5[Score])</f>
        <v>1.1966477094358425E-2</v>
      </c>
      <c r="AP34" s="8">
        <f>$AQ$2*$AR$2*Table5[[#This Row],[Weight (%)]]</f>
        <v>2.9916192735896061</v>
      </c>
      <c r="AQ34" s="8"/>
      <c r="AR34" s="15"/>
    </row>
    <row r="35" spans="1:44" x14ac:dyDescent="0.25">
      <c r="A35" s="5" t="e" vm="33">
        <v>#VALUE!</v>
      </c>
      <c r="B35" s="5" t="s">
        <v>56</v>
      </c>
      <c r="C35" s="5" t="str" cm="1">
        <f t="array" ref="C35">_FV(Table1[[#This Row],[Data]],"Name")</f>
        <v>ACCENTURE PUBLIC LIMITED COMPANY</v>
      </c>
      <c r="D35" s="5" t="str" cm="1">
        <f t="array" ref="D35">_FV(Table1[[#This Row],[Data]],"Exchange")</f>
        <v>New York Stock Exchange</v>
      </c>
      <c r="E35" s="5" t="s">
        <v>27</v>
      </c>
      <c r="F35" s="6">
        <v>1989</v>
      </c>
      <c r="G35" s="7">
        <f>2022-Table1[[#This Row],[Inc.]]</f>
        <v>33</v>
      </c>
      <c r="H35" s="8" cm="1">
        <f t="array" ref="H35">_FV(Table1[[#This Row],[Data]],"Market cap",TRUE)/1000000</f>
        <v>190443.23690700001</v>
      </c>
      <c r="I35" s="8" cm="1">
        <f t="array" ref="I35">_FV(Table1[[#This Row],[Data]],"Price")</f>
        <v>287.49</v>
      </c>
      <c r="J35" s="8" cm="1">
        <f t="array" ref="J35">_FV(Table1[[#This Row],[Data]],"52 week low",TRUE)</f>
        <v>276.88</v>
      </c>
      <c r="K35" s="8" cm="1">
        <f t="array" ref="K35">_FV(Table1[[#This Row],[Data]],"52 week high",TRUE)</f>
        <v>417.37</v>
      </c>
      <c r="L35" s="9">
        <f>(Table1[[#This Row],[Close]]-Table1[[#This Row],[52WkLo]])/Table1[[#This Row],[52WkLo]]</f>
        <v>3.831984975440629E-2</v>
      </c>
      <c r="M35" s="8">
        <v>380.96</v>
      </c>
      <c r="N35" s="8">
        <f>Table1[[#This Row],[Target]]-Table1[[#This Row],[Close]]</f>
        <v>93.46999999999997</v>
      </c>
      <c r="O35" s="10">
        <v>9.92</v>
      </c>
      <c r="P35" s="10">
        <f>Table1[[#This Row],[Close]]/Table1[[#This Row],[EPS]]</f>
        <v>28.980846774193548</v>
      </c>
      <c r="Q35" s="5">
        <v>17.61</v>
      </c>
      <c r="R35" s="5">
        <v>3.27</v>
      </c>
      <c r="S35" s="1">
        <v>259</v>
      </c>
      <c r="T35" s="1">
        <v>287.49</v>
      </c>
      <c r="U35" s="2">
        <v>0.11000000000000003</v>
      </c>
      <c r="V35" s="1">
        <v>141</v>
      </c>
      <c r="W35" s="1">
        <v>287.49</v>
      </c>
      <c r="X35" s="2">
        <v>1.038936170212766</v>
      </c>
      <c r="Y35" s="1">
        <v>117</v>
      </c>
      <c r="Z35" s="1">
        <v>287.49</v>
      </c>
      <c r="AA35" s="2">
        <v>1.4571794871794872</v>
      </c>
      <c r="AB35" s="5">
        <v>319.95999999999998</v>
      </c>
      <c r="AC35" s="5">
        <v>341.97</v>
      </c>
      <c r="AD35" s="5">
        <v>1.2350000000000001</v>
      </c>
      <c r="AE3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134.14900760917891</v>
      </c>
      <c r="AF35" s="11">
        <f>Table1[[#This Row],[Raw Score]]/SUM($AE$3:$AE$64)</f>
        <v>1.211716667835018E-2</v>
      </c>
      <c r="AG35" s="5">
        <v>6</v>
      </c>
      <c r="AH35" s="12">
        <f>Table1[[#This Row],[Raw Score]]*Table1[[#This Row],[Rating]]/200</f>
        <v>4.0244702282753675</v>
      </c>
      <c r="AI35" s="9">
        <f>Table1[[#This Row],[TK Score]]/SUM($AH$3:$AH$67)</f>
        <v>9.9101630702696213E-3</v>
      </c>
      <c r="AK35" s="24">
        <v>33</v>
      </c>
      <c r="AL35" s="5" t="s">
        <v>56</v>
      </c>
      <c r="AM35" s="5" t="s">
        <v>27</v>
      </c>
      <c r="AN35" s="10">
        <v>4.0244702282753675</v>
      </c>
      <c r="AO35" s="9">
        <f>Table5[[#This Row],[Score]]/SUM(Table5[Score])</f>
        <v>1.1205826055845474E-2</v>
      </c>
      <c r="AP35" s="8">
        <f>$AQ$2*$AR$2*Table5[[#This Row],[Weight (%)]]</f>
        <v>2.8014565139613685</v>
      </c>
      <c r="AQ35" s="8"/>
      <c r="AR35" s="15"/>
    </row>
    <row r="36" spans="1:44" x14ac:dyDescent="0.25">
      <c r="A36" s="5" t="e" vm="34">
        <v>#VALUE!</v>
      </c>
      <c r="B36" s="5" t="s">
        <v>75</v>
      </c>
      <c r="C36" s="5" t="str" cm="1">
        <f t="array" ref="C36">_FV(Table1[[#This Row],[Data]],"Name")</f>
        <v>INTERNATIONAL BUSINESS MACHINES CORPORATION</v>
      </c>
      <c r="D36" s="5" t="str" cm="1">
        <f t="array" ref="D36">_FV(Table1[[#This Row],[Data]],"Exchange")</f>
        <v>New York Stock Exchange</v>
      </c>
      <c r="E36" s="5" t="s">
        <v>23</v>
      </c>
      <c r="F36" s="6">
        <v>1911</v>
      </c>
      <c r="G36" s="7">
        <f>2022-Table1[[#This Row],[Inc.]]</f>
        <v>111</v>
      </c>
      <c r="H36" s="8" cm="1">
        <f t="array" ref="H36">_FV(Table1[[#This Row],[Data]],"Market cap",TRUE)/1000000</f>
        <v>123825.3</v>
      </c>
      <c r="I36" s="8" cm="1">
        <f t="array" ref="I36">_FV(Table1[[#This Row],[Data]],"Price")</f>
        <v>134.44</v>
      </c>
      <c r="J36" s="8" cm="1">
        <f t="array" ref="J36">_FV(Table1[[#This Row],[Data]],"52 week low",TRUE)</f>
        <v>114.56</v>
      </c>
      <c r="K36" s="8" cm="1">
        <f t="array" ref="K36">_FV(Table1[[#This Row],[Data]],"52 week high",TRUE)</f>
        <v>145.9873</v>
      </c>
      <c r="L36" s="9">
        <f>(Table1[[#This Row],[Close]]-Table1[[#This Row],[52WkLo]])/Table1[[#This Row],[52WkLo]]</f>
        <v>0.17353351955307258</v>
      </c>
      <c r="M36" s="8">
        <v>144.16</v>
      </c>
      <c r="N36" s="8">
        <f>Table1[[#This Row],[Target]]-Table1[[#This Row],[Close]]</f>
        <v>9.7199999999999989</v>
      </c>
      <c r="O36" s="10">
        <v>6.09</v>
      </c>
      <c r="P36" s="10">
        <f>Table1[[#This Row],[Close]]/Table1[[#This Row],[EPS]]</f>
        <v>22.075533661740558</v>
      </c>
      <c r="Q36" s="5">
        <v>13.65</v>
      </c>
      <c r="R36" s="5">
        <v>2.9009999999999998</v>
      </c>
      <c r="S36" s="1">
        <v>120</v>
      </c>
      <c r="T36" s="1">
        <v>134.44</v>
      </c>
      <c r="U36" s="2">
        <v>0.12033333333333332</v>
      </c>
      <c r="V36" s="1">
        <v>112</v>
      </c>
      <c r="W36" s="1">
        <v>134.44</v>
      </c>
      <c r="X36" s="2">
        <v>0.20035714285714284</v>
      </c>
      <c r="Y36" s="1">
        <v>159</v>
      </c>
      <c r="Z36" s="1">
        <v>134.44</v>
      </c>
      <c r="AA36" s="2">
        <v>-0.15446540880503146</v>
      </c>
      <c r="AB36" s="5">
        <v>129.65</v>
      </c>
      <c r="AC36" s="5">
        <v>129.80000000000001</v>
      </c>
      <c r="AD36" s="5">
        <v>1.105</v>
      </c>
      <c r="AE3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112.20009147477471</v>
      </c>
      <c r="AF36" s="11">
        <f>Table1[[#This Row],[Raw Score]]/SUM($AE$3:$AE$64)</f>
        <v>1.0134605048192377E-2</v>
      </c>
      <c r="AG36" s="5">
        <v>7</v>
      </c>
      <c r="AH36" s="12">
        <f>Table1[[#This Row],[Raw Score]]*Table1[[#This Row],[Rating]]/200</f>
        <v>3.927003201617115</v>
      </c>
      <c r="AI36" s="9">
        <f>Table1[[#This Row],[TK Score]]/SUM($AH$3:$AH$67)</f>
        <v>9.6701528146659853E-3</v>
      </c>
      <c r="AL36" s="5"/>
      <c r="AM36" s="5"/>
      <c r="AP36" s="8"/>
      <c r="AQ36" s="15"/>
    </row>
    <row r="37" spans="1:44" x14ac:dyDescent="0.25">
      <c r="A37" s="5" t="e" vm="35">
        <v>#VALUE!</v>
      </c>
      <c r="B37" s="5" t="s">
        <v>53</v>
      </c>
      <c r="C37" s="5" t="str" cm="1">
        <f t="array" ref="C37">_FV(Table1[[#This Row],[Data]],"Name")</f>
        <v>YETI HOLDINGS, INC.</v>
      </c>
      <c r="D37" s="5" t="str" cm="1">
        <f t="array" ref="D37">_FV(Table1[[#This Row],[Data]],"Exchange")</f>
        <v>New York Stock Exchange</v>
      </c>
      <c r="E37" s="5" t="s">
        <v>20</v>
      </c>
      <c r="F37" s="6">
        <v>2006</v>
      </c>
      <c r="G37" s="7">
        <f>2022-Table1[[#This Row],[Inc.]]</f>
        <v>16</v>
      </c>
      <c r="H37" s="8" cm="1">
        <f t="array" ref="H37">_FV(Table1[[#This Row],[Data]],"Market cap",TRUE)/1000000</f>
        <v>3978.260405</v>
      </c>
      <c r="I37" s="8" cm="1">
        <f t="array" ref="I37">_FV(Table1[[#This Row],[Data]],"Price")</f>
        <v>45.7</v>
      </c>
      <c r="J37" s="8" cm="1">
        <f t="array" ref="J37">_FV(Table1[[#This Row],[Data]],"52 week low",TRUE)</f>
        <v>45.52</v>
      </c>
      <c r="K37" s="8" cm="1">
        <f t="array" ref="K37">_FV(Table1[[#This Row],[Data]],"52 week high",TRUE)</f>
        <v>108.82</v>
      </c>
      <c r="L37" s="9">
        <f>(Table1[[#This Row],[Close]]-Table1[[#This Row],[52WkLo]])/Table1[[#This Row],[52WkLo]]</f>
        <v>3.9543057996484993E-3</v>
      </c>
      <c r="M37" s="8">
        <v>86.82</v>
      </c>
      <c r="N37" s="8">
        <f>Table1[[#This Row],[Target]]-Table1[[#This Row],[Close]]</f>
        <v>41.11999999999999</v>
      </c>
      <c r="O37" s="10">
        <v>2.4</v>
      </c>
      <c r="P37" s="10">
        <f>Table1[[#This Row],[Close]]/Table1[[#This Row],[EPS]]</f>
        <v>19.041666666666668</v>
      </c>
      <c r="Q37" s="5">
        <v>13.95</v>
      </c>
      <c r="R37" s="5">
        <v>3.004</v>
      </c>
      <c r="S37" s="1">
        <v>69</v>
      </c>
      <c r="T37" s="1">
        <v>45.7</v>
      </c>
      <c r="U37" s="2">
        <v>-0.33768115942028981</v>
      </c>
      <c r="V37" s="1">
        <v>15</v>
      </c>
      <c r="W37" s="1">
        <v>45.7</v>
      </c>
      <c r="X37" s="2">
        <v>2.0466666666666669</v>
      </c>
      <c r="Y37" s="1">
        <v>17</v>
      </c>
      <c r="Z37" s="1">
        <v>45.7</v>
      </c>
      <c r="AA37" s="2">
        <v>1.6882352941176473</v>
      </c>
      <c r="AB37" s="5">
        <v>56.89</v>
      </c>
      <c r="AC37" s="5">
        <v>80.22</v>
      </c>
      <c r="AD37" s="5">
        <v>2.5950000000000002</v>
      </c>
      <c r="AE3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152.15159809269156</v>
      </c>
      <c r="AF37" s="11">
        <f>Table1[[#This Row],[Raw Score]]/SUM($AE$3:$AE$64)</f>
        <v>1.3743271808895161E-2</v>
      </c>
      <c r="AG37" s="5">
        <v>5</v>
      </c>
      <c r="AH37" s="12">
        <f>Table1[[#This Row],[Raw Score]]*Table1[[#This Row],[Rating]]/200</f>
        <v>3.8037899523172887</v>
      </c>
      <c r="AI37" s="9">
        <f>Table1[[#This Row],[TK Score]]/SUM($AH$3:$AH$67)</f>
        <v>9.3667430927105218E-3</v>
      </c>
      <c r="AM37" s="26" t="s">
        <v>3</v>
      </c>
      <c r="AN37" s="30" t="s">
        <v>149</v>
      </c>
      <c r="AP37" s="8"/>
      <c r="AQ37" s="15"/>
    </row>
    <row r="38" spans="1:44" x14ac:dyDescent="0.25">
      <c r="A38" s="5" t="e" vm="36">
        <v>#VALUE!</v>
      </c>
      <c r="B38" s="5" t="s">
        <v>86</v>
      </c>
      <c r="C38" s="5" t="str" cm="1">
        <f t="array" ref="C38">_FV(Table1[[#This Row],[Data]],"Name")</f>
        <v>FEDEX CORPORATION</v>
      </c>
      <c r="D38" s="5" t="str" cm="1">
        <f t="array" ref="D38">_FV(Table1[[#This Row],[Data]],"Exchange")</f>
        <v>New York Stock Exchange</v>
      </c>
      <c r="E38" s="5" t="s">
        <v>87</v>
      </c>
      <c r="F38" s="6">
        <v>1971</v>
      </c>
      <c r="G38" s="7">
        <f>2022-Table1[[#This Row],[Inc.]]</f>
        <v>51</v>
      </c>
      <c r="H38" s="8" cm="1">
        <f t="array" ref="H38">_FV(Table1[[#This Row],[Data]],"Market cap",TRUE)/1000000</f>
        <v>53979.043713999999</v>
      </c>
      <c r="I38" s="8" cm="1">
        <f t="array" ref="I38">_FV(Table1[[#This Row],[Data]],"Price")</f>
        <v>208.27</v>
      </c>
      <c r="J38" s="8" cm="1">
        <f t="array" ref="J38">_FV(Table1[[#This Row],[Data]],"52 week low",TRUE)</f>
        <v>192.82</v>
      </c>
      <c r="K38" s="8" cm="1">
        <f t="array" ref="K38">_FV(Table1[[#This Row],[Data]],"52 week high",TRUE)</f>
        <v>319.89999999999998</v>
      </c>
      <c r="L38" s="9">
        <f>(Table1[[#This Row],[Close]]-Table1[[#This Row],[52WkLo]])/Table1[[#This Row],[52WkLo]]</f>
        <v>8.0126542889741817E-2</v>
      </c>
      <c r="M38" s="8">
        <v>290.14999999999998</v>
      </c>
      <c r="N38" s="8">
        <f>Table1[[#This Row],[Target]]-Table1[[#This Row],[Close]]</f>
        <v>81.879999999999967</v>
      </c>
      <c r="O38" s="10">
        <v>19.09</v>
      </c>
      <c r="P38" s="10">
        <f>Table1[[#This Row],[Close]]/Table1[[#This Row],[EPS]]</f>
        <v>10.909900471451023</v>
      </c>
      <c r="Q38" s="5">
        <v>7.23</v>
      </c>
      <c r="R38" s="5">
        <v>0.93500000000000005</v>
      </c>
      <c r="S38" s="1">
        <v>260</v>
      </c>
      <c r="T38" s="1">
        <v>208.27</v>
      </c>
      <c r="U38" s="2">
        <v>-0.19896153846153841</v>
      </c>
      <c r="V38" s="1">
        <v>164</v>
      </c>
      <c r="W38" s="1">
        <v>208.27</v>
      </c>
      <c r="X38" s="2">
        <v>0.26993902439024398</v>
      </c>
      <c r="Y38" s="1">
        <v>189</v>
      </c>
      <c r="Z38" s="1">
        <v>208.27</v>
      </c>
      <c r="AA38" s="2">
        <v>0.10195767195767201</v>
      </c>
      <c r="AB38" s="5">
        <v>213.43</v>
      </c>
      <c r="AC38" s="5">
        <v>239.99</v>
      </c>
      <c r="AD38" s="5">
        <v>1.3169999999999999</v>
      </c>
      <c r="AE3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91.735625017551826</v>
      </c>
      <c r="AF38" s="11">
        <f>Table1[[#This Row],[Raw Score]]/SUM($AE$3:$AE$64)</f>
        <v>8.2861280787011101E-3</v>
      </c>
      <c r="AG38" s="5">
        <v>8</v>
      </c>
      <c r="AH38" s="12">
        <f>Table1[[#This Row],[Raw Score]]*Table1[[#This Row],[Rating]]/200</f>
        <v>3.669425000702073</v>
      </c>
      <c r="AI38" s="9">
        <f>Table1[[#This Row],[TK Score]]/SUM($AH$3:$AH$67)</f>
        <v>9.0358725666770112E-3</v>
      </c>
      <c r="AM38" s="25" t="s">
        <v>150</v>
      </c>
      <c r="AN38" s="9">
        <v>0.35477479560647246</v>
      </c>
      <c r="AP38" s="8"/>
      <c r="AQ38" s="15"/>
    </row>
    <row r="39" spans="1:44" x14ac:dyDescent="0.25">
      <c r="A39" s="5" t="e" vm="37">
        <v>#VALUE!</v>
      </c>
      <c r="B39" s="5" t="s">
        <v>50</v>
      </c>
      <c r="C39" s="5" t="str" cm="1">
        <f t="array" ref="C39">_FV(Table1[[#This Row],[Data]],"Name")</f>
        <v>NIKE, INC.</v>
      </c>
      <c r="D39" s="5" t="str" cm="1">
        <f t="array" ref="D39">_FV(Table1[[#This Row],[Data]],"Exchange")</f>
        <v>New York Stock Exchange</v>
      </c>
      <c r="E39" s="5" t="s">
        <v>20</v>
      </c>
      <c r="F39" s="6">
        <v>1964</v>
      </c>
      <c r="G39" s="7">
        <f>2022-Table1[[#This Row],[Inc.]]</f>
        <v>58</v>
      </c>
      <c r="H39" s="8" cm="1">
        <f t="array" ref="H39">_FV(Table1[[#This Row],[Data]],"Market cap",TRUE)/1000000</f>
        <v>175018.62807000001</v>
      </c>
      <c r="I39" s="8" cm="1">
        <f t="array" ref="I39">_FV(Table1[[#This Row],[Data]],"Price")</f>
        <v>111.21</v>
      </c>
      <c r="J39" s="8" cm="1">
        <f t="array" ref="J39">_FV(Table1[[#This Row],[Data]],"52 week low",TRUE)</f>
        <v>110.59</v>
      </c>
      <c r="K39" s="8" cm="1">
        <f t="array" ref="K39">_FV(Table1[[#This Row],[Data]],"52 week high",TRUE)</f>
        <v>179.1</v>
      </c>
      <c r="L39" s="9">
        <f>(Table1[[#This Row],[Close]]-Table1[[#This Row],[52WkLo]])/Table1[[#This Row],[52WkLo]]</f>
        <v>5.606293516592733E-3</v>
      </c>
      <c r="M39" s="8">
        <v>166.19</v>
      </c>
      <c r="N39" s="8">
        <f>Table1[[#This Row],[Target]]-Table1[[#This Row],[Close]]</f>
        <v>54.980000000000004</v>
      </c>
      <c r="O39" s="10">
        <v>3.79</v>
      </c>
      <c r="P39" s="10">
        <f>Table1[[#This Row],[Close]]/Table1[[#This Row],[EPS]]</f>
        <v>29.343007915567281</v>
      </c>
      <c r="Q39" s="5">
        <v>22.75</v>
      </c>
      <c r="R39" s="5">
        <v>3.831</v>
      </c>
      <c r="S39" s="1">
        <v>142</v>
      </c>
      <c r="T39" s="1">
        <v>111.21</v>
      </c>
      <c r="U39" s="2">
        <v>-0.21683098591549299</v>
      </c>
      <c r="V39" s="1">
        <v>74</v>
      </c>
      <c r="W39" s="1">
        <v>111.21</v>
      </c>
      <c r="X39" s="2">
        <v>0.50283783783783775</v>
      </c>
      <c r="Y39" s="1">
        <v>52</v>
      </c>
      <c r="Z39" s="1">
        <v>111.21</v>
      </c>
      <c r="AA39" s="2">
        <v>1.138653846153846</v>
      </c>
      <c r="AB39" s="5">
        <v>129.1</v>
      </c>
      <c r="AC39" s="5">
        <v>152.44999999999999</v>
      </c>
      <c r="AD39" s="5">
        <v>0.95799999999999996</v>
      </c>
      <c r="AE3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79.062867525358612</v>
      </c>
      <c r="AF39" s="11">
        <f>Table1[[#This Row],[Raw Score]]/SUM($AE$3:$AE$64)</f>
        <v>7.1414463733054058E-3</v>
      </c>
      <c r="AG39" s="5">
        <v>8</v>
      </c>
      <c r="AH39" s="12">
        <f>Table1[[#This Row],[Raw Score]]*Table1[[#This Row],[Rating]]/200</f>
        <v>3.1625147010143446</v>
      </c>
      <c r="AI39" s="9">
        <f>Table1[[#This Row],[TK Score]]/SUM($AH$3:$AH$67)</f>
        <v>7.7876179028433046E-3</v>
      </c>
      <c r="AM39" s="24" t="s">
        <v>151</v>
      </c>
      <c r="AN39" s="9">
        <v>0.29157101378630323</v>
      </c>
      <c r="AP39" s="8"/>
      <c r="AQ39" s="15"/>
    </row>
    <row r="40" spans="1:44" x14ac:dyDescent="0.25">
      <c r="A40" s="5" t="e" vm="38">
        <v>#VALUE!</v>
      </c>
      <c r="B40" s="5" t="s">
        <v>88</v>
      </c>
      <c r="C40" s="5" t="str" cm="1">
        <f t="array" ref="C40">_FV(Table1[[#This Row],[Data]],"Name")</f>
        <v>NIO INC.</v>
      </c>
      <c r="D40" s="5" t="str" cm="1">
        <f t="array" ref="D40">_FV(Table1[[#This Row],[Data]],"Exchange")</f>
        <v>New York Stock Exchange</v>
      </c>
      <c r="E40" s="5" t="s">
        <v>20</v>
      </c>
      <c r="F40" s="6">
        <v>2014</v>
      </c>
      <c r="G40" s="7">
        <f>2022-Table1[[#This Row],[Inc.]]</f>
        <v>8</v>
      </c>
      <c r="H40" s="8" cm="1">
        <f t="array" ref="H40">_FV(Table1[[#This Row],[Data]],"Market cap",TRUE)/1000000</f>
        <v>20918.286749999999</v>
      </c>
      <c r="I40" s="8" cm="1">
        <f t="array" ref="I40">_FV(Table1[[#This Row],[Data]],"Price")</f>
        <v>13.55</v>
      </c>
      <c r="J40" s="8" cm="1">
        <f t="array" ref="J40">_FV(Table1[[#This Row],[Data]],"52 week low",TRUE)</f>
        <v>13.01</v>
      </c>
      <c r="K40" s="8" cm="1">
        <f t="array" ref="K40">_FV(Table1[[#This Row],[Data]],"52 week high",TRUE)</f>
        <v>55.13</v>
      </c>
      <c r="L40" s="9">
        <f>(Table1[[#This Row],[Close]]-Table1[[#This Row],[52WkLo]])/Table1[[#This Row],[52WkLo]]</f>
        <v>4.1506533435818671E-2</v>
      </c>
      <c r="M40" s="8">
        <v>39.9</v>
      </c>
      <c r="N40" s="8">
        <f>Table1[[#This Row],[Target]]-Table1[[#This Row],[Close]]</f>
        <v>26.349999999999998</v>
      </c>
      <c r="O40" s="10">
        <v>-1.01</v>
      </c>
      <c r="P40" s="16">
        <f>Table1[[#This Row],[Close]]/Table1[[#This Row],[EPS]]</f>
        <v>-13.415841584158416</v>
      </c>
      <c r="Q40" s="14">
        <v>21.1</v>
      </c>
      <c r="R40" s="5">
        <v>0.63900000000000001</v>
      </c>
      <c r="S40" s="1">
        <v>6</v>
      </c>
      <c r="T40" s="1">
        <v>13.55</v>
      </c>
      <c r="U40" s="2">
        <v>1.2583333333333335</v>
      </c>
      <c r="V40" s="1">
        <v>7</v>
      </c>
      <c r="W40" s="1">
        <v>13.55</v>
      </c>
      <c r="X40" s="2">
        <v>0.93571428571428583</v>
      </c>
      <c r="Y40" s="1">
        <v>6</v>
      </c>
      <c r="Z40" s="1">
        <v>13.55</v>
      </c>
      <c r="AA40" s="2">
        <v>1.2583333333333335</v>
      </c>
      <c r="AB40" s="5">
        <v>19.28</v>
      </c>
      <c r="AC40" s="5">
        <v>31.1</v>
      </c>
      <c r="AD40" s="5">
        <v>2.4249999999999998</v>
      </c>
      <c r="AE4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184.52896375232476</v>
      </c>
      <c r="AF40" s="11">
        <f>Table1[[#This Row],[Raw Score]]/SUM($AE$3:$AE$64)</f>
        <v>1.6667795391258382E-2</v>
      </c>
      <c r="AG40" s="5">
        <v>3</v>
      </c>
      <c r="AH40" s="12">
        <f>Table1[[#This Row],[Raw Score]]*Table1[[#This Row],[Rating]]/200</f>
        <v>2.7679344562848711</v>
      </c>
      <c r="AI40" s="9">
        <f>Table1[[#This Row],[TK Score]]/SUM($AH$3:$AH$67)</f>
        <v>6.8159733514431293E-3</v>
      </c>
      <c r="AM40" s="25" t="s">
        <v>157</v>
      </c>
      <c r="AN40" s="9">
        <v>0.16604345765887379</v>
      </c>
      <c r="AP40" s="8"/>
      <c r="AQ40" s="15"/>
    </row>
    <row r="41" spans="1:44" x14ac:dyDescent="0.25">
      <c r="A41" s="5" t="e" vm="39">
        <v>#VALUE!</v>
      </c>
      <c r="B41" s="5" t="s">
        <v>52</v>
      </c>
      <c r="C41" s="5" t="str" cm="1">
        <f t="array" ref="C41">_FV(Table1[[#This Row],[Data]],"Name")</f>
        <v>Nokia Corporation</v>
      </c>
      <c r="D41" s="5" t="str" cm="1">
        <f t="array" ref="D41">_FV(Table1[[#This Row],[Data]],"Exchange")</f>
        <v>New York Stock Exchange</v>
      </c>
      <c r="E41" s="5" t="s">
        <v>20</v>
      </c>
      <c r="F41" s="6">
        <v>1865</v>
      </c>
      <c r="G41" s="7">
        <f>2022-Table1[[#This Row],[Inc.]]</f>
        <v>157</v>
      </c>
      <c r="H41" s="8" cm="1">
        <f t="array" ref="H41">_FV(Table1[[#This Row],[Data]],"Market cap",TRUE)/1000000</f>
        <v>28623.3</v>
      </c>
      <c r="I41" s="8" cm="1">
        <f t="array" ref="I41">_FV(Table1[[#This Row],[Data]],"Price")</f>
        <v>4.78</v>
      </c>
      <c r="J41" s="8" cm="1">
        <f t="array" ref="J41">_FV(Table1[[#This Row],[Data]],"52 week low",TRUE)</f>
        <v>4.51</v>
      </c>
      <c r="K41" s="8" cm="1">
        <f t="array" ref="K41">_FV(Table1[[#This Row],[Data]],"52 week high",TRUE)</f>
        <v>6.3958000000000004</v>
      </c>
      <c r="L41" s="9">
        <f>(Table1[[#This Row],[Close]]-Table1[[#This Row],[52WkLo]])/Table1[[#This Row],[52WkLo]]</f>
        <v>5.9866962305986801E-2</v>
      </c>
      <c r="M41" s="8">
        <v>7.09</v>
      </c>
      <c r="N41" s="8">
        <f>Table1[[#This Row],[Target]]-Table1[[#This Row],[Close]]</f>
        <v>2.3099999999999996</v>
      </c>
      <c r="O41" s="10">
        <v>0.29199999999999998</v>
      </c>
      <c r="P41" s="10">
        <f>Table1[[#This Row],[Close]]/Table1[[#This Row],[EPS]]</f>
        <v>16.36986301369863</v>
      </c>
      <c r="Q41" s="5">
        <v>7.77</v>
      </c>
      <c r="R41" s="5">
        <v>1.0900000000000001</v>
      </c>
      <c r="S41" s="1">
        <v>4</v>
      </c>
      <c r="T41" s="1">
        <v>4.78</v>
      </c>
      <c r="U41" s="2">
        <v>0.19500000000000006</v>
      </c>
      <c r="V41" s="1">
        <v>6</v>
      </c>
      <c r="W41" s="1">
        <v>4.78</v>
      </c>
      <c r="X41" s="2">
        <v>-0.20333333333333328</v>
      </c>
      <c r="Y41" s="1">
        <v>4.5</v>
      </c>
      <c r="Z41" s="1">
        <v>4.78</v>
      </c>
      <c r="AA41" s="2">
        <v>6.2222222222222276E-2</v>
      </c>
      <c r="AB41" s="5">
        <v>5.21</v>
      </c>
      <c r="AC41" s="5">
        <v>5.67</v>
      </c>
      <c r="AD41" s="5">
        <v>0.59599999999999997</v>
      </c>
      <c r="AE4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132.09098321404542</v>
      </c>
      <c r="AF41" s="11">
        <f>Table1[[#This Row],[Raw Score]]/SUM($AE$3:$AE$64)</f>
        <v>1.1931273207586727E-2</v>
      </c>
      <c r="AG41" s="5">
        <v>4</v>
      </c>
      <c r="AH41" s="12">
        <f>Table1[[#This Row],[Raw Score]]*Table1[[#This Row],[Rating]]/200</f>
        <v>2.6418196642809084</v>
      </c>
      <c r="AI41" s="9">
        <f>Table1[[#This Row],[TK Score]]/SUM($AH$3:$AH$67)</f>
        <v>6.5054186489753724E-3</v>
      </c>
      <c r="AM41" s="24" t="s">
        <v>152</v>
      </c>
      <c r="AN41" s="9">
        <v>6.9846947884252816E-2</v>
      </c>
      <c r="AP41" s="8"/>
      <c r="AQ41" s="15"/>
    </row>
    <row r="42" spans="1:44" x14ac:dyDescent="0.25">
      <c r="A42" s="5" t="e" vm="40">
        <v>#VALUE!</v>
      </c>
      <c r="B42" s="5" t="s">
        <v>95</v>
      </c>
      <c r="C42" s="5" t="str" cm="1">
        <f t="array" ref="C42">_FV(Table1[[#This Row],[Data]],"Name")</f>
        <v>ULTA BEAUTY, INC.</v>
      </c>
      <c r="D42" s="5" t="str" cm="1">
        <f t="array" ref="D42">_FV(Table1[[#This Row],[Data]],"Exchange")</f>
        <v>Nasdaq Stock Market</v>
      </c>
      <c r="E42" s="5" t="s">
        <v>27</v>
      </c>
      <c r="F42" s="6">
        <v>1990</v>
      </c>
      <c r="G42" s="7">
        <f>2022-Table1[[#This Row],[Inc.]]</f>
        <v>32</v>
      </c>
      <c r="H42" s="8" cm="1">
        <f t="array" ref="H42">_FV(Table1[[#This Row],[Data]],"Market cap",TRUE)/1000000</f>
        <v>19903.240782000001</v>
      </c>
      <c r="I42" s="8" cm="1">
        <f t="array" ref="I42">_FV(Table1[[#This Row],[Data]],"Price")</f>
        <v>381.09</v>
      </c>
      <c r="J42" s="8" cm="1">
        <f t="array" ref="J42">_FV(Table1[[#This Row],[Data]],"52 week low",TRUE)</f>
        <v>299.77269999999999</v>
      </c>
      <c r="K42" s="8" cm="1">
        <f t="array" ref="K42">_FV(Table1[[#This Row],[Data]],"52 week high",TRUE)</f>
        <v>438.63279999999997</v>
      </c>
      <c r="L42" s="9">
        <f>(Table1[[#This Row],[Close]]-Table1[[#This Row],[52WkLo]])/Table1[[#This Row],[52WkLo]]</f>
        <v>0.27126319374646185</v>
      </c>
      <c r="M42" s="8">
        <v>445.64</v>
      </c>
      <c r="N42" s="8">
        <f>Table1[[#This Row],[Target]]-Table1[[#This Row],[Close]]</f>
        <v>64.550000000000011</v>
      </c>
      <c r="O42" s="10">
        <v>17.98</v>
      </c>
      <c r="P42" s="10">
        <f>Table1[[#This Row],[Close]]/Table1[[#This Row],[EPS]]</f>
        <v>21.195216907675192</v>
      </c>
      <c r="Q42" s="5">
        <v>13.89</v>
      </c>
      <c r="R42" s="5">
        <v>2.5209999999999999</v>
      </c>
      <c r="S42" s="1">
        <v>287</v>
      </c>
      <c r="T42" s="1">
        <v>381.09</v>
      </c>
      <c r="U42" s="2">
        <v>0.32783972125435529</v>
      </c>
      <c r="V42" s="1">
        <v>256</v>
      </c>
      <c r="W42" s="1">
        <v>381.09</v>
      </c>
      <c r="X42" s="2">
        <v>0.4886328124999999</v>
      </c>
      <c r="Y42" s="1">
        <v>272</v>
      </c>
      <c r="Z42" s="1">
        <v>381.09</v>
      </c>
      <c r="AA42" s="2">
        <v>0.40106617647058812</v>
      </c>
      <c r="AB42" s="5">
        <v>393.81</v>
      </c>
      <c r="AC42" s="5">
        <v>381.87</v>
      </c>
      <c r="AD42" s="5">
        <v>1.6519999999999999</v>
      </c>
      <c r="AE4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84.972335402540537</v>
      </c>
      <c r="AF42" s="11">
        <f>Table1[[#This Row],[Raw Score]]/SUM($AE$3:$AE$64)</f>
        <v>7.6752260003361316E-3</v>
      </c>
      <c r="AG42" s="5">
        <v>6</v>
      </c>
      <c r="AH42" s="12">
        <f>Table1[[#This Row],[Raw Score]]*Table1[[#This Row],[Rating]]/200</f>
        <v>2.5491700620762163</v>
      </c>
      <c r="AI42" s="9">
        <f>Table1[[#This Row],[TK Score]]/SUM($AH$3:$AH$67)</f>
        <v>6.2772711875298485E-3</v>
      </c>
      <c r="AM42" s="24" t="s">
        <v>155</v>
      </c>
      <c r="AN42" s="9">
        <v>5.5744832267341157E-2</v>
      </c>
      <c r="AP42" s="8"/>
      <c r="AQ42" s="15"/>
    </row>
    <row r="43" spans="1:44" x14ac:dyDescent="0.25">
      <c r="A43" s="5" t="e" vm="41">
        <v>#VALUE!</v>
      </c>
      <c r="B43" s="5" t="s">
        <v>38</v>
      </c>
      <c r="C43" s="5" t="str" cm="1">
        <f t="array" ref="C43">_FV(Table1[[#This Row],[Data]],"Name")</f>
        <v>EQUIFAX INC.</v>
      </c>
      <c r="D43" s="5" t="str" cm="1">
        <f t="array" ref="D43">_FV(Table1[[#This Row],[Data]],"Exchange")</f>
        <v>New York Stock Exchange</v>
      </c>
      <c r="E43" s="5" t="s">
        <v>27</v>
      </c>
      <c r="F43" s="6">
        <v>1899</v>
      </c>
      <c r="G43" s="7">
        <f>2022-Table1[[#This Row],[Inc.]]</f>
        <v>123</v>
      </c>
      <c r="H43" s="8" cm="1">
        <f t="array" ref="H43">_FV(Table1[[#This Row],[Data]],"Market cap",TRUE)/1000000</f>
        <v>24421.756012999998</v>
      </c>
      <c r="I43" s="8" cm="1">
        <f t="array" ref="I43">_FV(Table1[[#This Row],[Data]],"Price")</f>
        <v>199.63</v>
      </c>
      <c r="J43" s="8" cm="1">
        <f t="array" ref="J43">_FV(Table1[[#This Row],[Data]],"52 week low",TRUE)</f>
        <v>198.97</v>
      </c>
      <c r="K43" s="8" cm="1">
        <f t="array" ref="K43">_FV(Table1[[#This Row],[Data]],"52 week high",TRUE)</f>
        <v>300.11</v>
      </c>
      <c r="L43" s="9">
        <f>(Table1[[#This Row],[Close]]-Table1[[#This Row],[52WkLo]])/Table1[[#This Row],[52WkLo]]</f>
        <v>3.3170829773332493E-3</v>
      </c>
      <c r="M43" s="8">
        <v>242.65</v>
      </c>
      <c r="N43" s="8">
        <f>Table1[[#This Row],[Target]]-Table1[[#This Row],[Close]]</f>
        <v>43.02000000000001</v>
      </c>
      <c r="O43" s="10">
        <v>6.18</v>
      </c>
      <c r="P43" s="10">
        <f>Table1[[#This Row],[Close]]/Table1[[#This Row],[EPS]]</f>
        <v>32.302588996763753</v>
      </c>
      <c r="Q43" s="5">
        <v>18.899999999999999</v>
      </c>
      <c r="R43" s="5">
        <v>6.13</v>
      </c>
      <c r="S43" s="1">
        <v>191</v>
      </c>
      <c r="T43" s="1">
        <v>199.63</v>
      </c>
      <c r="U43" s="2">
        <v>4.5183246073298405E-2</v>
      </c>
      <c r="V43" s="1">
        <v>93</v>
      </c>
      <c r="W43" s="1">
        <v>199.63</v>
      </c>
      <c r="X43" s="2">
        <v>1.1465591397849462</v>
      </c>
      <c r="Y43" s="1">
        <v>118</v>
      </c>
      <c r="Z43" s="1">
        <v>199.63</v>
      </c>
      <c r="AA43" s="2">
        <v>0.6917796610169491</v>
      </c>
      <c r="AB43" s="5">
        <v>222.51</v>
      </c>
      <c r="AC43" s="5">
        <v>253.49</v>
      </c>
      <c r="AD43" s="5">
        <v>1.5</v>
      </c>
      <c r="AE4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83.871259825441342</v>
      </c>
      <c r="AF43" s="11">
        <f>Table1[[#This Row],[Raw Score]]/SUM($AE$3:$AE$64)</f>
        <v>7.575770055555377E-3</v>
      </c>
      <c r="AG43" s="5">
        <v>6</v>
      </c>
      <c r="AH43" s="12">
        <f>Table1[[#This Row],[Raw Score]]*Table1[[#This Row],[Rating]]/200</f>
        <v>2.5161377947632402</v>
      </c>
      <c r="AI43" s="9">
        <f>Table1[[#This Row],[TK Score]]/SUM($AH$3:$AH$67)</f>
        <v>6.1959300079250457E-3</v>
      </c>
      <c r="AL43" s="5"/>
      <c r="AM43" s="24" t="s">
        <v>153</v>
      </c>
      <c r="AN43" s="9">
        <v>2.4321023389384053E-2</v>
      </c>
      <c r="AP43" s="8"/>
      <c r="AQ43" s="15"/>
    </row>
    <row r="44" spans="1:44" x14ac:dyDescent="0.25">
      <c r="A44" s="5" t="e" vm="42">
        <v>#VALUE!</v>
      </c>
      <c r="B44" s="5" t="s">
        <v>103</v>
      </c>
      <c r="C44" s="5" t="str" cm="1">
        <f t="array" ref="C44">_FV(Table1[[#This Row],[Data]],"Name")</f>
        <v>Alibaba Group Holding Limited</v>
      </c>
      <c r="D44" s="5" t="str" cm="1">
        <f t="array" ref="D44">_FV(Table1[[#This Row],[Data]],"Exchange")</f>
        <v>New York Stock Exchange</v>
      </c>
      <c r="E44" s="5" t="s">
        <v>27</v>
      </c>
      <c r="F44" s="6">
        <v>1999</v>
      </c>
      <c r="G44" s="7">
        <f>2022-Table1[[#This Row],[Inc.]]</f>
        <v>23</v>
      </c>
      <c r="H44" s="8" cm="1">
        <f t="array" ref="H44">_FV(Table1[[#This Row],[Data]],"Market cap",TRUE)/1000000</f>
        <v>229068</v>
      </c>
      <c r="I44" s="8" cm="1">
        <f t="array" ref="I44">_FV(Table1[[#This Row],[Data]],"Price")</f>
        <v>84.84</v>
      </c>
      <c r="J44" s="8" cm="1">
        <f t="array" ref="J44">_FV(Table1[[#This Row],[Data]],"52 week low",TRUE)</f>
        <v>73.28</v>
      </c>
      <c r="K44" s="8" cm="1">
        <f t="array" ref="K44">_FV(Table1[[#This Row],[Data]],"52 week high",TRUE)</f>
        <v>230.89</v>
      </c>
      <c r="L44" s="9">
        <f>(Table1[[#This Row],[Close]]-Table1[[#This Row],[52WkLo]])/Table1[[#This Row],[52WkLo]]</f>
        <v>0.15775109170305679</v>
      </c>
      <c r="M44" s="8">
        <v>174.66</v>
      </c>
      <c r="N44" s="8">
        <f>Table1[[#This Row],[Target]]-Table1[[#This Row],[Close]]</f>
        <v>89.82</v>
      </c>
      <c r="O44" s="10">
        <v>3.5920000000000001</v>
      </c>
      <c r="P44" s="10">
        <f>Table1[[#This Row],[Close]]/Table1[[#This Row],[EPS]]</f>
        <v>23.619153674832962</v>
      </c>
      <c r="Q44" s="5">
        <v>2.3559999999999999</v>
      </c>
      <c r="R44" s="5">
        <v>0.252</v>
      </c>
      <c r="S44" s="1">
        <v>227</v>
      </c>
      <c r="T44" s="1">
        <v>84.84</v>
      </c>
      <c r="U44" s="2">
        <v>-0.6262555066079295</v>
      </c>
      <c r="V44" s="1">
        <v>141</v>
      </c>
      <c r="W44" s="1">
        <v>84.84</v>
      </c>
      <c r="X44" s="2">
        <v>-0.39829787234042552</v>
      </c>
      <c r="Y44" s="1">
        <v>89</v>
      </c>
      <c r="Z44" s="1">
        <v>84.84</v>
      </c>
      <c r="AA44" s="2">
        <v>-4.674157303370783E-2</v>
      </c>
      <c r="AB44" s="5">
        <v>100.59</v>
      </c>
      <c r="AC44" s="5">
        <v>136.9</v>
      </c>
      <c r="AD44" s="5">
        <v>0.88700000000000001</v>
      </c>
      <c r="AE4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87.399353582204384</v>
      </c>
      <c r="AF44" s="11">
        <f>Table1[[#This Row],[Raw Score]]/SUM($AE$3:$AE$64)</f>
        <v>7.8944492680926102E-3</v>
      </c>
      <c r="AG44" s="5">
        <v>5</v>
      </c>
      <c r="AH44" s="12">
        <f>Table1[[#This Row],[Raw Score]]*Table1[[#This Row],[Rating]]/200</f>
        <v>2.1849838395551098</v>
      </c>
      <c r="AI44" s="9">
        <f>Table1[[#This Row],[TK Score]]/SUM($AH$3:$AH$67)</f>
        <v>5.3804711993544327E-3</v>
      </c>
      <c r="AL44" s="5"/>
      <c r="AM44" s="5" t="s">
        <v>154</v>
      </c>
      <c r="AN44" s="9">
        <v>2.2767171888348679E-2</v>
      </c>
      <c r="AP44" s="8"/>
      <c r="AQ44" s="15"/>
    </row>
    <row r="45" spans="1:44" x14ac:dyDescent="0.25">
      <c r="A45" s="5" t="e" vm="43">
        <v>#VALUE!</v>
      </c>
      <c r="B45" s="5" t="s">
        <v>76</v>
      </c>
      <c r="C45" s="5" t="str" cm="1">
        <f t="array" ref="C45">_FV(Table1[[#This Row],[Data]],"Name")</f>
        <v>QUALCOMM INCORPORATED</v>
      </c>
      <c r="D45" s="5" t="str" cm="1">
        <f t="array" ref="D45">_FV(Table1[[#This Row],[Data]],"Exchange")</f>
        <v>Nasdaq Stock Market</v>
      </c>
      <c r="E45" s="5" t="s">
        <v>20</v>
      </c>
      <c r="F45" s="6">
        <v>1985</v>
      </c>
      <c r="G45" s="7">
        <f>2022-Table1[[#This Row],[Inc.]]</f>
        <v>37</v>
      </c>
      <c r="H45" s="8" cm="1">
        <f t="array" ref="H45">_FV(Table1[[#This Row],[Data]],"Market cap",TRUE)/1000000</f>
        <v>151110.39999999999</v>
      </c>
      <c r="I45" s="8" cm="1">
        <f t="array" ref="I45">_FV(Table1[[#This Row],[Data]],"Price")</f>
        <v>134.91999999999999</v>
      </c>
      <c r="J45" s="8" cm="1">
        <f t="array" ref="J45">_FV(Table1[[#This Row],[Data]],"52 week low",TRUE)</f>
        <v>122.16500000000001</v>
      </c>
      <c r="K45" s="8" cm="1">
        <f t="array" ref="K45">_FV(Table1[[#This Row],[Data]],"52 week high",TRUE)</f>
        <v>193.58</v>
      </c>
      <c r="L45" s="9">
        <f>(Table1[[#This Row],[Close]]-Table1[[#This Row],[52WkLo]])/Table1[[#This Row],[52WkLo]]</f>
        <v>0.10440797282364001</v>
      </c>
      <c r="M45" s="8">
        <v>202.7</v>
      </c>
      <c r="N45" s="8">
        <f>Table1[[#This Row],[Target]]-Table1[[#This Row],[Close]]</f>
        <v>67.78</v>
      </c>
      <c r="O45" s="10">
        <v>9.76</v>
      </c>
      <c r="P45" s="10">
        <f>Table1[[#This Row],[Close]]/Table1[[#This Row],[EPS]]</f>
        <v>13.823770491803277</v>
      </c>
      <c r="Q45" s="5">
        <v>10.74</v>
      </c>
      <c r="R45" s="5">
        <v>4.1150000000000002</v>
      </c>
      <c r="S45" s="1">
        <v>149</v>
      </c>
      <c r="T45" s="1">
        <v>134.91999999999999</v>
      </c>
      <c r="U45" s="2">
        <v>-9.4496644295302093E-2</v>
      </c>
      <c r="V45" s="1">
        <v>57</v>
      </c>
      <c r="W45" s="1">
        <v>134.91999999999999</v>
      </c>
      <c r="X45" s="2">
        <v>1.3670175438596488</v>
      </c>
      <c r="Y45" s="1">
        <v>66</v>
      </c>
      <c r="Z45" s="1">
        <v>134.91999999999999</v>
      </c>
      <c r="AA45" s="2">
        <v>1.044242424242424</v>
      </c>
      <c r="AB45" s="5">
        <v>148.65</v>
      </c>
      <c r="AC45" s="5">
        <v>155.62</v>
      </c>
      <c r="AD45" s="5">
        <v>1.226</v>
      </c>
      <c r="AE4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126.89278552309604</v>
      </c>
      <c r="AF45" s="11">
        <f>Table1[[#This Row],[Raw Score]]/SUM($AE$3:$AE$64)</f>
        <v>1.1461739895556926E-2</v>
      </c>
      <c r="AG45" s="5">
        <v>3</v>
      </c>
      <c r="AH45" s="12">
        <f>Table1[[#This Row],[Raw Score]]*Table1[[#This Row],[Rating]]/200</f>
        <v>1.9033917828464404</v>
      </c>
      <c r="AI45" s="9">
        <f>Table1[[#This Row],[TK Score]]/SUM($AH$3:$AH$67)</f>
        <v>4.6870573975404707E-3</v>
      </c>
      <c r="AL45" s="5"/>
      <c r="AM45" s="25" t="s">
        <v>156</v>
      </c>
      <c r="AN45" s="9">
        <v>1.4930757519024018E-2</v>
      </c>
      <c r="AP45" s="8"/>
      <c r="AQ45" s="15"/>
    </row>
    <row r="46" spans="1:44" x14ac:dyDescent="0.25">
      <c r="A46" s="5" t="e" vm="44">
        <v>#VALUE!</v>
      </c>
      <c r="B46" s="5" t="s">
        <v>59</v>
      </c>
      <c r="C46" s="5" t="str" cm="1">
        <f t="array" ref="C46">_FV(Table1[[#This Row],[Data]],"Name")</f>
        <v>Broadcom Inc.</v>
      </c>
      <c r="D46" s="5" t="str" cm="1">
        <f t="array" ref="D46">_FV(Table1[[#This Row],[Data]],"Exchange")</f>
        <v>Nasdaq Stock Market</v>
      </c>
      <c r="E46" s="5" t="s">
        <v>20</v>
      </c>
      <c r="F46" s="6">
        <v>1961</v>
      </c>
      <c r="G46" s="7">
        <f>2022-Table1[[#This Row],[Inc.]]</f>
        <v>61</v>
      </c>
      <c r="H46" s="8" cm="1">
        <f t="array" ref="H46">_FV(Table1[[#This Row],[Data]],"Market cap",TRUE)/1000000</f>
        <v>229829.65310299999</v>
      </c>
      <c r="I46" s="8" cm="1">
        <f t="array" ref="I46">_FV(Table1[[#This Row],[Data]],"Price")</f>
        <v>562.91999999999996</v>
      </c>
      <c r="J46" s="8" cm="1">
        <f t="array" ref="J46">_FV(Table1[[#This Row],[Data]],"52 week low",TRUE)</f>
        <v>419.14</v>
      </c>
      <c r="K46" s="8" cm="1">
        <f t="array" ref="K46">_FV(Table1[[#This Row],[Data]],"52 week high",TRUE)</f>
        <v>677.76</v>
      </c>
      <c r="L46" s="9">
        <f>(Table1[[#This Row],[Close]]-Table1[[#This Row],[52WkLo]])/Table1[[#This Row],[52WkLo]]</f>
        <v>0.34303573984826069</v>
      </c>
      <c r="M46" s="8">
        <v>688.56</v>
      </c>
      <c r="N46" s="8">
        <f>Table1[[#This Row],[Target]]-Table1[[#This Row],[Close]]</f>
        <v>125.63999999999999</v>
      </c>
      <c r="O46" s="10">
        <v>17.54</v>
      </c>
      <c r="P46" s="10">
        <f>Table1[[#This Row],[Close]]/Table1[[#This Row],[EPS]]</f>
        <v>32.093500570125428</v>
      </c>
      <c r="Q46" s="5">
        <v>17.079999999999998</v>
      </c>
      <c r="R46" s="5">
        <v>9.34</v>
      </c>
      <c r="S46" s="1">
        <v>431</v>
      </c>
      <c r="T46" s="1">
        <v>562.91999999999996</v>
      </c>
      <c r="U46" s="2">
        <v>0.3060788863109048</v>
      </c>
      <c r="V46" s="1">
        <v>258</v>
      </c>
      <c r="W46" s="1">
        <v>562.91999999999996</v>
      </c>
      <c r="X46" s="2">
        <v>1.181860465116279</v>
      </c>
      <c r="Y46" s="1">
        <v>178</v>
      </c>
      <c r="Z46" s="1">
        <v>562.91999999999996</v>
      </c>
      <c r="AA46" s="2">
        <v>2.1624719101123593</v>
      </c>
      <c r="AB46" s="5">
        <v>594.44000000000005</v>
      </c>
      <c r="AC46" s="5">
        <v>557.64</v>
      </c>
      <c r="AD46" s="5">
        <v>1.0269999999999999</v>
      </c>
      <c r="AE4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122.900710551077</v>
      </c>
      <c r="AF46" s="11">
        <f>Table1[[#This Row],[Raw Score]]/SUM($AE$3:$AE$64)</f>
        <v>1.1101151034777943E-2</v>
      </c>
      <c r="AG46" s="5">
        <v>3</v>
      </c>
      <c r="AH46" s="12">
        <f>Table1[[#This Row],[Raw Score]]*Table1[[#This Row],[Rating]]/200</f>
        <v>1.8435106582661549</v>
      </c>
      <c r="AI46" s="9">
        <f>Table1[[#This Row],[TK Score]]/SUM($AH$3:$AH$67)</f>
        <v>4.539601539809833E-3</v>
      </c>
      <c r="AL46" s="5"/>
      <c r="AM46" s="27"/>
      <c r="AN46" s="29"/>
      <c r="AP46" s="8"/>
      <c r="AQ46" s="15"/>
    </row>
    <row r="47" spans="1:44" x14ac:dyDescent="0.25">
      <c r="A47" s="5" t="e" vm="45">
        <v>#VALUE!</v>
      </c>
      <c r="B47" s="5" t="s">
        <v>66</v>
      </c>
      <c r="C47" s="5" t="str" cm="1">
        <f t="array" ref="C47">_FV(Table1[[#This Row],[Data]],"Name")</f>
        <v>THE WALT DISNEY COMPANY</v>
      </c>
      <c r="D47" s="5" t="str" cm="1">
        <f t="array" ref="D47">_FV(Table1[[#This Row],[Data]],"Exchange")</f>
        <v>New York Stock Exchange</v>
      </c>
      <c r="E47" s="5" t="s">
        <v>27</v>
      </c>
      <c r="F47" s="6">
        <v>1923</v>
      </c>
      <c r="G47" s="7">
        <f>2022-Table1[[#This Row],[Inc.]]</f>
        <v>99</v>
      </c>
      <c r="H47" s="8" cm="1">
        <f t="array" ref="H47">_FV(Table1[[#This Row],[Data]],"Market cap",TRUE)/1000000</f>
        <v>200797.7</v>
      </c>
      <c r="I47" s="8" cm="1">
        <f t="array" ref="I47">_FV(Table1[[#This Row],[Data]],"Price")</f>
        <v>106.98</v>
      </c>
      <c r="J47" s="8" cm="1">
        <f t="array" ref="J47">_FV(Table1[[#This Row],[Data]],"52 week low",TRUE)</f>
        <v>106.48</v>
      </c>
      <c r="K47" s="8" cm="1">
        <f t="array" ref="K47">_FV(Table1[[#This Row],[Data]],"52 week high",TRUE)</f>
        <v>187.57990000000001</v>
      </c>
      <c r="L47" s="9">
        <f>(Table1[[#This Row],[Close]]-Table1[[#This Row],[52WkLo]])/Table1[[#This Row],[52WkLo]]</f>
        <v>4.6957175056348607E-3</v>
      </c>
      <c r="M47" s="8">
        <v>184.11</v>
      </c>
      <c r="N47" s="8">
        <f>Table1[[#This Row],[Target]]-Table1[[#This Row],[Close]]</f>
        <v>77.13000000000001</v>
      </c>
      <c r="O47" s="10">
        <v>1.6830000000000001</v>
      </c>
      <c r="P47" s="10">
        <f>Table1[[#This Row],[Close]]/Table1[[#This Row],[EPS]]</f>
        <v>63.565062388591798</v>
      </c>
      <c r="Q47" s="5">
        <v>22.68</v>
      </c>
      <c r="R47" s="5">
        <v>3.3530000000000002</v>
      </c>
      <c r="S47" s="1">
        <v>178</v>
      </c>
      <c r="T47" s="1">
        <v>106.98</v>
      </c>
      <c r="U47" s="2">
        <v>-0.39898876404494382</v>
      </c>
      <c r="V47" s="1">
        <v>109</v>
      </c>
      <c r="W47" s="1">
        <v>106.98</v>
      </c>
      <c r="X47" s="2">
        <v>-1.8532110091743083E-2</v>
      </c>
      <c r="Y47" s="1">
        <v>105</v>
      </c>
      <c r="Z47" s="1">
        <v>106.98</v>
      </c>
      <c r="AA47" s="2">
        <v>1.8857142857142895E-2</v>
      </c>
      <c r="AB47" s="5">
        <v>131.53</v>
      </c>
      <c r="AC47" s="5">
        <v>155.69999999999999</v>
      </c>
      <c r="AD47" s="5">
        <v>1.1559999999999999</v>
      </c>
      <c r="AE4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50.260907353039464</v>
      </c>
      <c r="AF47" s="11">
        <f>Table1[[#This Row],[Raw Score]]/SUM($AE$3:$AE$64)</f>
        <v>4.5398754911119017E-3</v>
      </c>
      <c r="AG47" s="5">
        <v>7</v>
      </c>
      <c r="AH47" s="12">
        <f>Table1[[#This Row],[Raw Score]]*Table1[[#This Row],[Rating]]/200</f>
        <v>1.7591317573563814</v>
      </c>
      <c r="AI47" s="9">
        <f>Table1[[#This Row],[TK Score]]/SUM($AH$3:$AH$67)</f>
        <v>4.331820485341871E-3</v>
      </c>
      <c r="AL47" s="5"/>
      <c r="AM47" s="5"/>
      <c r="AP47" s="8"/>
      <c r="AQ47" s="15"/>
    </row>
    <row r="48" spans="1:44" x14ac:dyDescent="0.25">
      <c r="A48" s="5" t="e" vm="46">
        <v>#VALUE!</v>
      </c>
      <c r="B48" s="5" t="s">
        <v>39</v>
      </c>
      <c r="C48" s="5" t="str" cm="1">
        <f t="array" ref="C48">_FV(Table1[[#This Row],[Data]],"Name")</f>
        <v>THERMO FISHER SCIENTIFIC INC.</v>
      </c>
      <c r="D48" s="5" t="str" cm="1">
        <f t="array" ref="D48">_FV(Table1[[#This Row],[Data]],"Exchange")</f>
        <v>New York Stock Exchange</v>
      </c>
      <c r="E48" s="5" t="s">
        <v>33</v>
      </c>
      <c r="F48" s="6">
        <v>1956</v>
      </c>
      <c r="G48" s="7">
        <f>2022-Table1[[#This Row],[Inc.]]</f>
        <v>66</v>
      </c>
      <c r="H48" s="8" cm="1">
        <f t="array" ref="H48">_FV(Table1[[#This Row],[Data]],"Market cap",TRUE)/1000000</f>
        <v>202526.88290500001</v>
      </c>
      <c r="I48" s="8" cm="1">
        <f t="array" ref="I48">_FV(Table1[[#This Row],[Data]],"Price")</f>
        <v>517.39</v>
      </c>
      <c r="J48" s="8" cm="1">
        <f t="array" ref="J48">_FV(Table1[[#This Row],[Data]],"52 week low",TRUE)</f>
        <v>438.72</v>
      </c>
      <c r="K48" s="8" cm="1">
        <f t="array" ref="K48">_FV(Table1[[#This Row],[Data]],"52 week high",TRUE)</f>
        <v>672.34</v>
      </c>
      <c r="L48" s="9">
        <f>(Table1[[#This Row],[Close]]-Table1[[#This Row],[52WkLo]])/Table1[[#This Row],[52WkLo]]</f>
        <v>0.17931710430342804</v>
      </c>
      <c r="M48" s="8">
        <v>677.29</v>
      </c>
      <c r="N48" s="8">
        <f>Table1[[#This Row],[Target]]-Table1[[#This Row],[Close]]</f>
        <v>159.89999999999998</v>
      </c>
      <c r="O48" s="10">
        <v>19.190000000000001</v>
      </c>
      <c r="P48" s="10">
        <f>Table1[[#This Row],[Close]]/Table1[[#This Row],[EPS]]</f>
        <v>26.961438249088065</v>
      </c>
      <c r="Q48" s="5">
        <v>20.37</v>
      </c>
      <c r="R48" s="5">
        <v>5.95</v>
      </c>
      <c r="S48" s="1">
        <v>465</v>
      </c>
      <c r="T48" s="1">
        <v>517.39</v>
      </c>
      <c r="U48" s="2">
        <v>0.11266666666666664</v>
      </c>
      <c r="V48" s="1">
        <v>224</v>
      </c>
      <c r="W48" s="1">
        <v>517.39</v>
      </c>
      <c r="X48" s="2">
        <v>1.3097767857142857</v>
      </c>
      <c r="Y48" s="1">
        <v>142</v>
      </c>
      <c r="Z48" s="1">
        <v>517.39</v>
      </c>
      <c r="AA48" s="2">
        <v>2.6435915492957744</v>
      </c>
      <c r="AB48" s="5">
        <v>564.66999999999996</v>
      </c>
      <c r="AC48" s="5">
        <v>585.74</v>
      </c>
      <c r="AD48" s="5">
        <v>0.82599999999999996</v>
      </c>
      <c r="AE4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166.10726333775366</v>
      </c>
      <c r="AF48" s="11">
        <f>Table1[[#This Row],[Raw Score]]/SUM($AE$3:$AE$64)</f>
        <v>1.5003833663920808E-2</v>
      </c>
      <c r="AG48" s="5">
        <v>2</v>
      </c>
      <c r="AH48" s="12">
        <f>Table1[[#This Row],[Raw Score]]*Table1[[#This Row],[Rating]]/200</f>
        <v>1.6610726333775367</v>
      </c>
      <c r="AI48" s="9">
        <f>Table1[[#This Row],[TK Score]]/SUM($AH$3:$AH$67)</f>
        <v>4.0903522040434941E-3</v>
      </c>
      <c r="AL48" s="5"/>
      <c r="AM48" s="5"/>
      <c r="AP48" s="8"/>
      <c r="AQ48" s="15"/>
    </row>
    <row r="49" spans="1:43" x14ac:dyDescent="0.25">
      <c r="A49" s="13" t="e" vm="47">
        <v>#VALUE!</v>
      </c>
      <c r="B49" s="13" t="s">
        <v>128</v>
      </c>
      <c r="C49" s="5" t="str" cm="1">
        <f t="array" ref="C49">_FV(Table1[[#This Row],[Data]],"Name")</f>
        <v>Vanguard Gro Idx;ETF</v>
      </c>
      <c r="D49" s="5" t="str" cm="1">
        <f t="array" ref="D49">_FV(Table1[[#This Row],[Data]],"Exchange")</f>
        <v>NYSE Arca</v>
      </c>
      <c r="E49" s="5" t="s">
        <v>130</v>
      </c>
      <c r="F49" s="6">
        <v>1975</v>
      </c>
      <c r="G49" s="7">
        <f>2022-Table1[[#This Row],[Inc.]]</f>
        <v>47</v>
      </c>
      <c r="H49" s="8" cm="1">
        <f t="array" ref="H49">_FV(Table1[[#This Row],[Data]],"Market cap",TRUE)/1000000</f>
        <v>83435.797250000003</v>
      </c>
      <c r="I49" s="8" cm="1">
        <f t="array" ref="I49">_FV(Table1[[#This Row],[Data]],"Price")</f>
        <v>234.59</v>
      </c>
      <c r="J49" s="8" cm="1">
        <f t="array" ref="J49">_FV(Table1[[#This Row],[Data]],"52 week low",TRUE)</f>
        <v>233.42</v>
      </c>
      <c r="K49" s="8" cm="1">
        <f t="array" ref="K49">_FV(Table1[[#This Row],[Data]],"52 week high",TRUE)</f>
        <v>328.52</v>
      </c>
      <c r="L49" s="9">
        <f>(Table1[[#This Row],[Close]]-Table1[[#This Row],[52WkLo]])/Table1[[#This Row],[52WkLo]]</f>
        <v>5.0124239568161083E-3</v>
      </c>
      <c r="M49" s="8">
        <f>Table1[[#This Row],[Close]]*1.2</f>
        <v>281.50799999999998</v>
      </c>
      <c r="N49" s="8">
        <f>Table1[[#This Row],[Target]]-Table1[[#This Row],[Close]]</f>
        <v>46.917999999999978</v>
      </c>
      <c r="O49" s="10">
        <f>Table1[[#This Row],[Close]]/Table1[[#This Row],[PE]]</f>
        <v>10.111637931034483</v>
      </c>
      <c r="P49" s="10">
        <v>23.2</v>
      </c>
      <c r="Q49" s="14">
        <v>21.1</v>
      </c>
      <c r="R49" s="5">
        <v>5.5</v>
      </c>
      <c r="S49" s="1">
        <v>254</v>
      </c>
      <c r="T49" s="1">
        <v>234.59</v>
      </c>
      <c r="U49" s="2">
        <v>-7.6417322834645654E-2</v>
      </c>
      <c r="V49" s="1">
        <v>134</v>
      </c>
      <c r="W49" s="1">
        <v>234.59</v>
      </c>
      <c r="X49" s="2">
        <v>0.75067164179104484</v>
      </c>
      <c r="Y49" s="1">
        <v>112</v>
      </c>
      <c r="Z49" s="1">
        <v>234.59</v>
      </c>
      <c r="AA49" s="2">
        <v>1.0945535714285715</v>
      </c>
      <c r="AB49" s="5">
        <v>270.60000000000002</v>
      </c>
      <c r="AC49" s="5">
        <v>294.81</v>
      </c>
      <c r="AD49" s="14">
        <v>1</v>
      </c>
      <c r="AE4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32.57288735123808</v>
      </c>
      <c r="AF49" s="11">
        <f>Table1[[#This Row],[Raw Score]]/SUM($AE$3:$AE$64)</f>
        <v>2.9421843088093787E-3</v>
      </c>
      <c r="AG49" s="5">
        <v>8</v>
      </c>
      <c r="AH49" s="12">
        <f>Table1[[#This Row],[Raw Score]]*Table1[[#This Row],[Rating]]/200</f>
        <v>1.3029154940495231</v>
      </c>
      <c r="AI49" s="9">
        <f>Table1[[#This Row],[TK Score]]/SUM($AH$3:$AH$67)</f>
        <v>3.2083986911104548E-3</v>
      </c>
      <c r="AL49" s="5"/>
      <c r="AM49" s="5"/>
      <c r="AP49" s="8"/>
      <c r="AQ49" s="15"/>
    </row>
    <row r="50" spans="1:43" x14ac:dyDescent="0.25">
      <c r="A50" s="5" t="e" vm="48">
        <v>#VALUE!</v>
      </c>
      <c r="B50" s="5" t="s">
        <v>77</v>
      </c>
      <c r="C50" s="5" t="str" cm="1">
        <f t="array" ref="C50">_FV(Table1[[#This Row],[Data]],"Name")</f>
        <v>BLACKROCK, INC.</v>
      </c>
      <c r="D50" s="5" t="str" cm="1">
        <f t="array" ref="D50">_FV(Table1[[#This Row],[Data]],"Exchange")</f>
        <v>New York Stock Exchange</v>
      </c>
      <c r="E50" s="5" t="s">
        <v>61</v>
      </c>
      <c r="F50" s="6">
        <v>1988</v>
      </c>
      <c r="G50" s="7">
        <f>2022-Table1[[#This Row],[Inc.]]</f>
        <v>34</v>
      </c>
      <c r="H50" s="8" cm="1">
        <f t="array" ref="H50">_FV(Table1[[#This Row],[Data]],"Market cap",TRUE)/1000000</f>
        <v>91878.954335000002</v>
      </c>
      <c r="I50" s="8" cm="1">
        <f t="array" ref="I50">_FV(Table1[[#This Row],[Data]],"Price")</f>
        <v>605.55999999999995</v>
      </c>
      <c r="J50" s="8" cm="1">
        <f t="array" ref="J50">_FV(Table1[[#This Row],[Data]],"52 week low",TRUE)</f>
        <v>603.44000000000005</v>
      </c>
      <c r="K50" s="8" cm="1">
        <f t="array" ref="K50">_FV(Table1[[#This Row],[Data]],"52 week high",TRUE)</f>
        <v>973.16</v>
      </c>
      <c r="L50" s="9">
        <f>(Table1[[#This Row],[Close]]-Table1[[#This Row],[52WkLo]])/Table1[[#This Row],[52WkLo]]</f>
        <v>3.5131910380483407E-3</v>
      </c>
      <c r="M50" s="8">
        <v>859.91</v>
      </c>
      <c r="N50" s="8">
        <f>Table1[[#This Row],[Target]]-Table1[[#This Row],[Close]]</f>
        <v>254.35000000000002</v>
      </c>
      <c r="O50" s="10">
        <v>39.799999999999997</v>
      </c>
      <c r="P50" s="10">
        <f>Table1[[#This Row],[Close]]/Table1[[#This Row],[EPS]]</f>
        <v>15.215075376884421</v>
      </c>
      <c r="Q50" s="5">
        <v>11.14</v>
      </c>
      <c r="R50" s="5">
        <v>4.8470000000000004</v>
      </c>
      <c r="S50" s="1">
        <v>730</v>
      </c>
      <c r="T50" s="1">
        <v>605.55999999999995</v>
      </c>
      <c r="U50" s="2">
        <v>-0.17046575342465761</v>
      </c>
      <c r="V50" s="1">
        <v>391</v>
      </c>
      <c r="W50" s="1">
        <v>605.55999999999995</v>
      </c>
      <c r="X50" s="2">
        <v>0.54874680306905355</v>
      </c>
      <c r="Y50" s="1">
        <v>386</v>
      </c>
      <c r="Z50" s="1">
        <v>605.55999999999995</v>
      </c>
      <c r="AA50" s="2">
        <v>0.56880829015544032</v>
      </c>
      <c r="AB50" s="5">
        <v>708.29</v>
      </c>
      <c r="AC50" s="5">
        <v>840.76</v>
      </c>
      <c r="AD50" s="5">
        <v>1.232</v>
      </c>
      <c r="AE5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36.782375660362746</v>
      </c>
      <c r="AF50" s="11">
        <f>Table1[[#This Row],[Raw Score]]/SUM($AE$3:$AE$64)</f>
        <v>3.322411284627424E-3</v>
      </c>
      <c r="AG50" s="5">
        <v>7</v>
      </c>
      <c r="AH50" s="12">
        <f>Table1[[#This Row],[Raw Score]]*Table1[[#This Row],[Rating]]/200</f>
        <v>1.2873831481126963</v>
      </c>
      <c r="AI50" s="9">
        <f>Table1[[#This Row],[TK Score]]/SUM($AH$3:$AH$67)</f>
        <v>3.1701506553773748E-3</v>
      </c>
      <c r="AL50" s="5"/>
      <c r="AM50" s="5"/>
      <c r="AP50" s="8"/>
      <c r="AQ50" s="15"/>
    </row>
    <row r="51" spans="1:43" x14ac:dyDescent="0.25">
      <c r="A51" s="13" t="e" vm="49">
        <v>#VALUE!</v>
      </c>
      <c r="B51" s="13" t="s">
        <v>122</v>
      </c>
      <c r="C51" s="5" t="str" cm="1">
        <f t="array" ref="C51">_FV(Table1[[#This Row],[Data]],"Name")</f>
        <v>SPDR S&amp;P 600 Sm Cap Gro</v>
      </c>
      <c r="D51" s="5" t="str" cm="1">
        <f t="array" ref="D51">_FV(Table1[[#This Row],[Data]],"Exchange")</f>
        <v>NYSE Arca</v>
      </c>
      <c r="E51" s="5" t="s">
        <v>130</v>
      </c>
      <c r="F51" s="6">
        <v>1860</v>
      </c>
      <c r="G51" s="7">
        <f>2022-Table1[[#This Row],[Inc.]]</f>
        <v>162</v>
      </c>
      <c r="H51" s="8" cm="1">
        <f t="array" ref="H51">_FV(Table1[[#This Row],[Data]],"Market cap",TRUE)/1000000</f>
        <v>2018.90029516</v>
      </c>
      <c r="I51" s="8" cm="1">
        <f t="array" ref="I51">_FV(Table1[[#This Row],[Data]],"Price")</f>
        <v>72.88</v>
      </c>
      <c r="J51" s="8" cm="1">
        <f t="array" ref="J51">_FV(Table1[[#This Row],[Data]],"52 week low",TRUE)</f>
        <v>72.540000000000006</v>
      </c>
      <c r="K51" s="8" cm="1">
        <f t="array" ref="K51">_FV(Table1[[#This Row],[Data]],"52 week high",TRUE)</f>
        <v>96.85</v>
      </c>
      <c r="L51" s="9">
        <f>(Table1[[#This Row],[Close]]-Table1[[#This Row],[52WkLo]])/Table1[[#This Row],[52WkLo]]</f>
        <v>4.6870692031980863E-3</v>
      </c>
      <c r="M51" s="8">
        <f>Table1[[#This Row],[Close]]*1.2</f>
        <v>87.455999999999989</v>
      </c>
      <c r="N51" s="8">
        <f>Table1[[#This Row],[Target]]-Table1[[#This Row],[Close]]</f>
        <v>14.575999999999993</v>
      </c>
      <c r="O51" s="10">
        <f>Table1[[#This Row],[Close]]/Table1[[#This Row],[PE]]</f>
        <v>3.1413793103448273</v>
      </c>
      <c r="P51" s="10">
        <v>23.2</v>
      </c>
      <c r="Q51" s="14">
        <v>21.1</v>
      </c>
      <c r="R51" s="5">
        <v>5.5</v>
      </c>
      <c r="S51" s="1">
        <v>76</v>
      </c>
      <c r="T51" s="1">
        <v>72.88</v>
      </c>
      <c r="U51" s="2">
        <v>-4.1052631578947431E-2</v>
      </c>
      <c r="V51" s="1">
        <v>54</v>
      </c>
      <c r="W51" s="1">
        <v>72.88</v>
      </c>
      <c r="X51" s="2">
        <v>0.34962962962962957</v>
      </c>
      <c r="Y51" s="1">
        <v>53</v>
      </c>
      <c r="Z51" s="1">
        <v>72.88</v>
      </c>
      <c r="AA51" s="2">
        <v>0.37509433962264144</v>
      </c>
      <c r="AB51" s="5">
        <v>81.349999999999994</v>
      </c>
      <c r="AC51" s="5">
        <v>86.95</v>
      </c>
      <c r="AD51" s="14">
        <v>1</v>
      </c>
      <c r="AE5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61.190428112170821</v>
      </c>
      <c r="AF51" s="11">
        <f>Table1[[#This Row],[Raw Score]]/SUM($AE$3:$AE$64)</f>
        <v>5.5270972910577507E-3</v>
      </c>
      <c r="AG51" s="5">
        <v>4</v>
      </c>
      <c r="AH51" s="12">
        <f>Table1[[#This Row],[Raw Score]]*Table1[[#This Row],[Rating]]/200</f>
        <v>1.2238085622434165</v>
      </c>
      <c r="AI51" s="9">
        <f>Table1[[#This Row],[TK Score]]/SUM($AH$3:$AH$67)</f>
        <v>3.0135997362867361E-3</v>
      </c>
      <c r="AL51" s="5"/>
      <c r="AM51" s="5"/>
      <c r="AP51" s="8"/>
      <c r="AQ51" s="15"/>
    </row>
    <row r="52" spans="1:43" x14ac:dyDescent="0.25">
      <c r="A52" s="5" t="e" vm="50">
        <v>#VALUE!</v>
      </c>
      <c r="B52" s="5" t="s">
        <v>99</v>
      </c>
      <c r="C52" s="5" t="str" cm="1">
        <f t="array" ref="C52">_FV(Table1[[#This Row],[Data]],"Name")</f>
        <v>AT&amp;T INC.</v>
      </c>
      <c r="D52" s="5" t="str" cm="1">
        <f t="array" ref="D52">_FV(Table1[[#This Row],[Data]],"Exchange")</f>
        <v>New York Stock Exchange</v>
      </c>
      <c r="E52" s="5" t="s">
        <v>23</v>
      </c>
      <c r="F52" s="6">
        <v>1983</v>
      </c>
      <c r="G52" s="7">
        <f>2022-Table1[[#This Row],[Inc.]]</f>
        <v>39</v>
      </c>
      <c r="H52" s="8" cm="1">
        <f t="array" ref="H52">_FV(Table1[[#This Row],[Data]],"Market cap",TRUE)/1000000</f>
        <v>139958.45000000001</v>
      </c>
      <c r="I52" s="8" cm="1">
        <f t="array" ref="I52">_FV(Table1[[#This Row],[Data]],"Price")</f>
        <v>19.55</v>
      </c>
      <c r="J52" s="8" cm="1">
        <f t="array" ref="J52">_FV(Table1[[#This Row],[Data]],"52 week low",TRUE)</f>
        <v>16.620200000000001</v>
      </c>
      <c r="K52" s="8" cm="1">
        <f t="array" ref="K52">_FV(Table1[[#This Row],[Data]],"52 week high",TRUE)</f>
        <v>25.5718</v>
      </c>
      <c r="L52" s="9">
        <f>(Table1[[#This Row],[Close]]-Table1[[#This Row],[52WkLo]])/Table1[[#This Row],[52WkLo]]</f>
        <v>0.17627946715442655</v>
      </c>
      <c r="M52" s="8">
        <v>24.64</v>
      </c>
      <c r="N52" s="8">
        <f>Table1[[#This Row],[Target]]-Table1[[#This Row],[Close]]</f>
        <v>5.09</v>
      </c>
      <c r="O52" s="10">
        <v>2.38</v>
      </c>
      <c r="P52" s="10">
        <f>Table1[[#This Row],[Close]]/Table1[[#This Row],[EPS]]</f>
        <v>8.2142857142857153</v>
      </c>
      <c r="Q52" s="5">
        <v>6.33</v>
      </c>
      <c r="R52" s="5">
        <v>2.0510000000000002</v>
      </c>
      <c r="S52" s="1">
        <v>29</v>
      </c>
      <c r="T52" s="1">
        <v>19.55</v>
      </c>
      <c r="U52" s="2">
        <v>-0.32586206896551723</v>
      </c>
      <c r="V52" s="1">
        <v>29</v>
      </c>
      <c r="W52" s="1">
        <v>19.55</v>
      </c>
      <c r="X52" s="2">
        <v>-0.32586206896551723</v>
      </c>
      <c r="Y52" s="1">
        <v>43</v>
      </c>
      <c r="Z52" s="1">
        <v>19.55</v>
      </c>
      <c r="AA52" s="2">
        <v>-0.54534883720930227</v>
      </c>
      <c r="AB52" s="5">
        <v>18.46</v>
      </c>
      <c r="AC52" s="5">
        <v>19.23</v>
      </c>
      <c r="AD52" s="5">
        <v>0.64700000000000002</v>
      </c>
      <c r="AE5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30.375898917726275</v>
      </c>
      <c r="AF52" s="11">
        <f>Table1[[#This Row],[Raw Score]]/SUM($AE$3:$AE$64)</f>
        <v>2.7437387480578096E-3</v>
      </c>
      <c r="AG52" s="5">
        <v>8</v>
      </c>
      <c r="AH52" s="12">
        <f>Table1[[#This Row],[Raw Score]]*Table1[[#This Row],[Rating]]/200</f>
        <v>1.215035956709051</v>
      </c>
      <c r="AI52" s="9">
        <f>Table1[[#This Row],[TK Score]]/SUM($AH$3:$AH$67)</f>
        <v>2.9919974019506791E-3</v>
      </c>
      <c r="AL52" s="5"/>
      <c r="AM52" s="5"/>
      <c r="AP52" s="8"/>
      <c r="AQ52" s="15"/>
    </row>
    <row r="53" spans="1:43" x14ac:dyDescent="0.25">
      <c r="A53" s="5" t="e" vm="51">
        <v>#VALUE!</v>
      </c>
      <c r="B53" s="5" t="s">
        <v>85</v>
      </c>
      <c r="C53" s="5" t="str" cm="1">
        <f t="array" ref="C53">_FV(Table1[[#This Row],[Data]],"Name")</f>
        <v>EBAY INC.</v>
      </c>
      <c r="D53" s="5" t="str" cm="1">
        <f t="array" ref="D53">_FV(Table1[[#This Row],[Data]],"Exchange")</f>
        <v>Nasdaq Stock Market</v>
      </c>
      <c r="E53" s="5" t="s">
        <v>27</v>
      </c>
      <c r="F53" s="6">
        <v>1995</v>
      </c>
      <c r="G53" s="7">
        <f>2022-Table1[[#This Row],[Inc.]]</f>
        <v>27</v>
      </c>
      <c r="H53" s="8" cm="1">
        <f t="array" ref="H53">_FV(Table1[[#This Row],[Data]],"Market cap",TRUE)/1000000</f>
        <v>27944.503433999998</v>
      </c>
      <c r="I53" s="8" cm="1">
        <f t="array" ref="I53">_FV(Table1[[#This Row],[Data]],"Price")</f>
        <v>49.26</v>
      </c>
      <c r="J53" s="8" cm="1">
        <f t="array" ref="J53">_FV(Table1[[#This Row],[Data]],"52 week low",TRUE)</f>
        <v>47.03</v>
      </c>
      <c r="K53" s="8" cm="1">
        <f t="array" ref="K53">_FV(Table1[[#This Row],[Data]],"52 week high",TRUE)</f>
        <v>81.19</v>
      </c>
      <c r="L53" s="9">
        <f>(Table1[[#This Row],[Close]]-Table1[[#This Row],[52WkLo]])/Table1[[#This Row],[52WkLo]]</f>
        <v>4.7416542632362252E-2</v>
      </c>
      <c r="M53" s="8">
        <v>61.45</v>
      </c>
      <c r="N53" s="8">
        <f>Table1[[#This Row],[Target]]-Table1[[#This Row],[Close]]</f>
        <v>12.190000000000005</v>
      </c>
      <c r="O53" s="10">
        <v>20.52</v>
      </c>
      <c r="P53" s="10">
        <f>Table1[[#This Row],[Close]]/Table1[[#This Row],[EPS]]</f>
        <v>2.4005847953216373</v>
      </c>
      <c r="Q53" s="5">
        <v>25.11</v>
      </c>
      <c r="R53" s="5">
        <v>2.8170000000000002</v>
      </c>
      <c r="S53" s="1">
        <v>50</v>
      </c>
      <c r="T53" s="1">
        <v>49.26</v>
      </c>
      <c r="U53" s="2">
        <v>-1.4800000000000041E-2</v>
      </c>
      <c r="V53" s="1">
        <v>29</v>
      </c>
      <c r="W53" s="1">
        <v>49.26</v>
      </c>
      <c r="X53" s="2">
        <v>0.69862068965517232</v>
      </c>
      <c r="Y53" s="1">
        <v>30</v>
      </c>
      <c r="Z53" s="1">
        <v>49.26</v>
      </c>
      <c r="AA53" s="2">
        <v>0.6419999999999999</v>
      </c>
      <c r="AB53" s="5">
        <v>54.59</v>
      </c>
      <c r="AC53" s="5">
        <v>65.37</v>
      </c>
      <c r="AD53" s="5">
        <v>1.1539999999999999</v>
      </c>
      <c r="AE5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42.370448416928596</v>
      </c>
      <c r="AF53" s="11">
        <f>Table1[[#This Row],[Raw Score]]/SUM($AE$3:$AE$64)</f>
        <v>3.8271605198906679E-3</v>
      </c>
      <c r="AG53" s="5">
        <v>5</v>
      </c>
      <c r="AH53" s="12">
        <f>Table1[[#This Row],[Raw Score]]*Table1[[#This Row],[Rating]]/200</f>
        <v>1.0592612104232149</v>
      </c>
      <c r="AI53" s="9">
        <f>Table1[[#This Row],[TK Score]]/SUM($AH$3:$AH$67)</f>
        <v>2.6084057612233312E-3</v>
      </c>
      <c r="AL53" s="5"/>
      <c r="AM53" s="5"/>
      <c r="AP53" s="8"/>
      <c r="AQ53" s="15"/>
    </row>
    <row r="54" spans="1:43" x14ac:dyDescent="0.25">
      <c r="A54" s="5" t="e" vm="52">
        <v>#VALUE!</v>
      </c>
      <c r="B54" s="5" t="s">
        <v>55</v>
      </c>
      <c r="C54" s="5" t="str" cm="1">
        <f t="array" ref="C54">_FV(Table1[[#This Row],[Data]],"Name")</f>
        <v>TEXAS INSTRUMENTS INCORPORATED</v>
      </c>
      <c r="D54" s="5" t="str" cm="1">
        <f t="array" ref="D54">_FV(Table1[[#This Row],[Data]],"Exchange")</f>
        <v>Nasdaq Stock Market</v>
      </c>
      <c r="E54" s="5" t="s">
        <v>20</v>
      </c>
      <c r="F54" s="6">
        <v>1951</v>
      </c>
      <c r="G54" s="7">
        <f>2022-Table1[[#This Row],[Inc.]]</f>
        <v>71</v>
      </c>
      <c r="H54" s="8" cm="1">
        <f t="array" ref="H54">_FV(Table1[[#This Row],[Data]],"Market cap",TRUE)/1000000</f>
        <v>152096.76546600001</v>
      </c>
      <c r="I54" s="8" cm="1">
        <f t="array" ref="I54">_FV(Table1[[#This Row],[Data]],"Price")</f>
        <v>164.94</v>
      </c>
      <c r="J54" s="8" cm="1">
        <f t="array" ref="J54">_FV(Table1[[#This Row],[Data]],"52 week low",TRUE)</f>
        <v>160.5</v>
      </c>
      <c r="K54" s="8" cm="1">
        <f t="array" ref="K54">_FV(Table1[[#This Row],[Data]],"52 week high",TRUE)</f>
        <v>202.26</v>
      </c>
      <c r="L54" s="9">
        <f>(Table1[[#This Row],[Close]]-Table1[[#This Row],[52WkLo]])/Table1[[#This Row],[52WkLo]]</f>
        <v>2.7663551401869144E-2</v>
      </c>
      <c r="M54" s="8">
        <v>191.93</v>
      </c>
      <c r="N54" s="8">
        <f>Table1[[#This Row],[Target]]-Table1[[#This Row],[Close]]</f>
        <v>26.990000000000009</v>
      </c>
      <c r="O54" s="10">
        <v>8.74</v>
      </c>
      <c r="P54" s="10">
        <f>Table1[[#This Row],[Close]]/Table1[[#This Row],[EPS]]</f>
        <v>18.871853546910753</v>
      </c>
      <c r="Q54" s="5">
        <v>14.59</v>
      </c>
      <c r="R54" s="5">
        <v>8.17</v>
      </c>
      <c r="S54" s="1">
        <v>165</v>
      </c>
      <c r="T54" s="1">
        <v>164.94</v>
      </c>
      <c r="U54" s="2">
        <v>-3.6363636363637744E-4</v>
      </c>
      <c r="V54" s="1">
        <v>93</v>
      </c>
      <c r="W54" s="1">
        <v>164.94</v>
      </c>
      <c r="X54" s="2">
        <v>0.7735483870967742</v>
      </c>
      <c r="Y54" s="1">
        <v>73</v>
      </c>
      <c r="Z54" s="1">
        <v>164.94</v>
      </c>
      <c r="AA54" s="2">
        <v>1.2594520547945205</v>
      </c>
      <c r="AB54" s="5">
        <v>175.36</v>
      </c>
      <c r="AC54" s="5">
        <v>184.7</v>
      </c>
      <c r="AD54" s="5">
        <v>0.94699999999999995</v>
      </c>
      <c r="AE5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52.769086251780365</v>
      </c>
      <c r="AF54" s="11">
        <f>Table1[[#This Row],[Raw Score]]/SUM($AE$3:$AE$64)</f>
        <v>4.7664296961471451E-3</v>
      </c>
      <c r="AG54" s="5">
        <v>4</v>
      </c>
      <c r="AH54" s="12">
        <f>Table1[[#This Row],[Raw Score]]*Table1[[#This Row],[Rating]]/200</f>
        <v>1.0553817250356072</v>
      </c>
      <c r="AI54" s="9">
        <f>Table1[[#This Row],[TK Score]]/SUM($AH$3:$AH$67)</f>
        <v>2.5988526199055492E-3</v>
      </c>
      <c r="AL54" s="5"/>
      <c r="AM54" s="5"/>
      <c r="AP54" s="8"/>
      <c r="AQ54" s="15"/>
    </row>
    <row r="55" spans="1:43" x14ac:dyDescent="0.25">
      <c r="A55" s="5" t="e" vm="53">
        <v>#VALUE!</v>
      </c>
      <c r="B55" s="5" t="s">
        <v>92</v>
      </c>
      <c r="C55" s="5" t="str" cm="1">
        <f t="array" ref="C55">_FV(Table1[[#This Row],[Data]],"Name")</f>
        <v>REGENERON PHARMACEUTICALS, INC.</v>
      </c>
      <c r="D55" s="5" t="str" cm="1">
        <f t="array" ref="D55">_FV(Table1[[#This Row],[Data]],"Exchange")</f>
        <v>Nasdaq Stock Market</v>
      </c>
      <c r="E55" s="5" t="s">
        <v>33</v>
      </c>
      <c r="F55" s="6">
        <v>1988</v>
      </c>
      <c r="G55" s="7">
        <f>2022-Table1[[#This Row],[Inc.]]</f>
        <v>34</v>
      </c>
      <c r="H55" s="8" cm="1">
        <f t="array" ref="H55">_FV(Table1[[#This Row],[Data]],"Market cap",TRUE)/1000000</f>
        <v>65882.455373999997</v>
      </c>
      <c r="I55" s="8" cm="1">
        <f t="array" ref="I55">_FV(Table1[[#This Row],[Data]],"Price")</f>
        <v>599.77</v>
      </c>
      <c r="J55" s="8" cm="1">
        <f t="array" ref="J55">_FV(Table1[[#This Row],[Data]],"52 week low",TRUE)</f>
        <v>492.13</v>
      </c>
      <c r="K55" s="8" cm="1">
        <f t="array" ref="K55">_FV(Table1[[#This Row],[Data]],"52 week high",TRUE)</f>
        <v>747.42139999999995</v>
      </c>
      <c r="L55" s="9">
        <f>(Table1[[#This Row],[Close]]-Table1[[#This Row],[52WkLo]])/Table1[[#This Row],[52WkLo]]</f>
        <v>0.21872269522280696</v>
      </c>
      <c r="M55" s="8">
        <v>702.62</v>
      </c>
      <c r="N55" s="8">
        <f>Table1[[#This Row],[Target]]-Table1[[#This Row],[Close]]</f>
        <v>102.85000000000002</v>
      </c>
      <c r="O55" s="10">
        <v>71.97</v>
      </c>
      <c r="P55" s="10">
        <f>Table1[[#This Row],[Close]]/Table1[[#This Row],[EPS]]</f>
        <v>8.3336112269000964</v>
      </c>
      <c r="Q55" s="5">
        <v>7.09</v>
      </c>
      <c r="R55" s="5">
        <v>4.0730000000000004</v>
      </c>
      <c r="S55" s="1">
        <v>487</v>
      </c>
      <c r="T55" s="1">
        <v>599.77</v>
      </c>
      <c r="U55" s="2">
        <v>0.23156057494866525</v>
      </c>
      <c r="V55" s="1">
        <v>364</v>
      </c>
      <c r="W55" s="1">
        <v>599.77</v>
      </c>
      <c r="X55" s="2">
        <v>0.64771978021978016</v>
      </c>
      <c r="Y55" s="1">
        <v>370</v>
      </c>
      <c r="Z55" s="1">
        <v>599.77</v>
      </c>
      <c r="AA55" s="2">
        <v>0.621</v>
      </c>
      <c r="AB55" s="5">
        <v>674.21</v>
      </c>
      <c r="AC55" s="5">
        <v>634.48</v>
      </c>
      <c r="AD55" s="5">
        <v>0.20899999999999999</v>
      </c>
      <c r="AE5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51.368361737334794</v>
      </c>
      <c r="AF55" s="11">
        <f>Table1[[#This Row],[Raw Score]]/SUM($AE$3:$AE$64)</f>
        <v>4.6399076091449389E-3</v>
      </c>
      <c r="AG55" s="5">
        <v>4</v>
      </c>
      <c r="AH55" s="12">
        <f>Table1[[#This Row],[Raw Score]]*Table1[[#This Row],[Rating]]/200</f>
        <v>1.0273672347466958</v>
      </c>
      <c r="AI55" s="9">
        <f>Table1[[#This Row],[TK Score]]/SUM($AH$3:$AH$67)</f>
        <v>2.5298675979409141E-3</v>
      </c>
      <c r="AL55" s="5"/>
      <c r="AM55" s="5"/>
      <c r="AP55" s="8"/>
      <c r="AQ55" s="15"/>
    </row>
    <row r="56" spans="1:43" x14ac:dyDescent="0.25">
      <c r="A56" s="5" t="e" vm="54">
        <v>#VALUE!</v>
      </c>
      <c r="B56" s="5" t="s">
        <v>46</v>
      </c>
      <c r="C56" s="5" t="str" cm="1">
        <f t="array" ref="C56">_FV(Table1[[#This Row],[Data]],"Name")</f>
        <v>TRANSUNION</v>
      </c>
      <c r="D56" s="5" t="str" cm="1">
        <f t="array" ref="D56">_FV(Table1[[#This Row],[Data]],"Exchange")</f>
        <v>New York Stock Exchange</v>
      </c>
      <c r="E56" s="5" t="s">
        <v>27</v>
      </c>
      <c r="F56" s="6">
        <v>1968</v>
      </c>
      <c r="G56" s="7">
        <f>2022-Table1[[#This Row],[Inc.]]</f>
        <v>54</v>
      </c>
      <c r="H56" s="8" cm="1">
        <f t="array" ref="H56">_FV(Table1[[#This Row],[Data]],"Market cap",TRUE)/1000000</f>
        <v>15874.924000000001</v>
      </c>
      <c r="I56" s="8" cm="1">
        <f t="array" ref="I56">_FV(Table1[[#This Row],[Data]],"Price")</f>
        <v>82.51</v>
      </c>
      <c r="J56" s="8" cm="1">
        <f t="array" ref="J56">_FV(Table1[[#This Row],[Data]],"52 week low",TRUE)</f>
        <v>82.13</v>
      </c>
      <c r="K56" s="8" cm="1">
        <f t="array" ref="K56">_FV(Table1[[#This Row],[Data]],"52 week high",TRUE)</f>
        <v>125.35</v>
      </c>
      <c r="L56" s="9">
        <f>(Table1[[#This Row],[Close]]-Table1[[#This Row],[52WkLo]])/Table1[[#This Row],[52WkLo]]</f>
        <v>4.6268111530501609E-3</v>
      </c>
      <c r="M56" s="8">
        <v>115.31</v>
      </c>
      <c r="N56" s="8">
        <f>Table1[[#This Row],[Target]]-Table1[[#This Row],[Close]]</f>
        <v>32.799999999999997</v>
      </c>
      <c r="O56" s="10">
        <v>6.76</v>
      </c>
      <c r="P56" s="10">
        <f>Table1[[#This Row],[Close]]/Table1[[#This Row],[EPS]]</f>
        <v>12.20562130177515</v>
      </c>
      <c r="Q56" s="5">
        <v>21.59</v>
      </c>
      <c r="R56" s="5">
        <v>6.72</v>
      </c>
      <c r="S56" s="1">
        <v>99</v>
      </c>
      <c r="T56" s="1">
        <v>82.51</v>
      </c>
      <c r="U56" s="2">
        <v>-0.1665656565656565</v>
      </c>
      <c r="V56" s="1">
        <v>56</v>
      </c>
      <c r="W56" s="1">
        <v>82.51</v>
      </c>
      <c r="X56" s="2">
        <v>0.47339285714285723</v>
      </c>
      <c r="Y56" s="1">
        <v>31</v>
      </c>
      <c r="Z56" s="1">
        <v>82.51</v>
      </c>
      <c r="AA56" s="2">
        <v>1.6616129032258067</v>
      </c>
      <c r="AB56" s="5">
        <v>95.37</v>
      </c>
      <c r="AC56" s="5">
        <v>108.79</v>
      </c>
      <c r="AD56" s="5">
        <v>1.3660000000000001</v>
      </c>
      <c r="AE5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23.075347939264489</v>
      </c>
      <c r="AF56" s="11">
        <f>Table1[[#This Row],[Raw Score]]/SUM($AE$3:$AE$64)</f>
        <v>2.0843079059934878E-3</v>
      </c>
      <c r="AG56" s="5">
        <v>6</v>
      </c>
      <c r="AH56" s="12">
        <f>Table1[[#This Row],[Raw Score]]*Table1[[#This Row],[Rating]]/200</f>
        <v>0.6922604381779347</v>
      </c>
      <c r="AI56" s="9">
        <f>Table1[[#This Row],[TK Score]]/SUM($AH$3:$AH$67)</f>
        <v>1.7046750106981343E-3</v>
      </c>
      <c r="AL56" s="5"/>
      <c r="AM56" s="5"/>
      <c r="AP56" s="8"/>
      <c r="AQ56" s="15"/>
    </row>
    <row r="57" spans="1:43" x14ac:dyDescent="0.25">
      <c r="A57" s="5" t="e" vm="55">
        <v>#VALUE!</v>
      </c>
      <c r="B57" s="5" t="s">
        <v>43</v>
      </c>
      <c r="C57" s="5" t="str" cm="1">
        <f t="array" ref="C57">_FV(Table1[[#This Row],[Data]],"Name")</f>
        <v>CHIPOTLE MEXICAN GRILL, INC.</v>
      </c>
      <c r="D57" s="5" t="str" cm="1">
        <f t="array" ref="D57">_FV(Table1[[#This Row],[Data]],"Exchange")</f>
        <v>New York Stock Exchange</v>
      </c>
      <c r="E57" s="5" t="s">
        <v>27</v>
      </c>
      <c r="F57" s="6">
        <v>1993</v>
      </c>
      <c r="G57" s="7">
        <f>2022-Table1[[#This Row],[Inc.]]</f>
        <v>29</v>
      </c>
      <c r="H57" s="8" cm="1">
        <f t="array" ref="H57">_FV(Table1[[#This Row],[Data]],"Market cap",TRUE)/1000000</f>
        <v>35696.024795999998</v>
      </c>
      <c r="I57" s="8" cm="1">
        <f t="array" ref="I57">_FV(Table1[[#This Row],[Data]],"Price")</f>
        <v>1276.57</v>
      </c>
      <c r="J57" s="8" cm="1">
        <f t="array" ref="J57">_FV(Table1[[#This Row],[Data]],"52 week low",TRUE)</f>
        <v>1272</v>
      </c>
      <c r="K57" s="8" cm="1">
        <f t="array" ref="K57">_FV(Table1[[#This Row],[Data]],"52 week high",TRUE)</f>
        <v>1958.5450000000001</v>
      </c>
      <c r="L57" s="9">
        <f>(Table1[[#This Row],[Close]]-Table1[[#This Row],[52WkLo]])/Table1[[#This Row],[52WkLo]]</f>
        <v>3.5927672955974343E-3</v>
      </c>
      <c r="M57" s="8">
        <v>1900.07</v>
      </c>
      <c r="N57" s="8">
        <f>Table1[[#This Row],[Target]]-Table1[[#This Row],[Close]]</f>
        <v>623.5</v>
      </c>
      <c r="O57" s="10">
        <v>24.05</v>
      </c>
      <c r="P57" s="10">
        <f>Table1[[#This Row],[Close]]/Table1[[#This Row],[EPS]]</f>
        <v>53.079833679833676</v>
      </c>
      <c r="Q57" s="5">
        <v>36.78</v>
      </c>
      <c r="R57" s="5">
        <v>5.24</v>
      </c>
      <c r="S57" s="1">
        <v>1387</v>
      </c>
      <c r="T57" s="1">
        <v>1276.57</v>
      </c>
      <c r="U57" s="2">
        <v>-7.9617880317231479E-2</v>
      </c>
      <c r="V57" s="1">
        <v>454</v>
      </c>
      <c r="W57" s="1">
        <v>1276.57</v>
      </c>
      <c r="X57" s="2">
        <v>1.8118281938325991</v>
      </c>
      <c r="Y57" s="1">
        <v>421</v>
      </c>
      <c r="Z57" s="1">
        <v>1276.57</v>
      </c>
      <c r="AA57" s="2">
        <v>2.0322327790973871</v>
      </c>
      <c r="AB57" s="5">
        <v>1512.87</v>
      </c>
      <c r="AC57" s="5">
        <v>1681.72</v>
      </c>
      <c r="AD57" s="5">
        <v>1.3080000000000001</v>
      </c>
      <c r="AE5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42.965357939049056</v>
      </c>
      <c r="AF57" s="11">
        <f>Table1[[#This Row],[Raw Score]]/SUM($AE$3:$AE$64)</f>
        <v>3.8808964212330944E-3</v>
      </c>
      <c r="AG57" s="5">
        <v>3</v>
      </c>
      <c r="AH57" s="12">
        <f>Table1[[#This Row],[Raw Score]]*Table1[[#This Row],[Rating]]/200</f>
        <v>0.6444803690857358</v>
      </c>
      <c r="AI57" s="9">
        <f>Table1[[#This Row],[TK Score]]/SUM($AH$3:$AH$67)</f>
        <v>1.587017716854677E-3</v>
      </c>
      <c r="AL57" s="5"/>
      <c r="AM57" s="5"/>
      <c r="AP57" s="8"/>
      <c r="AQ57" s="15"/>
    </row>
    <row r="58" spans="1:43" x14ac:dyDescent="0.25">
      <c r="A58" s="5" t="e" vm="56">
        <v>#VALUE!</v>
      </c>
      <c r="B58" s="5" t="s">
        <v>94</v>
      </c>
      <c r="C58" s="5" t="str" cm="1">
        <f t="array" ref="C58">_FV(Table1[[#This Row],[Data]],"Name")</f>
        <v>CORSAIR GAMING, INC.</v>
      </c>
      <c r="D58" s="5" t="str" cm="1">
        <f t="array" ref="D58">_FV(Table1[[#This Row],[Data]],"Exchange")</f>
        <v>Nasdaq Stock Market</v>
      </c>
      <c r="E58" s="5" t="s">
        <v>23</v>
      </c>
      <c r="F58" s="6">
        <v>1994</v>
      </c>
      <c r="G58" s="7">
        <f>2022-Table1[[#This Row],[Inc.]]</f>
        <v>28</v>
      </c>
      <c r="H58" s="8" cm="1">
        <f t="array" ref="H58">_FV(Table1[[#This Row],[Data]],"Market cap",TRUE)/1000000</f>
        <v>1489.997423</v>
      </c>
      <c r="I58" s="8" cm="1">
        <f t="array" ref="I58">_FV(Table1[[#This Row],[Data]],"Price")</f>
        <v>15.62</v>
      </c>
      <c r="J58" s="8" cm="1">
        <f t="array" ref="J58">_FV(Table1[[#This Row],[Data]],"52 week low",TRUE)</f>
        <v>14.12</v>
      </c>
      <c r="K58" s="8" cm="1">
        <f t="array" ref="K58">_FV(Table1[[#This Row],[Data]],"52 week high",TRUE)</f>
        <v>42.97</v>
      </c>
      <c r="L58" s="9">
        <f>(Table1[[#This Row],[Close]]-Table1[[#This Row],[52WkLo]])/Table1[[#This Row],[52WkLo]]</f>
        <v>0.10623229461756374</v>
      </c>
      <c r="M58" s="8">
        <v>21.11</v>
      </c>
      <c r="N58" s="8">
        <f>Table1[[#This Row],[Target]]-Table1[[#This Row],[Close]]</f>
        <v>5.49</v>
      </c>
      <c r="O58" s="10">
        <v>1.01</v>
      </c>
      <c r="P58" s="10">
        <f>Table1[[#This Row],[Close]]/Table1[[#This Row],[EPS]]</f>
        <v>15.465346534653465</v>
      </c>
      <c r="Q58" s="5">
        <v>9.69</v>
      </c>
      <c r="R58" s="5">
        <v>0.90300000000000002</v>
      </c>
      <c r="S58" s="1">
        <v>37</v>
      </c>
      <c r="T58" s="1">
        <v>15.62</v>
      </c>
      <c r="U58" s="2">
        <v>-0.57783783783783793</v>
      </c>
      <c r="V58" s="1">
        <v>15</v>
      </c>
      <c r="W58" s="1">
        <v>15.62</v>
      </c>
      <c r="X58" s="2">
        <v>4.1333333333333284E-2</v>
      </c>
      <c r="Y58" s="1">
        <v>15</v>
      </c>
      <c r="Z58" s="1">
        <v>15.62</v>
      </c>
      <c r="AA58" s="2">
        <v>4.1333333333333284E-2</v>
      </c>
      <c r="AB58" s="5">
        <v>19.739999999999998</v>
      </c>
      <c r="AC58" s="5">
        <v>23.27</v>
      </c>
      <c r="AD58" s="14">
        <v>1</v>
      </c>
      <c r="AE5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19.156395017846293</v>
      </c>
      <c r="AF58" s="11">
        <f>Table1[[#This Row],[Raw Score]]/SUM($AE$3:$AE$64)</f>
        <v>1.7303238803212588E-3</v>
      </c>
      <c r="AG58" s="5">
        <v>6</v>
      </c>
      <c r="AH58" s="12">
        <f>Table1[[#This Row],[Raw Score]]*Table1[[#This Row],[Rating]]/200</f>
        <v>0.57469185053538885</v>
      </c>
      <c r="AI58" s="9">
        <f>Table1[[#This Row],[TK Score]]/SUM($AH$3:$AH$67)</f>
        <v>1.4151651350148909E-3</v>
      </c>
      <c r="AL58" s="5"/>
      <c r="AM58" s="5"/>
      <c r="AP58" s="8"/>
      <c r="AQ58" s="15"/>
    </row>
    <row r="59" spans="1:43" x14ac:dyDescent="0.25">
      <c r="A59" s="5" t="e" vm="57">
        <v>#VALUE!</v>
      </c>
      <c r="B59" s="5" t="s">
        <v>73</v>
      </c>
      <c r="C59" s="5" t="str" cm="1">
        <f t="array" ref="C59">_FV(Table1[[#This Row],[Data]],"Name")</f>
        <v>PAYPAL HOLDINGS, INC.</v>
      </c>
      <c r="D59" s="5" t="str" cm="1">
        <f t="array" ref="D59">_FV(Table1[[#This Row],[Data]],"Exchange")</f>
        <v>Nasdaq Stock Market</v>
      </c>
      <c r="E59" s="5" t="s">
        <v>27</v>
      </c>
      <c r="F59" s="6">
        <v>1998</v>
      </c>
      <c r="G59" s="7">
        <f>2022-Table1[[#This Row],[Inc.]]</f>
        <v>24</v>
      </c>
      <c r="H59" s="8" cm="1">
        <f t="array" ref="H59">_FV(Table1[[#This Row],[Data]],"Market cap",TRUE)/1000000</f>
        <v>92098.921199999997</v>
      </c>
      <c r="I59" s="8" cm="1">
        <f t="array" ref="I59">_FV(Table1[[#This Row],[Data]],"Price")</f>
        <v>79.53</v>
      </c>
      <c r="J59" s="8" cm="1">
        <f t="array" ref="J59">_FV(Table1[[#This Row],[Data]],"52 week low",TRUE)</f>
        <v>78.849999999999994</v>
      </c>
      <c r="K59" s="8" cm="1">
        <f t="array" ref="K59">_FV(Table1[[#This Row],[Data]],"52 week high",TRUE)</f>
        <v>310.16000000000003</v>
      </c>
      <c r="L59" s="9">
        <f>(Table1[[#This Row],[Close]]-Table1[[#This Row],[52WkLo]])/Table1[[#This Row],[52WkLo]]</f>
        <v>8.6239695624604554E-3</v>
      </c>
      <c r="M59" s="8">
        <v>125.14</v>
      </c>
      <c r="N59" s="8">
        <f>Table1[[#This Row],[Target]]-Table1[[#This Row],[Close]]</f>
        <v>45.61</v>
      </c>
      <c r="O59" s="10">
        <v>3.0329999999999999</v>
      </c>
      <c r="P59" s="10">
        <f>Table1[[#This Row],[Close]]/Table1[[#This Row],[EPS]]</f>
        <v>26.2215628090999</v>
      </c>
      <c r="Q59" s="5">
        <v>17.809999999999999</v>
      </c>
      <c r="R59" s="5">
        <v>3.7120000000000002</v>
      </c>
      <c r="S59" s="1">
        <v>232</v>
      </c>
      <c r="T59" s="1">
        <v>79.53</v>
      </c>
      <c r="U59" s="2">
        <v>-0.65719827586206891</v>
      </c>
      <c r="V59" s="1">
        <v>84</v>
      </c>
      <c r="W59" s="1">
        <v>79.53</v>
      </c>
      <c r="X59" s="2">
        <v>-5.32142857142857E-2</v>
      </c>
      <c r="Y59" s="1">
        <v>40</v>
      </c>
      <c r="Z59" s="1">
        <v>79.53</v>
      </c>
      <c r="AA59" s="2">
        <v>0.98825000000000007</v>
      </c>
      <c r="AB59" s="5">
        <v>103.5</v>
      </c>
      <c r="AC59" s="5">
        <v>191.34</v>
      </c>
      <c r="AD59" s="5">
        <v>1.29</v>
      </c>
      <c r="AE5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12.422914949002262</v>
      </c>
      <c r="AF59" s="11">
        <f>Table1[[#This Row],[Raw Score]]/SUM($AE$3:$AE$64)</f>
        <v>1.1221143842269374E-3</v>
      </c>
      <c r="AG59" s="5">
        <v>8</v>
      </c>
      <c r="AH59" s="12">
        <f>Table1[[#This Row],[Raw Score]]*Table1[[#This Row],[Rating]]/200</f>
        <v>0.49691659796009047</v>
      </c>
      <c r="AI59" s="9">
        <f>Table1[[#This Row],[TK Score]]/SUM($AH$3:$AH$67)</f>
        <v>1.2236454089060173E-3</v>
      </c>
      <c r="AL59" s="5"/>
      <c r="AM59" s="5"/>
      <c r="AP59" s="8"/>
      <c r="AQ59" s="15"/>
    </row>
    <row r="60" spans="1:43" x14ac:dyDescent="0.25">
      <c r="A60" s="13" t="e" vm="58">
        <v>#VALUE!</v>
      </c>
      <c r="B60" s="13" t="s">
        <v>129</v>
      </c>
      <c r="C60" s="5" t="str" cm="1">
        <f t="array" ref="C60">_FV(Table1[[#This Row],[Data]],"Name")</f>
        <v>SPDR S&amp;P Oil&amp;Gas Exp</v>
      </c>
      <c r="D60" s="5" t="str" cm="1">
        <f t="array" ref="D60">_FV(Table1[[#This Row],[Data]],"Exchange")</f>
        <v>NYSE Arca</v>
      </c>
      <c r="E60" s="5" t="s">
        <v>130</v>
      </c>
      <c r="F60" s="6">
        <v>2006</v>
      </c>
      <c r="G60" s="7">
        <f>2022-Table1[[#This Row],[Inc.]]</f>
        <v>16</v>
      </c>
      <c r="H60" s="8" cm="1">
        <f t="array" ref="H60">_FV(Table1[[#This Row],[Data]],"Market cap",TRUE)/1000000</f>
        <v>5561.1603558100005</v>
      </c>
      <c r="I60" s="8" cm="1">
        <f t="array" ref="I60">_FV(Table1[[#This Row],[Data]],"Price")</f>
        <v>127.24</v>
      </c>
      <c r="J60" s="8" cm="1">
        <f t="array" ref="J60">_FV(Table1[[#This Row],[Data]],"52 week low",TRUE)</f>
        <v>71.48</v>
      </c>
      <c r="K60" s="8" cm="1">
        <f t="array" ref="K60">_FV(Table1[[#This Row],[Data]],"52 week high",TRUE)</f>
        <v>147.66999999999999</v>
      </c>
      <c r="L60" s="9">
        <f>(Table1[[#This Row],[Close]]-Table1[[#This Row],[52WkLo]])/Table1[[#This Row],[52WkLo]]</f>
        <v>0.78007834359261319</v>
      </c>
      <c r="M60" s="8">
        <f>Table1[[#This Row],[Close]]*1.2</f>
        <v>152.68799999999999</v>
      </c>
      <c r="N60" s="8">
        <f>Table1[[#This Row],[Target]]-Table1[[#This Row],[Close]]</f>
        <v>25.447999999999993</v>
      </c>
      <c r="O60" s="10">
        <f>Table1[[#This Row],[Close]]/Table1[[#This Row],[PE]]</f>
        <v>5.4844827586206897</v>
      </c>
      <c r="P60" s="10">
        <v>23.2</v>
      </c>
      <c r="Q60" s="14">
        <v>21.1</v>
      </c>
      <c r="R60" s="5">
        <v>5.5</v>
      </c>
      <c r="S60" s="1">
        <v>59</v>
      </c>
      <c r="T60" s="1">
        <v>127.24</v>
      </c>
      <c r="U60" s="2">
        <v>1.1566101694915254</v>
      </c>
      <c r="V60" s="1">
        <v>116</v>
      </c>
      <c r="W60" s="1">
        <v>127.24</v>
      </c>
      <c r="X60" s="2">
        <v>9.6896551724137886E-2</v>
      </c>
      <c r="Y60" s="1">
        <v>161</v>
      </c>
      <c r="Z60" s="1">
        <v>127.24</v>
      </c>
      <c r="AA60" s="2">
        <v>-0.20968944099378886</v>
      </c>
      <c r="AB60" s="5">
        <v>132.41</v>
      </c>
      <c r="AC60" s="5">
        <v>106.5</v>
      </c>
      <c r="AD60" s="14">
        <v>1</v>
      </c>
      <c r="AE6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17.811562209841554</v>
      </c>
      <c r="AF60" s="11">
        <f>Table1[[#This Row],[Raw Score]]/SUM($AE$3:$AE$64)</f>
        <v>1.6088502773514808E-3</v>
      </c>
      <c r="AG60" s="5">
        <v>5</v>
      </c>
      <c r="AH60" s="12">
        <f>Table1[[#This Row],[Raw Score]]*Table1[[#This Row],[Rating]]/200</f>
        <v>0.44528905524603885</v>
      </c>
      <c r="AI60" s="9">
        <f>Table1[[#This Row],[TK Score]]/SUM($AH$3:$AH$67)</f>
        <v>1.0965138019633522E-3</v>
      </c>
      <c r="AL60" s="5"/>
      <c r="AM60" s="5"/>
      <c r="AP60" s="8"/>
      <c r="AQ60" s="15"/>
    </row>
    <row r="61" spans="1:43" x14ac:dyDescent="0.25">
      <c r="A61" s="5" t="e" vm="59">
        <v>#VALUE!</v>
      </c>
      <c r="B61" s="5" t="s">
        <v>68</v>
      </c>
      <c r="C61" s="5" t="str" cm="1">
        <f t="array" ref="C61">_FV(Table1[[#This Row],[Data]],"Name")</f>
        <v>DOMINO'S PIZZA, INC.</v>
      </c>
      <c r="D61" s="5" t="str" cm="1">
        <f t="array" ref="D61">_FV(Table1[[#This Row],[Data]],"Exchange")</f>
        <v>New York Stock Exchange</v>
      </c>
      <c r="E61" s="5" t="s">
        <v>27</v>
      </c>
      <c r="F61" s="6">
        <v>1960</v>
      </c>
      <c r="G61" s="7">
        <f>2022-Table1[[#This Row],[Inc.]]</f>
        <v>62</v>
      </c>
      <c r="H61" s="8" cm="1">
        <f t="array" ref="H61">_FV(Table1[[#This Row],[Data]],"Market cap",TRUE)/1000000</f>
        <v>12319.84</v>
      </c>
      <c r="I61" s="8" cm="1">
        <f t="array" ref="I61">_FV(Table1[[#This Row],[Data]],"Price")</f>
        <v>333.6</v>
      </c>
      <c r="J61" s="8" cm="1">
        <f t="array" ref="J61">_FV(Table1[[#This Row],[Data]],"52 week low",TRUE)</f>
        <v>331.47</v>
      </c>
      <c r="K61" s="8" cm="1">
        <f t="array" ref="K61">_FV(Table1[[#This Row],[Data]],"52 week high",TRUE)</f>
        <v>567.57000000000005</v>
      </c>
      <c r="L61" s="9">
        <f>(Table1[[#This Row],[Close]]-Table1[[#This Row],[52WkLo]])/Table1[[#This Row],[52WkLo]]</f>
        <v>6.4259208978187932E-3</v>
      </c>
      <c r="M61" s="8">
        <v>408.81</v>
      </c>
      <c r="N61" s="8">
        <f>Table1[[#This Row],[Target]]-Table1[[#This Row],[Close]]</f>
        <v>75.20999999999998</v>
      </c>
      <c r="O61" s="10">
        <v>13.08</v>
      </c>
      <c r="P61" s="10">
        <f>Table1[[#This Row],[Close]]/Table1[[#This Row],[EPS]]</f>
        <v>25.504587155963304</v>
      </c>
      <c r="Q61" s="5">
        <v>20.07</v>
      </c>
      <c r="R61" s="5">
        <v>3.9750000000000001</v>
      </c>
      <c r="S61" s="1">
        <v>383</v>
      </c>
      <c r="T61" s="1">
        <v>333.6</v>
      </c>
      <c r="U61" s="2">
        <v>-0.12898172323759785</v>
      </c>
      <c r="V61" s="1">
        <v>244</v>
      </c>
      <c r="W61" s="1">
        <v>333.6</v>
      </c>
      <c r="X61" s="2">
        <v>0.36721311475409846</v>
      </c>
      <c r="Y61" s="1">
        <v>175</v>
      </c>
      <c r="Z61" s="1">
        <v>333.6</v>
      </c>
      <c r="AA61" s="2">
        <v>0.90628571428571436</v>
      </c>
      <c r="AB61" s="5">
        <v>390.59</v>
      </c>
      <c r="AC61" s="5">
        <v>470.81</v>
      </c>
      <c r="AD61" s="5">
        <v>0.61899999999999999</v>
      </c>
      <c r="AE6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12.169225681004072</v>
      </c>
      <c r="AF61" s="11">
        <f>Table1[[#This Row],[Raw Score]]/SUM($AE$3:$AE$64)</f>
        <v>1.099199603121748E-3</v>
      </c>
      <c r="AG61" s="5">
        <v>7</v>
      </c>
      <c r="AH61" s="12">
        <f>Table1[[#This Row],[Raw Score]]*Table1[[#This Row],[Rating]]/200</f>
        <v>0.42592289883514256</v>
      </c>
      <c r="AI61" s="9">
        <f>Table1[[#This Row],[TK Score]]/SUM($AH$3:$AH$67)</f>
        <v>1.0488250983104058E-3</v>
      </c>
      <c r="AL61" s="5"/>
      <c r="AM61" s="5"/>
      <c r="AP61" s="8"/>
      <c r="AQ61" s="15"/>
    </row>
    <row r="62" spans="1:43" x14ac:dyDescent="0.25">
      <c r="A62" s="13" t="e" vm="60">
        <v>#VALUE!</v>
      </c>
      <c r="B62" s="13" t="s">
        <v>127</v>
      </c>
      <c r="C62" s="5" t="str" cm="1">
        <f t="array" ref="C62">_FV(Table1[[#This Row],[Data]],"Name")</f>
        <v>Vanguard S&amp;P 500G;ETF</v>
      </c>
      <c r="D62" s="5" t="str" cm="1">
        <f t="array" ref="D62">_FV(Table1[[#This Row],[Data]],"Exchange")</f>
        <v>NYSE Arca</v>
      </c>
      <c r="E62" s="5" t="s">
        <v>130</v>
      </c>
      <c r="F62" s="6">
        <v>1975</v>
      </c>
      <c r="G62" s="7">
        <f>2022-Table1[[#This Row],[Inc.]]</f>
        <v>47</v>
      </c>
      <c r="H62" s="8" cm="1">
        <f t="array" ref="H62">_FV(Table1[[#This Row],[Data]],"Market cap",TRUE)/1000000</f>
        <v>7790.9957999999997</v>
      </c>
      <c r="I62" s="8" cm="1">
        <f t="array" ref="I62">_FV(Table1[[#This Row],[Data]],"Price")</f>
        <v>229.24</v>
      </c>
      <c r="J62" s="8" cm="1">
        <f t="array" ref="J62">_FV(Table1[[#This Row],[Data]],"52 week low",TRUE)</f>
        <v>228.27</v>
      </c>
      <c r="K62" s="8" cm="1">
        <f t="array" ref="K62">_FV(Table1[[#This Row],[Data]],"52 week high",TRUE)</f>
        <v>306.64019999999999</v>
      </c>
      <c r="L62" s="9">
        <f>(Table1[[#This Row],[Close]]-Table1[[#This Row],[52WkLo]])/Table1[[#This Row],[52WkLo]]</f>
        <v>4.2493538353703892E-3</v>
      </c>
      <c r="M62" s="8">
        <f>Table1[[#This Row],[Close]]*1.2</f>
        <v>275.08800000000002</v>
      </c>
      <c r="N62" s="8">
        <f>Table1[[#This Row],[Target]]-Table1[[#This Row],[Close]]</f>
        <v>45.848000000000013</v>
      </c>
      <c r="O62" s="10">
        <f>Table1[[#This Row],[Close]]/Table1[[#This Row],[PE]]</f>
        <v>9.8810344827586221</v>
      </c>
      <c r="P62" s="10">
        <v>23.2</v>
      </c>
      <c r="Q62" s="14">
        <v>21.1</v>
      </c>
      <c r="R62" s="5">
        <v>5.5</v>
      </c>
      <c r="S62" s="1">
        <v>230</v>
      </c>
      <c r="T62" s="1">
        <v>229.24</v>
      </c>
      <c r="U62" s="2">
        <v>-3.3043478260869168E-3</v>
      </c>
      <c r="V62" s="1">
        <v>135</v>
      </c>
      <c r="W62" s="1">
        <v>229.24</v>
      </c>
      <c r="X62" s="2">
        <v>0.69807407407407418</v>
      </c>
      <c r="Y62" s="1">
        <v>110</v>
      </c>
      <c r="Z62" s="1">
        <v>229.24</v>
      </c>
      <c r="AA62" s="2">
        <v>1.0840000000000001</v>
      </c>
      <c r="AB62" s="5">
        <v>260.11</v>
      </c>
      <c r="AC62" s="5">
        <v>276.82</v>
      </c>
      <c r="AD62" s="14">
        <v>1</v>
      </c>
      <c r="AE6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8.037036223454237</v>
      </c>
      <c r="AF62" s="11">
        <f>Table1[[#This Row],[Raw Score]]/SUM($AE$3:$AE$64)</f>
        <v>7.2595473686433432E-4</v>
      </c>
      <c r="AG62" s="5">
        <v>9</v>
      </c>
      <c r="AH62" s="12">
        <f>Table1[[#This Row],[Raw Score]]*Table1[[#This Row],[Rating]]/200</f>
        <v>0.36166663005544064</v>
      </c>
      <c r="AI62" s="9">
        <f>Table1[[#This Row],[TK Score]]/SUM($AH$3:$AH$67)</f>
        <v>8.9059555112182872E-4</v>
      </c>
      <c r="AL62" s="5"/>
      <c r="AM62" s="5"/>
      <c r="AP62" s="8"/>
      <c r="AQ62" s="15"/>
    </row>
    <row r="63" spans="1:43" x14ac:dyDescent="0.25">
      <c r="A63" s="5" t="e" vm="61">
        <v>#VALUE!</v>
      </c>
      <c r="B63" s="5" t="s">
        <v>83</v>
      </c>
      <c r="C63" s="5" t="str" cm="1">
        <f t="array" ref="C63">_FV(Table1[[#This Row],[Data]],"Name")</f>
        <v>NETFLIX, INC.</v>
      </c>
      <c r="D63" s="5" t="str" cm="1">
        <f t="array" ref="D63">_FV(Table1[[#This Row],[Data]],"Exchange")</f>
        <v>Nasdaq Stock Market</v>
      </c>
      <c r="E63" s="5" t="s">
        <v>27</v>
      </c>
      <c r="F63" s="6">
        <v>1997</v>
      </c>
      <c r="G63" s="7">
        <f>2022-Table1[[#This Row],[Inc.]]</f>
        <v>25</v>
      </c>
      <c r="H63" s="8" cm="1">
        <f t="array" ref="H63">_FV(Table1[[#This Row],[Data]],"Market cap",TRUE)/1000000</f>
        <v>76903.812090000007</v>
      </c>
      <c r="I63" s="8" cm="1">
        <f t="array" ref="I63">_FV(Table1[[#This Row],[Data]],"Price")</f>
        <v>173.1</v>
      </c>
      <c r="J63" s="8" cm="1">
        <f t="array" ref="J63">_FV(Table1[[#This Row],[Data]],"52 week low",TRUE)</f>
        <v>172.3</v>
      </c>
      <c r="K63" s="8" cm="1">
        <f t="array" ref="K63">_FV(Table1[[#This Row],[Data]],"52 week high",TRUE)</f>
        <v>700.98940000000005</v>
      </c>
      <c r="L63" s="9">
        <f>(Table1[[#This Row],[Close]]-Table1[[#This Row],[52WkLo]])/Table1[[#This Row],[52WkLo]]</f>
        <v>4.6430644225187636E-3</v>
      </c>
      <c r="M63" s="8">
        <v>339.95</v>
      </c>
      <c r="N63" s="8">
        <f>Table1[[#This Row],[Target]]-Table1[[#This Row],[Close]]</f>
        <v>166.85</v>
      </c>
      <c r="O63" s="10">
        <v>11.02</v>
      </c>
      <c r="P63" s="10">
        <f>Table1[[#This Row],[Close]]/Table1[[#This Row],[EPS]]</f>
        <v>15.707803992740471</v>
      </c>
      <c r="Q63" s="5">
        <v>4.7350000000000003</v>
      </c>
      <c r="R63" s="5">
        <v>3.032</v>
      </c>
      <c r="S63" s="1">
        <v>530</v>
      </c>
      <c r="T63" s="1">
        <v>173.1</v>
      </c>
      <c r="U63" s="2">
        <v>-0.67339622641509433</v>
      </c>
      <c r="V63" s="1">
        <v>259</v>
      </c>
      <c r="W63" s="1">
        <v>173.1</v>
      </c>
      <c r="X63" s="2">
        <v>-0.33166023166023167</v>
      </c>
      <c r="Y63" s="1">
        <v>125</v>
      </c>
      <c r="Z63" s="1">
        <v>173.1</v>
      </c>
      <c r="AA63" s="2">
        <v>0.38479999999999998</v>
      </c>
      <c r="AB63" s="5">
        <v>322.85000000000002</v>
      </c>
      <c r="AC63" s="5">
        <v>504.22</v>
      </c>
      <c r="AD63" s="5">
        <v>0.97</v>
      </c>
      <c r="AE6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8.7260897044949708</v>
      </c>
      <c r="AF63" s="11">
        <f>Table1[[#This Row],[Raw Score]]/SUM($AE$3:$AE$64)</f>
        <v>7.8819430187395789E-4</v>
      </c>
      <c r="AG63" s="5">
        <v>8</v>
      </c>
      <c r="AH63" s="12">
        <f>Table1[[#This Row],[Raw Score]]*Table1[[#This Row],[Rating]]/200</f>
        <v>0.34904358817979886</v>
      </c>
      <c r="AI63" s="9">
        <f>Table1[[#This Row],[TK Score]]/SUM($AH$3:$AH$67)</f>
        <v>8.595116080598222E-4</v>
      </c>
      <c r="AL63" s="5"/>
      <c r="AM63" s="5"/>
      <c r="AP63" s="8"/>
      <c r="AQ63" s="15"/>
    </row>
    <row r="64" spans="1:43" x14ac:dyDescent="0.25">
      <c r="A64" s="5" t="e" vm="62">
        <v>#VALUE!</v>
      </c>
      <c r="B64" s="5" t="s">
        <v>51</v>
      </c>
      <c r="C64" s="5" t="str" cm="1">
        <f t="array" ref="C64">_FV(Table1[[#This Row],[Data]],"Name")</f>
        <v>TWILIO INC.</v>
      </c>
      <c r="D64" s="5" t="str" cm="1">
        <f t="array" ref="D64">_FV(Table1[[#This Row],[Data]],"Exchange")</f>
        <v>New York Stock Exchange</v>
      </c>
      <c r="E64" s="5" t="s">
        <v>23</v>
      </c>
      <c r="F64" s="6">
        <v>2008</v>
      </c>
      <c r="G64" s="7">
        <f>2022-Table1[[#This Row],[Inc.]]</f>
        <v>14</v>
      </c>
      <c r="H64" s="8" cm="1">
        <f t="array" ref="H64">_FV(Table1[[#This Row],[Data]],"Market cap",TRUE)/1000000</f>
        <v>18302.335674999998</v>
      </c>
      <c r="I64" s="8" cm="1">
        <f t="array" ref="I64">_FV(Table1[[#This Row],[Data]],"Price")</f>
        <v>100.75</v>
      </c>
      <c r="J64" s="8" cm="1">
        <f t="array" ref="J64">_FV(Table1[[#This Row],[Data]],"52 week low",TRUE)</f>
        <v>98.47</v>
      </c>
      <c r="K64" s="8" cm="1">
        <f t="array" ref="K64">_FV(Table1[[#This Row],[Data]],"52 week high",TRUE)</f>
        <v>412.68</v>
      </c>
      <c r="L64" s="9">
        <f>(Table1[[#This Row],[Close]]-Table1[[#This Row],[52WkLo]])/Table1[[#This Row],[52WkLo]]</f>
        <v>2.3154260180765728E-2</v>
      </c>
      <c r="M64" s="8">
        <v>220.66</v>
      </c>
      <c r="N64" s="8">
        <f>Table1[[#This Row],[Target]]-Table1[[#This Row],[Close]]</f>
        <v>119.91</v>
      </c>
      <c r="O64" s="10">
        <v>-5.45</v>
      </c>
      <c r="P64" s="16">
        <f>Table1[[#This Row],[Close]]/Table1[[#This Row],[EPS]]</f>
        <v>-18.486238532110089</v>
      </c>
      <c r="Q64" s="14">
        <v>21.1</v>
      </c>
      <c r="R64" s="5">
        <v>5.48</v>
      </c>
      <c r="S64" s="1">
        <v>353</v>
      </c>
      <c r="T64" s="1">
        <v>100.75</v>
      </c>
      <c r="U64" s="2">
        <v>-0.71458923512747874</v>
      </c>
      <c r="V64" s="1">
        <v>87</v>
      </c>
      <c r="W64" s="1">
        <v>100.75</v>
      </c>
      <c r="X64" s="2">
        <v>0.15804597701149425</v>
      </c>
      <c r="Y64" s="1">
        <v>29</v>
      </c>
      <c r="Z64" s="1">
        <v>100.75</v>
      </c>
      <c r="AA64" s="2">
        <v>2.4741379310344827</v>
      </c>
      <c r="AB64" s="5">
        <v>144.29</v>
      </c>
      <c r="AC64" s="5">
        <v>256.5</v>
      </c>
      <c r="AD64" s="5">
        <v>1.355</v>
      </c>
      <c r="AE6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13.862252853241301</v>
      </c>
      <c r="AF64" s="11">
        <f>Table1[[#This Row],[Raw Score]]/SUM($AE$3:$AE$64)</f>
        <v>1.2521242710159793E-3</v>
      </c>
      <c r="AG64" s="5">
        <v>2</v>
      </c>
      <c r="AH64" s="12">
        <f>Table1[[#This Row],[Raw Score]]*Table1[[#This Row],[Rating]]/200</f>
        <v>0.13862252853241303</v>
      </c>
      <c r="AI64" s="9">
        <f>Table1[[#This Row],[TK Score]]/SUM($AH$3:$AH$67)</f>
        <v>3.4135470883034158E-4</v>
      </c>
      <c r="AL64" s="5"/>
      <c r="AM64" s="5"/>
      <c r="AP64" s="8"/>
      <c r="AQ64" s="15"/>
    </row>
    <row r="65" spans="1:43" x14ac:dyDescent="0.25">
      <c r="A65" s="5" t="e" vm="63">
        <v>#VALUE!</v>
      </c>
      <c r="B65" s="5" t="s">
        <v>62</v>
      </c>
      <c r="C65" s="5" t="str" cm="1">
        <f t="array" ref="C65">_FV(Table1[[#This Row],[Data]],"Name")</f>
        <v>ALIGN TECHNOLOGY, INC.</v>
      </c>
      <c r="D65" s="5" t="str" cm="1">
        <f t="array" ref="D65">_FV(Table1[[#This Row],[Data]],"Exchange")</f>
        <v>Nasdaq Stock Market</v>
      </c>
      <c r="E65" s="5" t="s">
        <v>33</v>
      </c>
      <c r="F65" s="6">
        <v>1997</v>
      </c>
      <c r="G65" s="7">
        <f>2022-Table1[[#This Row],[Inc.]]</f>
        <v>25</v>
      </c>
      <c r="H65" s="8" cm="1">
        <f t="array" ref="H65">_FV(Table1[[#This Row],[Data]],"Market cap",TRUE)/1000000</f>
        <v>21195.540728</v>
      </c>
      <c r="I65" s="8" cm="1">
        <f t="array" ref="I65">_FV(Table1[[#This Row],[Data]],"Price")</f>
        <v>268.95999999999998</v>
      </c>
      <c r="J65" s="8" cm="1">
        <f t="array" ref="J65">_FV(Table1[[#This Row],[Data]],"52 week low",TRUE)</f>
        <v>265.3</v>
      </c>
      <c r="K65" s="8" cm="1">
        <f t="array" ref="K65">_FV(Table1[[#This Row],[Data]],"52 week high",TRUE)</f>
        <v>737.452</v>
      </c>
      <c r="L65" s="9">
        <f>(Table1[[#This Row],[Close]]-Table1[[#This Row],[52WkLo]])/Table1[[#This Row],[52WkLo]]</f>
        <v>1.3795702977760905E-2</v>
      </c>
      <c r="M65" s="8">
        <v>485.08</v>
      </c>
      <c r="N65" s="8">
        <f>Table1[[#This Row],[Target]]-Table1[[#This Row],[Close]]</f>
        <v>216.12</v>
      </c>
      <c r="O65" s="10">
        <v>8.8800000000000008</v>
      </c>
      <c r="P65" s="10">
        <f>Table1[[#This Row],[Close]]/Table1[[#This Row],[EPS]]</f>
        <v>30.288288288288282</v>
      </c>
      <c r="Q65" s="5">
        <v>22.6</v>
      </c>
      <c r="R65" s="5">
        <v>5.32</v>
      </c>
      <c r="S65" s="1">
        <v>521</v>
      </c>
      <c r="T65" s="1">
        <v>268.95999999999998</v>
      </c>
      <c r="U65" s="2">
        <v>-0.48376199616122845</v>
      </c>
      <c r="V65" s="1">
        <v>211</v>
      </c>
      <c r="W65" s="1">
        <v>268.95999999999998</v>
      </c>
      <c r="X65" s="2">
        <v>0.27469194312796197</v>
      </c>
      <c r="Y65" s="1">
        <v>99</v>
      </c>
      <c r="Z65" s="1">
        <v>268.95999999999998</v>
      </c>
      <c r="AA65" s="2">
        <v>1.7167676767676765</v>
      </c>
      <c r="AB65" s="5">
        <v>410.05</v>
      </c>
      <c r="AC65" s="5">
        <v>574.33000000000004</v>
      </c>
      <c r="AD65" s="5">
        <v>1.6060000000000001</v>
      </c>
      <c r="AE6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8.2934054965923139</v>
      </c>
      <c r="AF65" s="11">
        <f>Table1[[#This Row],[Raw Score]]/SUM($AE$3:$AE$64)</f>
        <v>7.4911159258161063E-4</v>
      </c>
      <c r="AG65" s="5">
        <v>3</v>
      </c>
      <c r="AH65" s="12">
        <f>Table1[[#This Row],[Raw Score]]*Table1[[#This Row],[Rating]]/200</f>
        <v>0.1244010824488847</v>
      </c>
      <c r="AI65" s="9">
        <f>Table1[[#This Row],[TK Score]]/SUM($AH$3:$AH$67)</f>
        <v>3.0633473308481113E-4</v>
      </c>
      <c r="AL65" s="5"/>
      <c r="AM65" s="5"/>
      <c r="AP65" s="8"/>
      <c r="AQ65" s="15"/>
    </row>
    <row r="66" spans="1:43" x14ac:dyDescent="0.25">
      <c r="A66" s="5" t="e" vm="64">
        <v>#VALUE!</v>
      </c>
      <c r="B66" s="5" t="s">
        <v>64</v>
      </c>
      <c r="C66" s="5" t="str" cm="1">
        <f t="array" ref="C66">_FV(Table1[[#This Row],[Data]],"Name")</f>
        <v>MCDONALD'S CORPORATION</v>
      </c>
      <c r="D66" s="5" t="str" cm="1">
        <f t="array" ref="D66">_FV(Table1[[#This Row],[Data]],"Exchange")</f>
        <v>New York Stock Exchange</v>
      </c>
      <c r="E66" s="5" t="s">
        <v>27</v>
      </c>
      <c r="F66" s="6">
        <v>1955</v>
      </c>
      <c r="G66" s="7">
        <f>2022-Table1[[#This Row],[Inc.]]</f>
        <v>67</v>
      </c>
      <c r="H66" s="8" cm="1">
        <f t="array" ref="H66">_FV(Table1[[#This Row],[Data]],"Market cap",TRUE)/1000000</f>
        <v>183030.46228099999</v>
      </c>
      <c r="I66" s="8" cm="1">
        <f t="array" ref="I66">_FV(Table1[[#This Row],[Data]],"Price")</f>
        <v>247.49</v>
      </c>
      <c r="J66" s="8" cm="1">
        <f t="array" ref="J66">_FV(Table1[[#This Row],[Data]],"52 week low",TRUE)</f>
        <v>217.67500000000001</v>
      </c>
      <c r="K66" s="8" cm="1">
        <f t="array" ref="K66">_FV(Table1[[#This Row],[Data]],"52 week high",TRUE)</f>
        <v>271.14999999999998</v>
      </c>
      <c r="L66" s="9">
        <f>(Table1[[#This Row],[Close]]-Table1[[#This Row],[52WkLo]])/Table1[[#This Row],[52WkLo]]</f>
        <v>0.13697025381876649</v>
      </c>
      <c r="M66" s="8">
        <v>281.77999999999997</v>
      </c>
      <c r="N66" s="8">
        <f>Table1[[#This Row],[Target]]-Table1[[#This Row],[Close]]</f>
        <v>34.289999999999964</v>
      </c>
      <c r="O66" s="10">
        <v>9.4700000000000006</v>
      </c>
      <c r="P66" s="10">
        <f>Table1[[#This Row],[Close]]/Table1[[#This Row],[EPS]]</f>
        <v>26.134107708553326</v>
      </c>
      <c r="Q66" s="5">
        <v>19.579999999999998</v>
      </c>
      <c r="R66" s="5">
        <v>9.7100000000000009</v>
      </c>
      <c r="S66" s="1">
        <v>213</v>
      </c>
      <c r="T66" s="1">
        <v>247.49</v>
      </c>
      <c r="U66" s="2">
        <v>0.16192488262910804</v>
      </c>
      <c r="V66" s="1">
        <v>176</v>
      </c>
      <c r="W66" s="1">
        <v>247.49</v>
      </c>
      <c r="X66" s="2">
        <v>0.40619318181818187</v>
      </c>
      <c r="Y66" s="1">
        <v>122</v>
      </c>
      <c r="Z66" s="1">
        <v>247.49</v>
      </c>
      <c r="AA66" s="2">
        <v>1.0286065573770493</v>
      </c>
      <c r="AB66" s="5">
        <v>243.75</v>
      </c>
      <c r="AC66" s="5">
        <v>248.14</v>
      </c>
      <c r="AD66" s="5">
        <v>0.61199999999999999</v>
      </c>
      <c r="AE6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2.9008427504276284</v>
      </c>
      <c r="AF66" s="11">
        <f>Table1[[#This Row],[Raw Score]]/SUM($AE$3:$AE$64)</f>
        <v>2.6202202864607899E-4</v>
      </c>
      <c r="AG66" s="5">
        <v>6</v>
      </c>
      <c r="AH66" s="12">
        <f>Table1[[#This Row],[Raw Score]]*Table1[[#This Row],[Rating]]/200</f>
        <v>8.7025282512828858E-2</v>
      </c>
      <c r="AI66" s="9">
        <f>Table1[[#This Row],[TK Score]]/SUM($AH$3:$AH$67)</f>
        <v>2.1429770678363348E-4</v>
      </c>
      <c r="AL66" s="5"/>
      <c r="AM66" s="5"/>
      <c r="AP66" s="8"/>
      <c r="AQ66" s="15"/>
    </row>
    <row r="67" spans="1:43" x14ac:dyDescent="0.25">
      <c r="A67" s="5" t="e" vm="65">
        <v>#VALUE!</v>
      </c>
      <c r="B67" s="5" t="s">
        <v>100</v>
      </c>
      <c r="C67" s="5" t="str" cm="1">
        <f t="array" ref="C67">_FV(Table1[[#This Row],[Data]],"Name")</f>
        <v>PETCO HEALTH AND WELLNESS COMPANY, INC.</v>
      </c>
      <c r="D67" s="5" t="str" cm="1">
        <f t="array" ref="D67">_FV(Table1[[#This Row],[Data]],"Exchange")</f>
        <v>Nasdaq Stock Market</v>
      </c>
      <c r="E67" s="5" t="s">
        <v>27</v>
      </c>
      <c r="F67" s="6">
        <v>1965</v>
      </c>
      <c r="G67" s="7">
        <f>2022-Table1[[#This Row],[Inc.]]</f>
        <v>57</v>
      </c>
      <c r="H67" s="8" cm="1">
        <f t="array" ref="H67">_FV(Table1[[#This Row],[Data]],"Market cap",TRUE)/1000000</f>
        <v>5867.2183679999998</v>
      </c>
      <c r="I67" s="8" cm="1">
        <f t="array" ref="I67">_FV(Table1[[#This Row],[Data]],"Price")</f>
        <v>19.36</v>
      </c>
      <c r="J67" s="8" cm="1">
        <f t="array" ref="J67">_FV(Table1[[#This Row],[Data]],"52 week low",TRUE)</f>
        <v>16.22</v>
      </c>
      <c r="K67" s="8" cm="1">
        <f t="array" ref="K67">_FV(Table1[[#This Row],[Data]],"52 week high",TRUE)</f>
        <v>28.73</v>
      </c>
      <c r="L67" s="9">
        <f>(Table1[[#This Row],[Close]]-Table1[[#This Row],[52WkLo]])/Table1[[#This Row],[52WkLo]]</f>
        <v>0.19358816276202223</v>
      </c>
      <c r="M67" s="8">
        <v>25.36</v>
      </c>
      <c r="N67" s="8">
        <f>Table1[[#This Row],[Target]]-Table1[[#This Row],[Close]]</f>
        <v>6</v>
      </c>
      <c r="O67" s="10">
        <v>0.62</v>
      </c>
      <c r="P67" s="10">
        <f>Table1[[#This Row],[Close]]/Table1[[#This Row],[EPS]]</f>
        <v>31.225806451612904</v>
      </c>
      <c r="Q67" s="5">
        <v>19.87</v>
      </c>
      <c r="R67" s="5">
        <v>1.5469999999999999</v>
      </c>
      <c r="S67" s="1">
        <v>26</v>
      </c>
      <c r="T67" s="1">
        <v>19.36</v>
      </c>
      <c r="U67" s="2">
        <v>-0.25538461538461543</v>
      </c>
      <c r="V67" s="1">
        <v>26</v>
      </c>
      <c r="W67" s="1">
        <v>19.36</v>
      </c>
      <c r="X67" s="2">
        <v>-0.25538461538461543</v>
      </c>
      <c r="Y67" s="1">
        <v>26</v>
      </c>
      <c r="Z67" s="1">
        <v>19.36</v>
      </c>
      <c r="AA67" s="2">
        <v>-0.25538461538461543</v>
      </c>
      <c r="AB67" s="5">
        <v>19.850000000000001</v>
      </c>
      <c r="AC67" s="5">
        <v>20.58</v>
      </c>
      <c r="AD67" s="14">
        <v>1</v>
      </c>
      <c r="AE6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2.1207605090482424</v>
      </c>
      <c r="AF67" s="11">
        <f>Table1[[#This Row],[Raw Score]]/SUM($AE$3:$AE$67)</f>
        <v>1.9133007244725628E-4</v>
      </c>
      <c r="AG67" s="5">
        <v>5</v>
      </c>
      <c r="AH67" s="12">
        <f>Table1[[#This Row],[Raw Score]]*Table1[[#This Row],[Rating]]/200</f>
        <v>5.3019012726206058E-2</v>
      </c>
      <c r="AI67" s="9">
        <f>Table1[[#This Row],[TK Score]]/SUM($AH$3:$AH$67)</f>
        <v>1.3055806904715682E-4</v>
      </c>
      <c r="AL67" s="5"/>
      <c r="AM67" s="5"/>
      <c r="AP67" s="8"/>
      <c r="AQ67" s="15"/>
    </row>
    <row r="68" spans="1:43" x14ac:dyDescent="0.25">
      <c r="A68" s="5" t="e" vm="66">
        <v>#VALUE!</v>
      </c>
      <c r="B68" s="5" t="s">
        <v>74</v>
      </c>
      <c r="C68" s="5" t="str" cm="1">
        <f t="array" ref="C68">_FV(Table1[[#This Row],[Data]],"Name")</f>
        <v>TAKE-TWO INTERACTIVE SOFTWARE, INC.</v>
      </c>
      <c r="D68" s="5" t="str" cm="1">
        <f t="array" ref="D68">_FV(Table1[[#This Row],[Data]],"Exchange")</f>
        <v>Nasdaq Stock Market</v>
      </c>
      <c r="E68" s="5" t="s">
        <v>23</v>
      </c>
      <c r="F68" s="6">
        <v>1993</v>
      </c>
      <c r="G68" s="7">
        <f>2022-Table1[[#This Row],[Inc.]]</f>
        <v>29</v>
      </c>
      <c r="H68" s="8" cm="1">
        <f t="array" ref="H68">_FV(Table1[[#This Row],[Data]],"Market cap",TRUE)/1000000</f>
        <v>12255.781779999999</v>
      </c>
      <c r="I68" s="8" cm="1">
        <f t="array" ref="I68">_FV(Table1[[#This Row],[Data]],"Price")</f>
        <v>106.15</v>
      </c>
      <c r="J68" s="8" cm="1">
        <f t="array" ref="J68">_FV(Table1[[#This Row],[Data]],"52 week low",TRUE)</f>
        <v>105.01</v>
      </c>
      <c r="K68" s="8" cm="1">
        <f t="array" ref="K68">_FV(Table1[[#This Row],[Data]],"52 week high",TRUE)</f>
        <v>195.82499999999999</v>
      </c>
      <c r="L68" s="9">
        <f>(Table1[[#This Row],[Close]]-Table1[[#This Row],[52WkLo]])/Table1[[#This Row],[52WkLo]]</f>
        <v>1.0856108942005529E-2</v>
      </c>
      <c r="M68" s="8">
        <v>201.61</v>
      </c>
      <c r="N68" s="8">
        <f>Table1[[#This Row],[Target]]-Table1[[#This Row],[Close]]</f>
        <v>95.460000000000008</v>
      </c>
      <c r="O68" s="10">
        <v>4.5129999999999999</v>
      </c>
      <c r="P68" s="10">
        <f>Table1[[#This Row],[Close]]/Table1[[#This Row],[EPS]]</f>
        <v>23.52093950808775</v>
      </c>
      <c r="Q68" s="5">
        <v>12.69</v>
      </c>
      <c r="R68" s="5">
        <v>3.415</v>
      </c>
      <c r="S68" s="1">
        <v>204</v>
      </c>
      <c r="T68" s="1">
        <v>106.15</v>
      </c>
      <c r="U68" s="2">
        <v>-0.479656862745098</v>
      </c>
      <c r="V68" s="1">
        <v>105</v>
      </c>
      <c r="W68" s="1">
        <v>106.15</v>
      </c>
      <c r="X68" s="2">
        <v>1.0952380952381007E-2</v>
      </c>
      <c r="Y68" s="1">
        <v>49</v>
      </c>
      <c r="Z68" s="1">
        <v>106.15</v>
      </c>
      <c r="AA68" s="2">
        <v>1.166326530612245</v>
      </c>
      <c r="AB68" s="5">
        <v>144.35</v>
      </c>
      <c r="AC68" s="5">
        <v>161.04</v>
      </c>
      <c r="AD68" s="5">
        <v>0.63500000000000001</v>
      </c>
      <c r="AE6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-5.0956866044183258</v>
      </c>
      <c r="AF68" s="11">
        <f>Table1[[#This Row],[Raw Score]]/SUM($AE$3:$AE$64)</f>
        <v>-4.6027387773346672E-4</v>
      </c>
      <c r="AG68" s="5">
        <v>6</v>
      </c>
      <c r="AH68" s="12">
        <f>Table1[[#This Row],[Raw Score]]*Table1[[#This Row],[Rating]]/200</f>
        <v>-0.15287059813254977</v>
      </c>
      <c r="AL68" s="5"/>
      <c r="AM68" s="5"/>
      <c r="AP68" s="8"/>
      <c r="AQ68" s="15"/>
    </row>
    <row r="69" spans="1:43" x14ac:dyDescent="0.25">
      <c r="A69" s="5" t="e" vm="67">
        <v>#VALUE!</v>
      </c>
      <c r="B69" s="5" t="s">
        <v>35</v>
      </c>
      <c r="C69" s="5" t="str" cm="1">
        <f t="array" ref="C69">_FV(Table1[[#This Row],[Data]],"Name")</f>
        <v>ZENDESK, INC.</v>
      </c>
      <c r="D69" s="5" t="str" cm="1">
        <f t="array" ref="D69">_FV(Table1[[#This Row],[Data]],"Exchange")</f>
        <v>New York Stock Exchange</v>
      </c>
      <c r="E69" s="5" t="s">
        <v>23</v>
      </c>
      <c r="F69" s="6">
        <v>2007</v>
      </c>
      <c r="G69" s="7">
        <f>2022-Table1[[#This Row],[Inc.]]</f>
        <v>15</v>
      </c>
      <c r="H69" s="8" cm="1">
        <f t="array" ref="H69">_FV(Table1[[#This Row],[Data]],"Market cap",TRUE)/1000000</f>
        <v>12148.942762000001</v>
      </c>
      <c r="I69" s="8" cm="1">
        <f t="array" ref="I69">_FV(Table1[[#This Row],[Data]],"Price")</f>
        <v>99.14</v>
      </c>
      <c r="J69" s="8" cm="1">
        <f t="array" ref="J69">_FV(Table1[[#This Row],[Data]],"52 week low",TRUE)</f>
        <v>87.9</v>
      </c>
      <c r="K69" s="8" cm="1">
        <f t="array" ref="K69">_FV(Table1[[#This Row],[Data]],"52 week high",TRUE)</f>
        <v>153.43</v>
      </c>
      <c r="L69" s="9">
        <f>(Table1[[#This Row],[Close]]-Table1[[#This Row],[52WkLo]])/Table1[[#This Row],[52WkLo]]</f>
        <v>0.12787258248009095</v>
      </c>
      <c r="M69" s="8">
        <v>143.82</v>
      </c>
      <c r="N69" s="8">
        <f>Table1[[#This Row],[Target]]-Table1[[#This Row],[Close]]</f>
        <v>44.679999999999993</v>
      </c>
      <c r="O69" s="10">
        <v>-2.004</v>
      </c>
      <c r="P69" s="16">
        <f>Table1[[#This Row],[Close]]/Table1[[#This Row],[EPS]]</f>
        <v>-49.471057884231534</v>
      </c>
      <c r="Q69" s="14">
        <v>21.1</v>
      </c>
      <c r="R69" s="5">
        <v>9.9499999999999993</v>
      </c>
      <c r="S69" s="1">
        <v>141</v>
      </c>
      <c r="T69" s="1">
        <v>99.14</v>
      </c>
      <c r="U69" s="2">
        <v>-0.29687943262411348</v>
      </c>
      <c r="V69" s="1">
        <v>58</v>
      </c>
      <c r="W69" s="1">
        <v>99.14</v>
      </c>
      <c r="X69" s="2">
        <v>0.70931034482758626</v>
      </c>
      <c r="Y69" s="1">
        <v>21</v>
      </c>
      <c r="Z69" s="1">
        <v>99.14</v>
      </c>
      <c r="AA69" s="2">
        <v>3.7209523809523808</v>
      </c>
      <c r="AB69" s="5">
        <v>120.14</v>
      </c>
      <c r="AC69" s="5">
        <v>114.11</v>
      </c>
      <c r="AD69" s="5">
        <v>0.997</v>
      </c>
      <c r="AE6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-13.186469194909307</v>
      </c>
      <c r="AF69" s="11">
        <f>Table1[[#This Row],[Raw Score]]/SUM($AE$3:$AE$64)</f>
        <v>-1.1910833183287248E-3</v>
      </c>
      <c r="AG69" s="5">
        <v>4</v>
      </c>
      <c r="AH69" s="12">
        <f>Table1[[#This Row],[Raw Score]]*Table1[[#This Row],[Rating]]/200</f>
        <v>-0.26372938389818612</v>
      </c>
      <c r="AL69" s="5"/>
      <c r="AM69" s="5"/>
      <c r="AP69" s="8"/>
      <c r="AQ69" s="15"/>
    </row>
    <row r="70" spans="1:43" x14ac:dyDescent="0.25">
      <c r="A70" s="5" t="e" vm="68">
        <v>#VALUE!</v>
      </c>
      <c r="B70" s="5" t="s">
        <v>34</v>
      </c>
      <c r="C70" s="5" t="str" cm="1">
        <f t="array" ref="C70">_FV(Table1[[#This Row],[Data]],"Name")</f>
        <v>ADOBE INC.</v>
      </c>
      <c r="D70" s="5" t="str" cm="1">
        <f t="array" ref="D70">_FV(Table1[[#This Row],[Data]],"Exchange")</f>
        <v>Nasdaq Stock Market</v>
      </c>
      <c r="E70" s="5" t="s">
        <v>23</v>
      </c>
      <c r="F70" s="6">
        <v>1982</v>
      </c>
      <c r="G70" s="7">
        <f>2022-Table1[[#This Row],[Inc.]]</f>
        <v>40</v>
      </c>
      <c r="H70" s="8" cm="1">
        <f t="array" ref="H70">_FV(Table1[[#This Row],[Data]],"Market cap",TRUE)/1000000</f>
        <v>178089.97500000001</v>
      </c>
      <c r="I70" s="8" cm="1">
        <f t="array" ref="I70">_FV(Table1[[#This Row],[Data]],"Price")</f>
        <v>376.91</v>
      </c>
      <c r="J70" s="8" cm="1">
        <f t="array" ref="J70">_FV(Table1[[#This Row],[Data]],"52 week low",TRUE)</f>
        <v>374.86</v>
      </c>
      <c r="K70" s="8" cm="1">
        <f t="array" ref="K70">_FV(Table1[[#This Row],[Data]],"52 week high",TRUE)</f>
        <v>699.54</v>
      </c>
      <c r="L70" s="9">
        <f>(Table1[[#This Row],[Close]]-Table1[[#This Row],[52WkLo]])/Table1[[#This Row],[52WkLo]]</f>
        <v>5.468708317771998E-3</v>
      </c>
      <c r="M70" s="8">
        <v>563.70000000000005</v>
      </c>
      <c r="N70" s="8">
        <f>Table1[[#This Row],[Target]]-Table1[[#This Row],[Close]]</f>
        <v>186.79000000000002</v>
      </c>
      <c r="O70" s="10">
        <v>10.07</v>
      </c>
      <c r="P70" s="10">
        <f>Table1[[#This Row],[Close]]/Table1[[#This Row],[EPS]]</f>
        <v>37.428997020854027</v>
      </c>
      <c r="Q70" s="5">
        <v>27.44</v>
      </c>
      <c r="R70" s="5">
        <v>11.44</v>
      </c>
      <c r="S70" s="1">
        <v>503</v>
      </c>
      <c r="T70" s="1">
        <v>376.91</v>
      </c>
      <c r="U70" s="2">
        <v>-0.25067594433399598</v>
      </c>
      <c r="V70" s="1">
        <v>225</v>
      </c>
      <c r="W70" s="1">
        <v>376.91</v>
      </c>
      <c r="X70" s="2">
        <v>0.67515555555555562</v>
      </c>
      <c r="Y70" s="1">
        <v>103</v>
      </c>
      <c r="Z70" s="1">
        <v>376.91</v>
      </c>
      <c r="AA70" s="2">
        <v>2.6593203883495149</v>
      </c>
      <c r="AB70" s="5">
        <v>435.49</v>
      </c>
      <c r="AC70" s="5">
        <v>558.28</v>
      </c>
      <c r="AD70" s="5">
        <v>1.048</v>
      </c>
      <c r="AE7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-9.509831955791725</v>
      </c>
      <c r="AF70" s="11">
        <f>Table1[[#This Row],[Raw Score]]/SUM($AE$3:$AE$64)</f>
        <v>-8.5898674127459331E-4</v>
      </c>
      <c r="AG70" s="5">
        <v>6</v>
      </c>
      <c r="AH70" s="12">
        <f>Table1[[#This Row],[Raw Score]]*Table1[[#This Row],[Rating]]/200</f>
        <v>-0.28529495867375176</v>
      </c>
      <c r="AL70" s="5"/>
      <c r="AM70" s="5"/>
      <c r="AP70" s="8"/>
      <c r="AQ70" s="15"/>
    </row>
    <row r="71" spans="1:43" x14ac:dyDescent="0.25">
      <c r="A71" s="5" t="e" vm="69">
        <v>#VALUE!</v>
      </c>
      <c r="B71" s="5" t="s">
        <v>89</v>
      </c>
      <c r="C71" s="5" t="str" cm="1">
        <f t="array" ref="C71">_FV(Table1[[#This Row],[Data]],"Name")</f>
        <v>SNAP INC.</v>
      </c>
      <c r="D71" s="5" t="str" cm="1">
        <f t="array" ref="D71">_FV(Table1[[#This Row],[Data]],"Exchange")</f>
        <v>New York Stock Exchange</v>
      </c>
      <c r="E71" s="5" t="s">
        <v>23</v>
      </c>
      <c r="F71" s="6">
        <v>2011</v>
      </c>
      <c r="G71" s="7">
        <f>2022-Table1[[#This Row],[Inc.]]</f>
        <v>11</v>
      </c>
      <c r="H71" s="8" cm="1">
        <f t="array" ref="H71">_FV(Table1[[#This Row],[Data]],"Market cap",TRUE)/1000000</f>
        <v>38273.61836</v>
      </c>
      <c r="I71" s="8" cm="1">
        <f t="array" ref="I71">_FV(Table1[[#This Row],[Data]],"Price")</f>
        <v>23.39</v>
      </c>
      <c r="J71" s="8" cm="1">
        <f t="array" ref="J71">_FV(Table1[[#This Row],[Data]],"52 week low",TRUE)</f>
        <v>23.18</v>
      </c>
      <c r="K71" s="8" cm="1">
        <f t="array" ref="K71">_FV(Table1[[#This Row],[Data]],"52 week high",TRUE)</f>
        <v>83.34</v>
      </c>
      <c r="L71" s="9">
        <f>(Table1[[#This Row],[Close]]-Table1[[#This Row],[52WkLo]])/Table1[[#This Row],[52WkLo]]</f>
        <v>9.0595340811044367E-3</v>
      </c>
      <c r="M71" s="8">
        <v>48.28</v>
      </c>
      <c r="N71" s="8">
        <f>Table1[[#This Row],[Target]]-Table1[[#This Row],[Close]]</f>
        <v>24.89</v>
      </c>
      <c r="O71" s="10">
        <v>-0.35299999999999998</v>
      </c>
      <c r="P71" s="16">
        <f>Table1[[#This Row],[Close]]/Table1[[#This Row],[EPS]]</f>
        <v>-66.260623229461757</v>
      </c>
      <c r="Q71" s="14">
        <v>21.1</v>
      </c>
      <c r="R71" s="5">
        <v>9.07</v>
      </c>
      <c r="S71" s="1">
        <v>51</v>
      </c>
      <c r="T71" s="1">
        <v>23.39</v>
      </c>
      <c r="U71" s="2">
        <v>-0.54137254901960785</v>
      </c>
      <c r="V71" s="1">
        <v>6</v>
      </c>
      <c r="W71" s="1">
        <v>23.39</v>
      </c>
      <c r="X71" s="2">
        <v>2.8983333333333334</v>
      </c>
      <c r="Y71" s="1">
        <v>24</v>
      </c>
      <c r="Z71" s="1">
        <v>23.39</v>
      </c>
      <c r="AA71" s="2">
        <v>-2.5416666666666643E-2</v>
      </c>
      <c r="AB71" s="5">
        <v>33.32</v>
      </c>
      <c r="AC71" s="5">
        <v>51.55</v>
      </c>
      <c r="AD71" s="5">
        <v>1.0900000000000001</v>
      </c>
      <c r="AE7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-68.794820935825925</v>
      </c>
      <c r="AF71" s="11">
        <f>Table1[[#This Row],[Raw Score]]/SUM($AE$3:$AE$64)</f>
        <v>-6.2139730046696208E-3</v>
      </c>
      <c r="AG71" s="5">
        <v>2</v>
      </c>
      <c r="AH71" s="12">
        <f>Table1[[#This Row],[Raw Score]]*Table1[[#This Row],[Rating]]/200</f>
        <v>-0.68794820935825929</v>
      </c>
      <c r="AL71" s="5"/>
      <c r="AM71" s="5"/>
      <c r="AP71" s="8"/>
      <c r="AQ71" s="15"/>
    </row>
    <row r="72" spans="1:43" x14ac:dyDescent="0.25">
      <c r="A72" s="13" t="e" vm="70">
        <v>#VALUE!</v>
      </c>
      <c r="B72" s="13" t="s">
        <v>119</v>
      </c>
      <c r="C72" s="5" t="str" cm="1">
        <f t="array" ref="C72">_FV(Table1[[#This Row],[Data]],"Name")</f>
        <v>SPDR Gold</v>
      </c>
      <c r="D72" s="5" t="str" cm="1">
        <f t="array" ref="D72">_FV(Table1[[#This Row],[Data]],"Exchange")</f>
        <v>NYSE Arca</v>
      </c>
      <c r="E72" s="5" t="s">
        <v>130</v>
      </c>
      <c r="F72" s="6">
        <v>2004</v>
      </c>
      <c r="G72" s="7">
        <f>2022-Table1[[#This Row],[Inc.]]</f>
        <v>18</v>
      </c>
      <c r="H72" s="8" cm="1">
        <f t="array" ref="H72">_FV(Table1[[#This Row],[Data]],"Market cap",TRUE)/1000000</f>
        <v>67238.867995139997</v>
      </c>
      <c r="I72" s="8" cm="1">
        <f t="array" ref="I72">_FV(Table1[[#This Row],[Data]],"Price")</f>
        <v>172.88</v>
      </c>
      <c r="J72" s="8" cm="1">
        <f t="array" ref="J72">_FV(Table1[[#This Row],[Data]],"52 week low",TRUE)</f>
        <v>160.68</v>
      </c>
      <c r="K72" s="8" cm="1">
        <f t="array" ref="K72">_FV(Table1[[#This Row],[Data]],"52 week high",TRUE)</f>
        <v>193.3</v>
      </c>
      <c r="L72" s="9">
        <f>(Table1[[#This Row],[Close]]-Table1[[#This Row],[52WkLo]])/Table1[[#This Row],[52WkLo]]</f>
        <v>7.5927308937017601E-2</v>
      </c>
      <c r="M72" s="8">
        <f>Table1[[#This Row],[Close]]*1.2</f>
        <v>207.45599999999999</v>
      </c>
      <c r="N72" s="8">
        <f>Table1[[#This Row],[Target]]-Table1[[#This Row],[Close]]</f>
        <v>34.575999999999993</v>
      </c>
      <c r="O72" s="10">
        <f>Table1[[#This Row],[Close]]/Table1[[#This Row],[PE]]</f>
        <v>7.4517241379310342</v>
      </c>
      <c r="P72" s="10">
        <v>23.2</v>
      </c>
      <c r="Q72" s="14">
        <v>21.1</v>
      </c>
      <c r="R72" s="5">
        <v>5.5</v>
      </c>
      <c r="S72" s="1">
        <v>182</v>
      </c>
      <c r="T72" s="1">
        <v>172.88</v>
      </c>
      <c r="U72" s="2">
        <v>-5.0109890109890136E-2</v>
      </c>
      <c r="V72" s="1">
        <v>122</v>
      </c>
      <c r="W72" s="1">
        <v>172.88</v>
      </c>
      <c r="X72" s="2">
        <v>0.41704918032786881</v>
      </c>
      <c r="Y72" s="1">
        <v>115</v>
      </c>
      <c r="Z72" s="1">
        <v>172.88</v>
      </c>
      <c r="AA72" s="2">
        <v>0.50330434782608691</v>
      </c>
      <c r="AB72" s="5">
        <v>180.51</v>
      </c>
      <c r="AC72" s="5">
        <v>171.45</v>
      </c>
      <c r="AD72" s="14">
        <v>1</v>
      </c>
      <c r="AE7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-23.251726126586163</v>
      </c>
      <c r="AF72" s="11">
        <f>Table1[[#This Row],[Raw Score]]/SUM($AE$3:$AE$64)</f>
        <v>-2.1002394729300721E-3</v>
      </c>
      <c r="AG72" s="5">
        <v>7</v>
      </c>
      <c r="AH72" s="12">
        <f>Table1[[#This Row],[Raw Score]]*Table1[[#This Row],[Rating]]/200</f>
        <v>-0.81381041443051572</v>
      </c>
      <c r="AL72" s="5"/>
      <c r="AM72" s="5"/>
      <c r="AP72" s="8"/>
      <c r="AQ72" s="15"/>
    </row>
    <row r="73" spans="1:43" x14ac:dyDescent="0.25">
      <c r="A73" s="13" t="e" vm="71">
        <v>#VALUE!</v>
      </c>
      <c r="B73" s="13" t="s">
        <v>120</v>
      </c>
      <c r="C73" s="5" t="str" cm="1">
        <f t="array" ref="C73">_FV(Table1[[#This Row],[Data]],"Name")</f>
        <v>iShares:Russ MC Gr</v>
      </c>
      <c r="D73" s="5" t="str" cm="1">
        <f t="array" ref="D73">_FV(Table1[[#This Row],[Data]],"Exchange")</f>
        <v>NYSE Arca</v>
      </c>
      <c r="E73" s="5" t="s">
        <v>130</v>
      </c>
      <c r="F73" s="6">
        <v>2000</v>
      </c>
      <c r="G73" s="7">
        <f>2022-Table1[[#This Row],[Inc.]]</f>
        <v>22</v>
      </c>
      <c r="H73" s="8" cm="1">
        <f t="array" ref="H73">_FV(Table1[[#This Row],[Data]],"Market cap",TRUE)/1000000</f>
        <v>12006.21261848</v>
      </c>
      <c r="I73" s="8" cm="1">
        <f t="array" ref="I73">_FV(Table1[[#This Row],[Data]],"Price")</f>
        <v>81.209999999999994</v>
      </c>
      <c r="J73" s="8" cm="1">
        <f t="array" ref="J73">_FV(Table1[[#This Row],[Data]],"52 week low",TRUE)</f>
        <v>80.819999999999993</v>
      </c>
      <c r="K73" s="8" cm="1">
        <f t="array" ref="K73">_FV(Table1[[#This Row],[Data]],"52 week high",TRUE)</f>
        <v>123.45</v>
      </c>
      <c r="L73" s="9">
        <f>(Table1[[#This Row],[Close]]-Table1[[#This Row],[52WkLo]])/Table1[[#This Row],[52WkLo]]</f>
        <v>4.8255382331106236E-3</v>
      </c>
      <c r="M73" s="8">
        <f>Table1[[#This Row],[Close]]*1.2</f>
        <v>97.451999999999984</v>
      </c>
      <c r="N73" s="8">
        <f>Table1[[#This Row],[Target]]-Table1[[#This Row],[Close]]</f>
        <v>16.24199999999999</v>
      </c>
      <c r="O73" s="10">
        <f>Table1[[#This Row],[Close]]/Table1[[#This Row],[PE]]</f>
        <v>3.5004310344827583</v>
      </c>
      <c r="P73" s="10">
        <v>23.2</v>
      </c>
      <c r="Q73" s="14">
        <v>21.1</v>
      </c>
      <c r="R73" s="5">
        <v>5.5</v>
      </c>
      <c r="S73" s="1">
        <v>103</v>
      </c>
      <c r="T73" s="1">
        <v>81.209999999999994</v>
      </c>
      <c r="U73" s="2">
        <v>-0.21155339805825249</v>
      </c>
      <c r="V73" s="1">
        <v>57</v>
      </c>
      <c r="W73" s="1">
        <v>81.209999999999994</v>
      </c>
      <c r="X73" s="2">
        <v>0.42473684210526302</v>
      </c>
      <c r="Y73" s="1">
        <v>49</v>
      </c>
      <c r="Z73" s="1">
        <v>81.209999999999994</v>
      </c>
      <c r="AA73" s="2">
        <v>0.65734693877551009</v>
      </c>
      <c r="AB73" s="5">
        <v>95.52</v>
      </c>
      <c r="AC73" s="5">
        <v>108.22</v>
      </c>
      <c r="AD73" s="14">
        <v>1</v>
      </c>
      <c r="AE7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-42.064027348220051</v>
      </c>
      <c r="AF73" s="11">
        <f>Table1[[#This Row],[Raw Score]]/SUM($AE$3:$AE$64)</f>
        <v>-3.799482676949655E-3</v>
      </c>
      <c r="AG73" s="5">
        <v>6</v>
      </c>
      <c r="AH73" s="12">
        <f>Table1[[#This Row],[Raw Score]]*Table1[[#This Row],[Rating]]/200</f>
        <v>-1.2619208204466015</v>
      </c>
      <c r="AL73" s="5"/>
      <c r="AM73" s="5"/>
      <c r="AP73" s="8"/>
      <c r="AQ73" s="15"/>
    </row>
    <row r="74" spans="1:43" x14ac:dyDescent="0.25">
      <c r="A74" s="5" t="e" vm="72">
        <v>#VALUE!</v>
      </c>
      <c r="B74" s="5" t="s">
        <v>105</v>
      </c>
      <c r="C74" s="5" t="str" cm="1">
        <f t="array" ref="C74">_FV(Table1[[#This Row],[Data]],"Name")</f>
        <v>COINBASE GLOBAL, INC.</v>
      </c>
      <c r="D74" s="5" t="str" cm="1">
        <f t="array" ref="D74">_FV(Table1[[#This Row],[Data]],"Exchange")</f>
        <v>Nasdaq Stock Market</v>
      </c>
      <c r="E74" s="5" t="s">
        <v>61</v>
      </c>
      <c r="F74" s="6">
        <v>2012</v>
      </c>
      <c r="G74" s="7">
        <f>2022-Table1[[#This Row],[Inc.]]</f>
        <v>10</v>
      </c>
      <c r="H74" s="8" cm="1">
        <f t="array" ref="H74">_FV(Table1[[#This Row],[Data]],"Market cap",TRUE)/1000000</f>
        <v>18532.472392</v>
      </c>
      <c r="I74" s="8" cm="1">
        <f t="array" ref="I74">_FV(Table1[[#This Row],[Data]],"Price")</f>
        <v>83.51</v>
      </c>
      <c r="J74" s="8" cm="1">
        <f t="array" ref="J74">_FV(Table1[[#This Row],[Data]],"52 week low",TRUE)</f>
        <v>81.78</v>
      </c>
      <c r="K74" s="8" cm="1">
        <f t="array" ref="K74">_FV(Table1[[#This Row],[Data]],"52 week high",TRUE)</f>
        <v>368.9</v>
      </c>
      <c r="L74" s="9">
        <f>(Table1[[#This Row],[Close]]-Table1[[#This Row],[52WkLo]])/Table1[[#This Row],[52WkLo]]</f>
        <v>2.1154316458791927E-2</v>
      </c>
      <c r="M74" s="8">
        <v>270.77</v>
      </c>
      <c r="N74" s="8">
        <f>Table1[[#This Row],[Target]]-Table1[[#This Row],[Close]]</f>
        <v>187.26</v>
      </c>
      <c r="O74" s="10">
        <v>14.5</v>
      </c>
      <c r="P74" s="10">
        <f>Table1[[#This Row],[Close]]/Table1[[#This Row],[EPS]]</f>
        <v>5.7593103448275862</v>
      </c>
      <c r="Q74" s="5">
        <v>6.89</v>
      </c>
      <c r="R74" s="5">
        <v>2.758</v>
      </c>
      <c r="S74" s="1">
        <v>382</v>
      </c>
      <c r="T74" s="1">
        <v>83.51</v>
      </c>
      <c r="U74" s="2">
        <v>-0.78138743455497384</v>
      </c>
      <c r="V74" s="1">
        <v>383</v>
      </c>
      <c r="W74" s="1">
        <v>83.51</v>
      </c>
      <c r="X74" s="2">
        <v>-0.78195822454308095</v>
      </c>
      <c r="Y74" s="1">
        <v>384</v>
      </c>
      <c r="Z74" s="1">
        <v>83.51</v>
      </c>
      <c r="AA74" s="2">
        <v>-0.78252604166666673</v>
      </c>
      <c r="AB74" s="5">
        <v>161.57</v>
      </c>
      <c r="AC74" s="5">
        <v>232.59</v>
      </c>
      <c r="AD74" s="14">
        <v>1</v>
      </c>
      <c r="AE7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-71.561195232696832</v>
      </c>
      <c r="AF74" s="11">
        <f>Table1[[#This Row],[Raw Score]]/SUM($AE$3:$AE$64)</f>
        <v>-6.4638490123069296E-3</v>
      </c>
      <c r="AG74" s="5">
        <v>4</v>
      </c>
      <c r="AH74" s="12">
        <f>Table1[[#This Row],[Raw Score]]*Table1[[#This Row],[Rating]]/200</f>
        <v>-1.4312239046539366</v>
      </c>
      <c r="AL74" s="5"/>
      <c r="AM74" s="5"/>
      <c r="AP74" s="8"/>
      <c r="AQ74" s="15"/>
    </row>
    <row r="75" spans="1:43" x14ac:dyDescent="0.25">
      <c r="A75" s="5" t="e" vm="73">
        <v>#VALUE!</v>
      </c>
      <c r="B75" s="5" t="s">
        <v>44</v>
      </c>
      <c r="C75" s="5" t="str" cm="1">
        <f t="array" ref="C75">_FV(Table1[[#This Row],[Data]],"Name")</f>
        <v>VISA INC.</v>
      </c>
      <c r="D75" s="5" t="str" cm="1">
        <f t="array" ref="D75">_FV(Table1[[#This Row],[Data]],"Exchange")</f>
        <v>New York Stock Exchange</v>
      </c>
      <c r="E75" s="5" t="s">
        <v>27</v>
      </c>
      <c r="F75" s="6">
        <v>1958</v>
      </c>
      <c r="G75" s="7">
        <f>2022-Table1[[#This Row],[Inc.]]</f>
        <v>64</v>
      </c>
      <c r="H75" s="8" cm="1">
        <f t="array" ref="H75">_FV(Table1[[#This Row],[Data]],"Market cap",TRUE)/1000000</f>
        <v>402051.038</v>
      </c>
      <c r="I75" s="8" cm="1">
        <f t="array" ref="I75">_FV(Table1[[#This Row],[Data]],"Price")</f>
        <v>193</v>
      </c>
      <c r="J75" s="8" cm="1">
        <f t="array" ref="J75">_FV(Table1[[#This Row],[Data]],"52 week low",TRUE)</f>
        <v>186.67</v>
      </c>
      <c r="K75" s="8" cm="1">
        <f t="array" ref="K75">_FV(Table1[[#This Row],[Data]],"52 week high",TRUE)</f>
        <v>252.67</v>
      </c>
      <c r="L75" s="9">
        <f>(Table1[[#This Row],[Close]]-Table1[[#This Row],[52WkLo]])/Table1[[#This Row],[52WkLo]]</f>
        <v>3.3910108748058138E-2</v>
      </c>
      <c r="M75" s="8">
        <v>268.92</v>
      </c>
      <c r="N75" s="8">
        <f>Table1[[#This Row],[Target]]-Table1[[#This Row],[Close]]</f>
        <v>75.920000000000016</v>
      </c>
      <c r="O75" s="10">
        <v>6.36</v>
      </c>
      <c r="P75" s="10">
        <f>Table1[[#This Row],[Close]]/Table1[[#This Row],[EPS]]</f>
        <v>30.345911949685533</v>
      </c>
      <c r="Q75" s="5">
        <v>23.23</v>
      </c>
      <c r="R75" s="5">
        <v>16.79</v>
      </c>
      <c r="S75" s="1">
        <v>216</v>
      </c>
      <c r="T75" s="1">
        <v>193</v>
      </c>
      <c r="U75" s="2">
        <v>-0.10648148148148148</v>
      </c>
      <c r="V75" s="1">
        <v>131</v>
      </c>
      <c r="W75" s="1">
        <v>193</v>
      </c>
      <c r="X75" s="2">
        <v>0.47328244274809161</v>
      </c>
      <c r="Y75" s="1">
        <v>79</v>
      </c>
      <c r="Z75" s="1">
        <v>193</v>
      </c>
      <c r="AA75" s="2">
        <v>1.4430379746835442</v>
      </c>
      <c r="AB75" s="5">
        <v>212.52</v>
      </c>
      <c r="AC75" s="5">
        <v>219.46</v>
      </c>
      <c r="AD75" s="5">
        <v>0.92200000000000004</v>
      </c>
      <c r="AE7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-40.9297338880273</v>
      </c>
      <c r="AF75" s="11">
        <f>Table1[[#This Row],[Raw Score]]/SUM($AE$3:$AE$64)</f>
        <v>-3.6970262878620796E-3</v>
      </c>
      <c r="AG75" s="5">
        <v>8</v>
      </c>
      <c r="AH75" s="12">
        <f>Table1[[#This Row],[Raw Score]]*Table1[[#This Row],[Rating]]/200</f>
        <v>-1.6371893555210919</v>
      </c>
      <c r="AL75" s="5"/>
      <c r="AM75" s="5"/>
      <c r="AP75" s="8"/>
      <c r="AQ75" s="15"/>
    </row>
    <row r="76" spans="1:43" x14ac:dyDescent="0.25">
      <c r="A76" s="5" t="e" vm="74">
        <v>#VALUE!</v>
      </c>
      <c r="B76" s="5" t="s">
        <v>40</v>
      </c>
      <c r="C76" s="5" t="str" cm="1">
        <f t="array" ref="C76">_FV(Table1[[#This Row],[Data]],"Name")</f>
        <v>INTUIT INC.</v>
      </c>
      <c r="D76" s="5" t="str" cm="1">
        <f t="array" ref="D76">_FV(Table1[[#This Row],[Data]],"Exchange")</f>
        <v>Nasdaq Stock Market</v>
      </c>
      <c r="E76" s="5" t="s">
        <v>23</v>
      </c>
      <c r="F76" s="6">
        <v>1983</v>
      </c>
      <c r="G76" s="7">
        <f>2022-Table1[[#This Row],[Inc.]]</f>
        <v>39</v>
      </c>
      <c r="H76" s="8" cm="1">
        <f t="array" ref="H76">_FV(Table1[[#This Row],[Data]],"Market cap",TRUE)/1000000</f>
        <v>103795.015625</v>
      </c>
      <c r="I76" s="8" cm="1">
        <f t="array" ref="I76">_FV(Table1[[#This Row],[Data]],"Price")</f>
        <v>367.01</v>
      </c>
      <c r="J76" s="8" cm="1">
        <f t="array" ref="J76">_FV(Table1[[#This Row],[Data]],"52 week low",TRUE)</f>
        <v>363.76499999999999</v>
      </c>
      <c r="K76" s="8" cm="1">
        <f t="array" ref="K76">_FV(Table1[[#This Row],[Data]],"52 week high",TRUE)</f>
        <v>716.86</v>
      </c>
      <c r="L76" s="9">
        <f>(Table1[[#This Row],[Close]]-Table1[[#This Row],[52WkLo]])/Table1[[#This Row],[52WkLo]]</f>
        <v>8.9205943397523257E-3</v>
      </c>
      <c r="M76" s="8">
        <v>620.83000000000004</v>
      </c>
      <c r="N76" s="8">
        <f>Table1[[#This Row],[Target]]-Table1[[#This Row],[Close]]</f>
        <v>253.82000000000005</v>
      </c>
      <c r="O76" s="10">
        <v>7.78</v>
      </c>
      <c r="P76" s="10">
        <f>Table1[[#This Row],[Close]]/Table1[[#This Row],[EPS]]</f>
        <v>47.173521850899739</v>
      </c>
      <c r="Q76" s="5">
        <v>38.17</v>
      </c>
      <c r="R76" s="5">
        <v>10.67</v>
      </c>
      <c r="S76" s="1">
        <v>381</v>
      </c>
      <c r="T76" s="1">
        <v>367.01</v>
      </c>
      <c r="U76" s="2">
        <v>-3.6719160104986902E-2</v>
      </c>
      <c r="V76" s="1">
        <v>198</v>
      </c>
      <c r="W76" s="1">
        <v>367.01</v>
      </c>
      <c r="X76" s="2">
        <v>0.85358585858585856</v>
      </c>
      <c r="Y76" s="1">
        <v>114</v>
      </c>
      <c r="Z76" s="1">
        <v>367.01</v>
      </c>
      <c r="AA76" s="2">
        <v>2.2193859649122807</v>
      </c>
      <c r="AB76" s="5">
        <v>460.87</v>
      </c>
      <c r="AC76" s="5">
        <v>548.03</v>
      </c>
      <c r="AD76" s="5">
        <v>1.1160000000000001</v>
      </c>
      <c r="AE7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-44.081552233679986</v>
      </c>
      <c r="AF76" s="11">
        <f>Table1[[#This Row],[Raw Score]]/SUM($AE$3:$AE$64)</f>
        <v>-3.9817179819327435E-3</v>
      </c>
      <c r="AG76" s="5">
        <v>8</v>
      </c>
      <c r="AH76" s="12">
        <f>Table1[[#This Row],[Raw Score]]*Table1[[#This Row],[Rating]]/200</f>
        <v>-1.7632620893471995</v>
      </c>
      <c r="AL76" s="5"/>
      <c r="AM76" s="5"/>
      <c r="AP76" s="8"/>
      <c r="AQ76" s="15"/>
    </row>
    <row r="77" spans="1:43" x14ac:dyDescent="0.25">
      <c r="A77" s="5" t="e" vm="75">
        <v>#VALUE!</v>
      </c>
      <c r="B77" s="5" t="s">
        <v>37</v>
      </c>
      <c r="C77" s="5" t="str" cm="1">
        <f t="array" ref="C77">_FV(Table1[[#This Row],[Data]],"Name")</f>
        <v>MASTERCARD INCORPORATED.</v>
      </c>
      <c r="D77" s="5" t="str" cm="1">
        <f t="array" ref="D77">_FV(Table1[[#This Row],[Data]],"Exchange")</f>
        <v>New York Stock Exchange</v>
      </c>
      <c r="E77" s="5" t="s">
        <v>27</v>
      </c>
      <c r="F77" s="6">
        <v>1966</v>
      </c>
      <c r="G77" s="7">
        <f>2022-Table1[[#This Row],[Inc.]]</f>
        <v>56</v>
      </c>
      <c r="H77" s="8" cm="1">
        <f t="array" ref="H77">_FV(Table1[[#This Row],[Data]],"Market cap",TRUE)/1000000</f>
        <v>319017.73515299999</v>
      </c>
      <c r="I77" s="8" cm="1">
        <f t="array" ref="I77">_FV(Table1[[#This Row],[Data]],"Price")</f>
        <v>327.99</v>
      </c>
      <c r="J77" s="8" cm="1">
        <f t="array" ref="J77">_FV(Table1[[#This Row],[Data]],"52 week low",TRUE)</f>
        <v>305.60500000000002</v>
      </c>
      <c r="K77" s="8" cm="1">
        <f t="array" ref="K77">_FV(Table1[[#This Row],[Data]],"52 week high",TRUE)</f>
        <v>399.92</v>
      </c>
      <c r="L77" s="9">
        <f>(Table1[[#This Row],[Close]]-Table1[[#This Row],[52WkLo]])/Table1[[#This Row],[52WkLo]]</f>
        <v>7.324814711801178E-2</v>
      </c>
      <c r="M77" s="8">
        <v>434.05</v>
      </c>
      <c r="N77" s="8">
        <f>Table1[[#This Row],[Target]]-Table1[[#This Row],[Close]]</f>
        <v>106.06</v>
      </c>
      <c r="O77" s="10">
        <v>9.61</v>
      </c>
      <c r="P77" s="10">
        <f>Table1[[#This Row],[Close]]/Table1[[#This Row],[EPS]]</f>
        <v>34.130072840790845</v>
      </c>
      <c r="Q77" s="5">
        <v>28.56</v>
      </c>
      <c r="R77" s="5">
        <v>17.34</v>
      </c>
      <c r="S77" s="1">
        <v>348</v>
      </c>
      <c r="T77" s="1">
        <v>327.99</v>
      </c>
      <c r="U77" s="2">
        <v>-5.7499999999999975E-2</v>
      </c>
      <c r="V77" s="1">
        <v>186</v>
      </c>
      <c r="W77" s="1">
        <v>327.99</v>
      </c>
      <c r="X77" s="2">
        <v>0.76338709677419359</v>
      </c>
      <c r="Y77" s="1">
        <v>104</v>
      </c>
      <c r="Z77" s="1">
        <v>327.99</v>
      </c>
      <c r="AA77" s="2">
        <v>2.1537500000000001</v>
      </c>
      <c r="AB77" s="5">
        <v>350.37</v>
      </c>
      <c r="AC77" s="5">
        <v>354.86</v>
      </c>
      <c r="AD77" s="5">
        <v>1.077</v>
      </c>
      <c r="AE7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-49.509150949581482</v>
      </c>
      <c r="AF77" s="11">
        <f>Table1[[#This Row],[Raw Score]]/SUM($AE$3:$AE$64)</f>
        <v>-4.4719722109865991E-3</v>
      </c>
      <c r="AG77" s="5">
        <v>8</v>
      </c>
      <c r="AH77" s="12">
        <f>Table1[[#This Row],[Raw Score]]*Table1[[#This Row],[Rating]]/200</f>
        <v>-1.9803660379832593</v>
      </c>
      <c r="AL77" s="5"/>
      <c r="AM77" s="5"/>
      <c r="AP77" s="8"/>
      <c r="AQ77" s="15"/>
    </row>
    <row r="78" spans="1:43" x14ac:dyDescent="0.25">
      <c r="A78" s="5" t="e" vm="76">
        <v>#VALUE!</v>
      </c>
      <c r="B78" s="5" t="s">
        <v>106</v>
      </c>
      <c r="C78" s="5" t="str" cm="1">
        <f t="array" ref="C78">_FV(Table1[[#This Row],[Data]],"Name")</f>
        <v>LYFT, INC.</v>
      </c>
      <c r="D78" s="5" t="str" cm="1">
        <f t="array" ref="D78">_FV(Table1[[#This Row],[Data]],"Exchange")</f>
        <v>Nasdaq Stock Market</v>
      </c>
      <c r="E78" s="5" t="s">
        <v>27</v>
      </c>
      <c r="F78" s="6">
        <v>2012</v>
      </c>
      <c r="G78" s="7">
        <f>2022-Table1[[#This Row],[Inc.]]</f>
        <v>10</v>
      </c>
      <c r="H78" s="8" cm="1">
        <f t="array" ref="H78">_FV(Table1[[#This Row],[Data]],"Market cap",TRUE)/1000000</f>
        <v>6486.7350980000001</v>
      </c>
      <c r="I78" s="8" cm="1">
        <f t="array" ref="I78">_FV(Table1[[#This Row],[Data]],"Price")</f>
        <v>18.61</v>
      </c>
      <c r="J78" s="8" cm="1">
        <f t="array" ref="J78">_FV(Table1[[#This Row],[Data]],"52 week low",TRUE)</f>
        <v>18.399999999999999</v>
      </c>
      <c r="K78" s="8" cm="1">
        <f t="array" ref="K78">_FV(Table1[[#This Row],[Data]],"52 week high",TRUE)</f>
        <v>63.07</v>
      </c>
      <c r="L78" s="9">
        <f>(Table1[[#This Row],[Close]]-Table1[[#This Row],[52WkLo]])/Table1[[#This Row],[52WkLo]]</f>
        <v>1.1413043478260916E-2</v>
      </c>
      <c r="M78" s="8">
        <v>45.27</v>
      </c>
      <c r="N78" s="8">
        <f>Table1[[#This Row],[Target]]-Table1[[#This Row],[Close]]</f>
        <v>26.660000000000004</v>
      </c>
      <c r="O78" s="10">
        <v>-3.0150000000000001</v>
      </c>
      <c r="P78" s="16">
        <f>Table1[[#This Row],[Close]]/Table1[[#This Row],[EPS]]</f>
        <v>-6.1724709784411269</v>
      </c>
      <c r="Q78" s="14">
        <v>21.1</v>
      </c>
      <c r="R78" s="5">
        <v>1.865</v>
      </c>
      <c r="S78" s="1">
        <v>49</v>
      </c>
      <c r="T78" s="1">
        <v>18.61</v>
      </c>
      <c r="U78" s="2">
        <v>-0.62020408163265306</v>
      </c>
      <c r="V78" s="1">
        <v>87</v>
      </c>
      <c r="W78" s="1">
        <v>18.61</v>
      </c>
      <c r="X78" s="2">
        <v>-0.78609195402298848</v>
      </c>
      <c r="Y78" s="1">
        <v>87</v>
      </c>
      <c r="Z78" s="1">
        <v>18.61</v>
      </c>
      <c r="AA78" s="2">
        <v>-0.78609195402298848</v>
      </c>
      <c r="AB78" s="5">
        <v>35.21</v>
      </c>
      <c r="AC78" s="5">
        <v>43.89</v>
      </c>
      <c r="AD78" s="5">
        <v>1.827</v>
      </c>
      <c r="AE7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-53.495194473780906</v>
      </c>
      <c r="AF78" s="11">
        <f>Table1[[#This Row],[Raw Score]]/SUM($AE$3:$AE$64)</f>
        <v>-4.8320162741569772E-3</v>
      </c>
      <c r="AG78" s="5">
        <v>8</v>
      </c>
      <c r="AH78" s="12">
        <f>Table1[[#This Row],[Raw Score]]*Table1[[#This Row],[Rating]]/200</f>
        <v>-2.1398077789512362</v>
      </c>
      <c r="AL78" s="5"/>
      <c r="AM78" s="5"/>
      <c r="AP78" s="8"/>
      <c r="AQ78" s="15"/>
    </row>
    <row r="79" spans="1:43" x14ac:dyDescent="0.25">
      <c r="A79" s="5" t="e" vm="77">
        <v>#VALUE!</v>
      </c>
      <c r="B79" s="5" t="s">
        <v>78</v>
      </c>
      <c r="C79" s="5" t="str" cm="1">
        <f t="array" ref="C79">_FV(Table1[[#This Row],[Data]],"Name")</f>
        <v>SALESFORCE, INC.</v>
      </c>
      <c r="D79" s="5" t="str" cm="1">
        <f t="array" ref="D79">_FV(Table1[[#This Row],[Data]],"Exchange")</f>
        <v>New York Stock Exchange</v>
      </c>
      <c r="E79" s="5" t="s">
        <v>23</v>
      </c>
      <c r="F79" s="6">
        <v>1999</v>
      </c>
      <c r="G79" s="7">
        <f>2022-Table1[[#This Row],[Inc.]]</f>
        <v>23</v>
      </c>
      <c r="H79" s="8" cm="1">
        <f t="array" ref="H79">_FV(Table1[[#This Row],[Data]],"Market cap",TRUE)/1000000</f>
        <v>162540.82088000001</v>
      </c>
      <c r="I79" s="8" cm="1">
        <f t="array" ref="I79">_FV(Table1[[#This Row],[Data]],"Price")</f>
        <v>163.6</v>
      </c>
      <c r="J79" s="8" cm="1">
        <f t="array" ref="J79">_FV(Table1[[#This Row],[Data]],"52 week low",TRUE)</f>
        <v>162.13</v>
      </c>
      <c r="K79" s="8" cm="1">
        <f t="array" ref="K79">_FV(Table1[[#This Row],[Data]],"52 week high",TRUE)</f>
        <v>311.75</v>
      </c>
      <c r="L79" s="9">
        <f>(Table1[[#This Row],[Close]]-Table1[[#This Row],[52WkLo]])/Table1[[#This Row],[52WkLo]]</f>
        <v>9.0667982483192428E-3</v>
      </c>
      <c r="M79" s="8">
        <v>289.68</v>
      </c>
      <c r="N79" s="8">
        <f>Table1[[#This Row],[Target]]-Table1[[#This Row],[Close]]</f>
        <v>126.08000000000001</v>
      </c>
      <c r="O79" s="10">
        <v>1.48</v>
      </c>
      <c r="P79" s="10">
        <f>Table1[[#This Row],[Close]]/Table1[[#This Row],[EPS]]</f>
        <v>110.54054054054053</v>
      </c>
      <c r="Q79" s="5">
        <v>45.42</v>
      </c>
      <c r="R79" s="5">
        <v>6.59</v>
      </c>
      <c r="S79" s="1">
        <v>223</v>
      </c>
      <c r="T79" s="1">
        <v>163.6</v>
      </c>
      <c r="U79" s="2">
        <v>-0.26636771300448431</v>
      </c>
      <c r="V79" s="1">
        <v>136</v>
      </c>
      <c r="W79" s="1">
        <v>163.6</v>
      </c>
      <c r="X79" s="2">
        <v>0.20294117647058818</v>
      </c>
      <c r="Y79" s="1">
        <v>69</v>
      </c>
      <c r="Z79" s="1">
        <v>163.6</v>
      </c>
      <c r="AA79" s="2">
        <v>1.3710144927536232</v>
      </c>
      <c r="AB79" s="5">
        <v>197.67</v>
      </c>
      <c r="AC79" s="5">
        <v>243.08</v>
      </c>
      <c r="AD79" s="5">
        <v>1.0920000000000001</v>
      </c>
      <c r="AE7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-86.079722383016758</v>
      </c>
      <c r="AF79" s="11">
        <f>Table1[[#This Row],[Raw Score]]/SUM($AE$3:$AE$64)</f>
        <v>-7.775252030040038E-3</v>
      </c>
      <c r="AG79" s="5">
        <v>5</v>
      </c>
      <c r="AH79" s="12">
        <f>Table1[[#This Row],[Raw Score]]*Table1[[#This Row],[Rating]]/200</f>
        <v>-2.1519930595754189</v>
      </c>
      <c r="AL79" s="5"/>
      <c r="AM79" s="5"/>
      <c r="AP79" s="8"/>
      <c r="AQ79" s="15"/>
    </row>
    <row r="80" spans="1:43" x14ac:dyDescent="0.25">
      <c r="A80" s="13" t="e" vm="78">
        <v>#VALUE!</v>
      </c>
      <c r="B80" s="13" t="s">
        <v>118</v>
      </c>
      <c r="C80" s="5" t="str" cm="1">
        <f t="array" ref="C80">_FV(Table1[[#This Row],[Data]],"Name")</f>
        <v>ARK Innovation</v>
      </c>
      <c r="D80" s="5" t="str" cm="1">
        <f t="array" ref="D80">_FV(Table1[[#This Row],[Data]],"Exchange")</f>
        <v>NYSE Arca</v>
      </c>
      <c r="E80" s="5" t="s">
        <v>130</v>
      </c>
      <c r="F80" s="6">
        <v>2014</v>
      </c>
      <c r="G80" s="7">
        <f>2022-Table1[[#This Row],[Inc.]]</f>
        <v>8</v>
      </c>
      <c r="H80" s="8" cm="1">
        <f t="array" ref="H80">_FV(Table1[[#This Row],[Data]],"Market cap",TRUE)/1000000</f>
        <v>8840.2345081870008</v>
      </c>
      <c r="I80" s="8" cm="1">
        <f t="array" ref="I80">_FV(Table1[[#This Row],[Data]],"Price")</f>
        <v>41.13</v>
      </c>
      <c r="J80" s="8" cm="1">
        <f t="array" ref="J80">_FV(Table1[[#This Row],[Data]],"52 week low",TRUE)</f>
        <v>40.755000000000003</v>
      </c>
      <c r="K80" s="8" cm="1">
        <f t="array" ref="K80">_FV(Table1[[#This Row],[Data]],"52 week high",TRUE)</f>
        <v>132.5</v>
      </c>
      <c r="L80" s="9">
        <f>(Table1[[#This Row],[Close]]-Table1[[#This Row],[52WkLo]])/Table1[[#This Row],[52WkLo]]</f>
        <v>9.2013249907986743E-3</v>
      </c>
      <c r="M80" s="8">
        <f>Table1[[#This Row],[Close]]*1.2</f>
        <v>49.356000000000002</v>
      </c>
      <c r="N80" s="8">
        <f>Table1[[#This Row],[Target]]-Table1[[#This Row],[Close]]</f>
        <v>8.2259999999999991</v>
      </c>
      <c r="O80" s="10">
        <f>Table1[[#This Row],[Close]]/Table1[[#This Row],[PE]]</f>
        <v>1.772844827586207</v>
      </c>
      <c r="P80" s="10">
        <v>23.2</v>
      </c>
      <c r="Q80" s="14">
        <v>21.1</v>
      </c>
      <c r="R80" s="5">
        <v>5.5</v>
      </c>
      <c r="S80" s="1">
        <v>125</v>
      </c>
      <c r="T80" s="1">
        <v>41.13</v>
      </c>
      <c r="U80" s="2">
        <v>-0.67096</v>
      </c>
      <c r="V80" s="1">
        <v>37</v>
      </c>
      <c r="W80" s="1">
        <v>41.13</v>
      </c>
      <c r="X80" s="2">
        <v>0.11162162162162169</v>
      </c>
      <c r="Y80" s="1">
        <v>20</v>
      </c>
      <c r="Z80" s="1">
        <v>41.13</v>
      </c>
      <c r="AA80" s="2">
        <v>1.0565000000000002</v>
      </c>
      <c r="AB80" s="5">
        <v>59.36</v>
      </c>
      <c r="AC80" s="5">
        <v>92.77</v>
      </c>
      <c r="AD80" s="14">
        <v>1</v>
      </c>
      <c r="AE8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-63.015499270464815</v>
      </c>
      <c r="AF80" s="11">
        <f>Table1[[#This Row],[Raw Score]]/SUM($AE$3:$AE$64)</f>
        <v>-5.6919489870861364E-3</v>
      </c>
      <c r="AG80" s="5">
        <v>7</v>
      </c>
      <c r="AH80" s="12">
        <f>Table1[[#This Row],[Raw Score]]*Table1[[#This Row],[Rating]]/200</f>
        <v>-2.2055424744662684</v>
      </c>
      <c r="AL80" s="5"/>
      <c r="AM80" s="5"/>
      <c r="AP80" s="8"/>
      <c r="AQ80" s="15"/>
    </row>
    <row r="81" spans="1:43" x14ac:dyDescent="0.25">
      <c r="A81" s="13" t="e" vm="79">
        <v>#VALUE!</v>
      </c>
      <c r="B81" s="13" t="s">
        <v>125</v>
      </c>
      <c r="C81" s="5" t="str" cm="1">
        <f t="array" ref="C81">_FV(Table1[[#This Row],[Data]],"Name")</f>
        <v>iShares:20+ Trs Bd ETF</v>
      </c>
      <c r="D81" s="5" t="str" cm="1">
        <f t="array" ref="D81">_FV(Table1[[#This Row],[Data]],"Exchange")</f>
        <v>Nasdaq Stock Market</v>
      </c>
      <c r="E81" s="5" t="s">
        <v>130</v>
      </c>
      <c r="F81" s="6">
        <v>2000</v>
      </c>
      <c r="G81" s="7">
        <f>2022-Table1[[#This Row],[Inc.]]</f>
        <v>22</v>
      </c>
      <c r="H81" s="8" cm="1">
        <f t="array" ref="H81">_FV(Table1[[#This Row],[Data]],"Market cap",TRUE)/1000000</f>
        <v>18845.510626840001</v>
      </c>
      <c r="I81" s="8" cm="1">
        <f t="array" ref="I81">_FV(Table1[[#This Row],[Data]],"Price")</f>
        <v>114.67</v>
      </c>
      <c r="J81" s="8" cm="1">
        <f t="array" ref="J81">_FV(Table1[[#This Row],[Data]],"52 week low",TRUE)</f>
        <v>112.62</v>
      </c>
      <c r="K81" s="8" cm="1">
        <f t="array" ref="K81">_FV(Table1[[#This Row],[Data]],"52 week high",TRUE)</f>
        <v>155.12</v>
      </c>
      <c r="L81" s="9">
        <f>(Table1[[#This Row],[Close]]-Table1[[#This Row],[52WkLo]])/Table1[[#This Row],[52WkLo]]</f>
        <v>1.8202805895933202E-2</v>
      </c>
      <c r="M81" s="8">
        <f>Table1[[#This Row],[Close]]*1.2</f>
        <v>137.60399999999998</v>
      </c>
      <c r="N81" s="8">
        <f>Table1[[#This Row],[Target]]-Table1[[#This Row],[Close]]</f>
        <v>22.933999999999983</v>
      </c>
      <c r="O81" s="10">
        <f>Table1[[#This Row],[Close]]/Table1[[#This Row],[PE]]</f>
        <v>4.9426724137931037</v>
      </c>
      <c r="P81" s="10">
        <v>23.2</v>
      </c>
      <c r="Q81" s="14">
        <v>21.1</v>
      </c>
      <c r="R81" s="5">
        <v>5.5</v>
      </c>
      <c r="S81" s="1">
        <v>157</v>
      </c>
      <c r="T81" s="1">
        <v>114.67</v>
      </c>
      <c r="U81" s="2">
        <v>-0.26961783439490444</v>
      </c>
      <c r="V81" s="1">
        <v>123</v>
      </c>
      <c r="W81" s="1">
        <v>114.67</v>
      </c>
      <c r="X81" s="2">
        <v>-6.7723577235772339E-2</v>
      </c>
      <c r="Y81" s="1">
        <v>118</v>
      </c>
      <c r="Z81" s="1">
        <v>114.67</v>
      </c>
      <c r="AA81" s="2">
        <v>-2.8220338983050833E-2</v>
      </c>
      <c r="AB81" s="5">
        <v>127.59</v>
      </c>
      <c r="AC81" s="5">
        <v>141.46</v>
      </c>
      <c r="AD81" s="14">
        <v>1</v>
      </c>
      <c r="AE8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-82.586349084156353</v>
      </c>
      <c r="AF81" s="11">
        <f>Table1[[#This Row],[Raw Score]]/SUM($AE$3:$AE$64)</f>
        <v>-7.4597089836441199E-3</v>
      </c>
      <c r="AG81" s="5">
        <v>6</v>
      </c>
      <c r="AH81" s="12">
        <f>Table1[[#This Row],[Raw Score]]*Table1[[#This Row],[Rating]]/200</f>
        <v>-2.4775904725246907</v>
      </c>
      <c r="AL81" s="5"/>
      <c r="AM81" s="5"/>
      <c r="AP81" s="8"/>
      <c r="AQ81" s="15"/>
    </row>
    <row r="82" spans="1:43" x14ac:dyDescent="0.25">
      <c r="A82" s="5" t="e" vm="80">
        <v>#VALUE!</v>
      </c>
      <c r="B82" s="5" t="s">
        <v>102</v>
      </c>
      <c r="C82" s="5" t="str" cm="1">
        <f t="array" ref="C82">_FV(Table1[[#This Row],[Data]],"Name")</f>
        <v>PELOTON INTERACTIVE, INC.</v>
      </c>
      <c r="D82" s="5" t="str" cm="1">
        <f t="array" ref="D82">_FV(Table1[[#This Row],[Data]],"Exchange")</f>
        <v>Nasdaq Stock Market</v>
      </c>
      <c r="E82" s="5" t="s">
        <v>20</v>
      </c>
      <c r="F82" s="6">
        <v>2012</v>
      </c>
      <c r="G82" s="7">
        <f>2022-Table1[[#This Row],[Inc.]]</f>
        <v>10</v>
      </c>
      <c r="H82" s="8" cm="1">
        <f t="array" ref="H82">_FV(Table1[[#This Row],[Data]],"Market cap",TRUE)/1000000</f>
        <v>4685.5108259999997</v>
      </c>
      <c r="I82" s="8" cm="1">
        <f t="array" ref="I82">_FV(Table1[[#This Row],[Data]],"Price")</f>
        <v>14.13</v>
      </c>
      <c r="J82" s="8" cm="1">
        <f t="array" ref="J82">_FV(Table1[[#This Row],[Data]],"52 week low",TRUE)</f>
        <v>14.06</v>
      </c>
      <c r="K82" s="8" cm="1">
        <f t="array" ref="K82">_FV(Table1[[#This Row],[Data]],"52 week high",TRUE)</f>
        <v>129.69999999999999</v>
      </c>
      <c r="L82" s="9">
        <f>(Table1[[#This Row],[Close]]-Table1[[#This Row],[52WkLo]])/Table1[[#This Row],[52WkLo]]</f>
        <v>4.9786628733997354E-3</v>
      </c>
      <c r="M82" s="8">
        <v>43.07</v>
      </c>
      <c r="N82" s="8">
        <f>Table1[[#This Row],[Target]]-Table1[[#This Row],[Close]]</f>
        <v>28.939999999999998</v>
      </c>
      <c r="O82" s="10">
        <v>-3.7559999999999998</v>
      </c>
      <c r="P82" s="16">
        <f>Table1[[#This Row],[Close]]/Table1[[#This Row],[EPS]]</f>
        <v>-3.761980830670927</v>
      </c>
      <c r="Q82" s="5">
        <v>121.03</v>
      </c>
      <c r="R82" s="5">
        <v>1.379</v>
      </c>
      <c r="S82" s="1">
        <v>151</v>
      </c>
      <c r="T82" s="1">
        <v>14.13</v>
      </c>
      <c r="U82" s="2">
        <v>-0.90642384105960272</v>
      </c>
      <c r="V82" s="1">
        <v>27</v>
      </c>
      <c r="W82" s="1">
        <v>14.13</v>
      </c>
      <c r="X82" s="2">
        <v>-0.47666666666666663</v>
      </c>
      <c r="Y82" s="1">
        <v>27</v>
      </c>
      <c r="Z82" s="1">
        <v>14.13</v>
      </c>
      <c r="AA82" s="2">
        <v>-0.47666666666666663</v>
      </c>
      <c r="AB82" s="5">
        <v>23.72</v>
      </c>
      <c r="AC82" s="5">
        <v>57.52</v>
      </c>
      <c r="AD82" s="5">
        <v>0.96099999999999997</v>
      </c>
      <c r="AE8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-220.14627709126205</v>
      </c>
      <c r="AF82" s="11">
        <f>Table1[[#This Row],[Raw Score]]/SUM($AE$3:$AE$64)</f>
        <v>-1.9884971053267513E-2</v>
      </c>
      <c r="AG82" s="5">
        <v>3</v>
      </c>
      <c r="AH82" s="12">
        <f>Table1[[#This Row],[Raw Score]]*Table1[[#This Row],[Rating]]/200</f>
        <v>-3.3021941563689308</v>
      </c>
      <c r="AL82" s="5"/>
      <c r="AM82" s="5"/>
      <c r="AP82" s="8"/>
      <c r="AQ82" s="15"/>
    </row>
    <row r="83" spans="1:43" x14ac:dyDescent="0.25">
      <c r="A83" s="5" t="e" vm="81">
        <v>#VALUE!</v>
      </c>
      <c r="B83" s="5" t="s">
        <v>24</v>
      </c>
      <c r="C83" s="5" t="str" cm="1">
        <f t="array" ref="C83">_FV(Table1[[#This Row],[Data]],"Name")</f>
        <v>MONGODB, INC.</v>
      </c>
      <c r="D83" s="5" t="str" cm="1">
        <f t="array" ref="D83">_FV(Table1[[#This Row],[Data]],"Exchange")</f>
        <v>Nasdaq Stock Market</v>
      </c>
      <c r="E83" s="5" t="s">
        <v>23</v>
      </c>
      <c r="F83" s="6">
        <v>2007</v>
      </c>
      <c r="G83" s="7">
        <f>2022-Table1[[#This Row],[Inc.]]</f>
        <v>15</v>
      </c>
      <c r="H83" s="8" cm="1">
        <f t="array" ref="H83">_FV(Table1[[#This Row],[Data]],"Market cap",TRUE)/1000000</f>
        <v>17075.365443999999</v>
      </c>
      <c r="I83" s="8" cm="1">
        <f t="array" ref="I83">_FV(Table1[[#This Row],[Data]],"Price")</f>
        <v>252.72</v>
      </c>
      <c r="J83" s="8" cm="1">
        <f t="array" ref="J83">_FV(Table1[[#This Row],[Data]],"52 week low",TRUE)</f>
        <v>238.01</v>
      </c>
      <c r="K83" s="8" cm="1">
        <f t="array" ref="K83">_FV(Table1[[#This Row],[Data]],"52 week high",TRUE)</f>
        <v>590</v>
      </c>
      <c r="L83" s="9">
        <f>(Table1[[#This Row],[Close]]-Table1[[#This Row],[52WkLo]])/Table1[[#This Row],[52WkLo]]</f>
        <v>6.1804125877064027E-2</v>
      </c>
      <c r="M83" s="8">
        <v>473.63</v>
      </c>
      <c r="N83" s="8">
        <f>Table1[[#This Row],[Target]]-Table1[[#This Row],[Close]]</f>
        <v>220.91</v>
      </c>
      <c r="O83" s="10">
        <v>-4.7530000000000001</v>
      </c>
      <c r="P83" s="16">
        <f>Table1[[#This Row],[Close]]/Table1[[#This Row],[EPS]]</f>
        <v>-53.170629076372819</v>
      </c>
      <c r="Q83" s="14">
        <v>21.1</v>
      </c>
      <c r="R83" s="5">
        <v>22.44</v>
      </c>
      <c r="S83" s="1">
        <v>366</v>
      </c>
      <c r="T83" s="1">
        <v>252.72</v>
      </c>
      <c r="U83" s="2">
        <v>-0.30950819672131147</v>
      </c>
      <c r="V83" s="1">
        <v>83</v>
      </c>
      <c r="W83" s="1">
        <v>252.72</v>
      </c>
      <c r="X83" s="2">
        <v>2.0448192771084339</v>
      </c>
      <c r="Y83" s="1">
        <v>34</v>
      </c>
      <c r="Z83" s="1">
        <v>252.72</v>
      </c>
      <c r="AA83" s="2">
        <v>6.4329411764705879</v>
      </c>
      <c r="AB83" s="5">
        <v>378.75</v>
      </c>
      <c r="AC83" s="5">
        <v>436.6</v>
      </c>
      <c r="AD83" s="5">
        <v>0.83399999999999996</v>
      </c>
      <c r="AE8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-83.232590023289049</v>
      </c>
      <c r="AF83" s="11">
        <f>Table1[[#This Row],[Raw Score]]/SUM($AE$3:$AE$64)</f>
        <v>-7.518081455520003E-3</v>
      </c>
      <c r="AG83" s="5">
        <v>10</v>
      </c>
      <c r="AH83" s="12">
        <f>Table1[[#This Row],[Raw Score]]*Table1[[#This Row],[Rating]]/200</f>
        <v>-4.1616295011644526</v>
      </c>
      <c r="AL83" s="5"/>
      <c r="AM83" s="5"/>
      <c r="AP83" s="8"/>
      <c r="AQ83" s="15"/>
    </row>
    <row r="84" spans="1:43" x14ac:dyDescent="0.25">
      <c r="A84" s="5" t="e" vm="82">
        <v>#VALUE!</v>
      </c>
      <c r="B84" s="5" t="s">
        <v>82</v>
      </c>
      <c r="C84" s="5" t="str" cm="1">
        <f t="array" ref="C84">_FV(Table1[[#This Row],[Data]],"Name")</f>
        <v>ZOOM VIDEO COMMUNICATIONS, INC.</v>
      </c>
      <c r="D84" s="5" t="str" cm="1">
        <f t="array" ref="D84">_FV(Table1[[#This Row],[Data]],"Exchange")</f>
        <v>Nasdaq Stock Market</v>
      </c>
      <c r="E84" s="5" t="s">
        <v>23</v>
      </c>
      <c r="F84" s="6">
        <v>2011</v>
      </c>
      <c r="G84" s="7">
        <f>2022-Table1[[#This Row],[Inc.]]</f>
        <v>11</v>
      </c>
      <c r="H84" s="8" cm="1">
        <f t="array" ref="H84">_FV(Table1[[#This Row],[Data]],"Market cap",TRUE)/1000000</f>
        <v>27621.11016</v>
      </c>
      <c r="I84" s="8" cm="1">
        <f t="array" ref="I84">_FV(Table1[[#This Row],[Data]],"Price")</f>
        <v>92.34</v>
      </c>
      <c r="J84" s="8" cm="1">
        <f t="array" ref="J84">_FV(Table1[[#This Row],[Data]],"52 week low",TRUE)</f>
        <v>91.65</v>
      </c>
      <c r="K84" s="8" cm="1">
        <f t="array" ref="K84">_FV(Table1[[#This Row],[Data]],"52 week high",TRUE)</f>
        <v>406.48</v>
      </c>
      <c r="L84" s="9">
        <f>(Table1[[#This Row],[Close]]-Table1[[#This Row],[52WkLo]])/Table1[[#This Row],[52WkLo]]</f>
        <v>7.5286415711947373E-3</v>
      </c>
      <c r="M84" s="8">
        <v>198.44</v>
      </c>
      <c r="N84" s="8">
        <f>Table1[[#This Row],[Target]]-Table1[[#This Row],[Close]]</f>
        <v>106.1</v>
      </c>
      <c r="O84" s="10">
        <v>4.4960000000000004</v>
      </c>
      <c r="P84" s="10">
        <f>Table1[[#This Row],[Close]]/Table1[[#This Row],[EPS]]</f>
        <v>20.538256227758005</v>
      </c>
      <c r="Q84" s="5">
        <v>22.35</v>
      </c>
      <c r="R84" s="5">
        <v>6.06</v>
      </c>
      <c r="S84" s="1">
        <v>359</v>
      </c>
      <c r="T84" s="1">
        <v>92.34</v>
      </c>
      <c r="U84" s="2">
        <v>-0.74278551532033421</v>
      </c>
      <c r="V84" s="1">
        <v>65</v>
      </c>
      <c r="W84" s="1">
        <v>92.34</v>
      </c>
      <c r="X84" s="2">
        <v>0.42061538461538467</v>
      </c>
      <c r="Y84" s="1">
        <v>65</v>
      </c>
      <c r="Z84" s="1">
        <v>92.34</v>
      </c>
      <c r="AA84" s="2">
        <v>0.42061538461538467</v>
      </c>
      <c r="AB84" s="5">
        <v>110.62</v>
      </c>
      <c r="AC84" s="5">
        <v>210.7</v>
      </c>
      <c r="AD84" s="5">
        <v>-0.94199999999999995</v>
      </c>
      <c r="AE8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-145.46913022534505</v>
      </c>
      <c r="AF84" s="11">
        <f>Table1[[#This Row],[Raw Score]]/SUM($AE$3:$AE$64)</f>
        <v>-1.3139670049817993E-2</v>
      </c>
      <c r="AG84" s="5">
        <v>6</v>
      </c>
      <c r="AH84" s="12">
        <f>Table1[[#This Row],[Raw Score]]*Table1[[#This Row],[Rating]]/200</f>
        <v>-4.3640739067603516</v>
      </c>
      <c r="AL84" s="5"/>
      <c r="AM84" s="5"/>
      <c r="AP84" s="8"/>
      <c r="AQ84" s="15"/>
    </row>
    <row r="85" spans="1:43" x14ac:dyDescent="0.25">
      <c r="A85" s="5" t="e" vm="83">
        <v>#VALUE!</v>
      </c>
      <c r="B85" s="5" t="s">
        <v>79</v>
      </c>
      <c r="C85" s="5" t="str" cm="1">
        <f t="array" ref="C85">_FV(Table1[[#This Row],[Data]],"Name")</f>
        <v>TWITTER, INC.</v>
      </c>
      <c r="D85" s="5" t="str" cm="1">
        <f t="array" ref="D85">_FV(Table1[[#This Row],[Data]],"Exchange")</f>
        <v>New York Stock Exchange</v>
      </c>
      <c r="E85" s="5" t="s">
        <v>23</v>
      </c>
      <c r="F85" s="6">
        <v>2006</v>
      </c>
      <c r="G85" s="7">
        <f>2022-Table1[[#This Row],[Inc.]]</f>
        <v>16</v>
      </c>
      <c r="H85" s="8" cm="1">
        <f t="array" ref="H85">_FV(Table1[[#This Row],[Data]],"Market cap",TRUE)/1000000</f>
        <v>36650.106372000002</v>
      </c>
      <c r="I85" s="8" cm="1">
        <f t="array" ref="I85">_FV(Table1[[#This Row],[Data]],"Price")</f>
        <v>47.96</v>
      </c>
      <c r="J85" s="8" cm="1">
        <f t="array" ref="J85">_FV(Table1[[#This Row],[Data]],"52 week low",TRUE)</f>
        <v>31.3</v>
      </c>
      <c r="K85" s="8" cm="1">
        <f t="array" ref="K85">_FV(Table1[[#This Row],[Data]],"52 week high",TRUE)</f>
        <v>73.34</v>
      </c>
      <c r="L85" s="9">
        <f>(Table1[[#This Row],[Close]]-Table1[[#This Row],[52WkLo]])/Table1[[#This Row],[52WkLo]]</f>
        <v>0.5322683706070287</v>
      </c>
      <c r="M85" s="8">
        <v>51.88</v>
      </c>
      <c r="N85" s="8">
        <f>Table1[[#This Row],[Target]]-Table1[[#This Row],[Close]]</f>
        <v>3.9200000000000017</v>
      </c>
      <c r="O85" s="10">
        <v>0.28000000000000003</v>
      </c>
      <c r="P85" s="10">
        <f>Table1[[#This Row],[Close]]/Table1[[#This Row],[EPS]]</f>
        <v>171.28571428571428</v>
      </c>
      <c r="Q85" s="5">
        <v>38.61</v>
      </c>
      <c r="R85" s="5">
        <v>7.33</v>
      </c>
      <c r="S85" s="1">
        <v>55</v>
      </c>
      <c r="T85" s="1">
        <v>47.96</v>
      </c>
      <c r="U85" s="2">
        <v>-0.12799999999999997</v>
      </c>
      <c r="V85" s="1">
        <v>29</v>
      </c>
      <c r="W85" s="1">
        <v>47.96</v>
      </c>
      <c r="X85" s="2">
        <v>0.6537931034482759</v>
      </c>
      <c r="Y85" s="1">
        <v>16</v>
      </c>
      <c r="Z85" s="1">
        <v>47.96</v>
      </c>
      <c r="AA85" s="2">
        <v>1.9975000000000001</v>
      </c>
      <c r="AB85" s="5">
        <v>42.02</v>
      </c>
      <c r="AC85" s="5">
        <v>49.82</v>
      </c>
      <c r="AD85" s="5">
        <v>0.80100000000000005</v>
      </c>
      <c r="AE8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-101.87260889306255</v>
      </c>
      <c r="AF85" s="11">
        <f>Table1[[#This Row],[Raw Score]]/SUM($AE$3:$AE$64)</f>
        <v>-9.2017630537518467E-3</v>
      </c>
      <c r="AG85" s="5">
        <v>9</v>
      </c>
      <c r="AH85" s="12">
        <f>Table1[[#This Row],[Raw Score]]*Table1[[#This Row],[Rating]]/200</f>
        <v>-4.584267400187815</v>
      </c>
      <c r="AL85" s="5"/>
      <c r="AM85" s="5"/>
      <c r="AP85" s="8"/>
      <c r="AQ85" s="15"/>
    </row>
    <row r="86" spans="1:43" x14ac:dyDescent="0.25">
      <c r="A86" s="5" t="e" vm="84">
        <v>#VALUE!</v>
      </c>
      <c r="B86" s="5" t="s">
        <v>104</v>
      </c>
      <c r="C86" s="5" t="str" cm="1">
        <f t="array" ref="C86">_FV(Table1[[#This Row],[Data]],"Name")</f>
        <v>DOORDASH, INC.</v>
      </c>
      <c r="D86" s="5" t="str" cm="1">
        <f t="array" ref="D86">_FV(Table1[[#This Row],[Data]],"Exchange")</f>
        <v>New York Stock Exchange</v>
      </c>
      <c r="E86" s="5" t="s">
        <v>27</v>
      </c>
      <c r="F86" s="6">
        <v>2013</v>
      </c>
      <c r="G86" s="7">
        <f>2022-Table1[[#This Row],[Inc.]]</f>
        <v>9</v>
      </c>
      <c r="H86" s="8" cm="1">
        <f t="array" ref="H86">_FV(Table1[[#This Row],[Data]],"Market cap",TRUE)/1000000</f>
        <v>22542.55111</v>
      </c>
      <c r="I86" s="8" cm="1">
        <f t="array" ref="I86">_FV(Table1[[#This Row],[Data]],"Price")</f>
        <v>64.180000000000007</v>
      </c>
      <c r="J86" s="8" cm="1">
        <f t="array" ref="J86">_FV(Table1[[#This Row],[Data]],"52 week low",TRUE)</f>
        <v>63.11</v>
      </c>
      <c r="K86" s="8" cm="1">
        <f t="array" ref="K86">_FV(Table1[[#This Row],[Data]],"52 week high",TRUE)</f>
        <v>257.24990000000003</v>
      </c>
      <c r="L86" s="9">
        <f>(Table1[[#This Row],[Close]]-Table1[[#This Row],[52WkLo]])/Table1[[#This Row],[52WkLo]]</f>
        <v>1.6954523847250949E-2</v>
      </c>
      <c r="M86" s="8">
        <v>156.72999999999999</v>
      </c>
      <c r="N86" s="8">
        <f>Table1[[#This Row],[Target]]-Table1[[#This Row],[Close]]</f>
        <v>92.549999999999983</v>
      </c>
      <c r="O86" s="10">
        <v>-1.389</v>
      </c>
      <c r="P86" s="16">
        <f>Table1[[#This Row],[Close]]/Table1[[#This Row],[EPS]]</f>
        <v>-46.205903527717787</v>
      </c>
      <c r="Q86" s="14">
        <v>21.1</v>
      </c>
      <c r="R86" s="5">
        <v>4.569</v>
      </c>
      <c r="S86" s="1">
        <v>145</v>
      </c>
      <c r="T86" s="1">
        <v>64.180000000000007</v>
      </c>
      <c r="U86" s="2">
        <v>-0.55737931034482757</v>
      </c>
      <c r="V86" s="1">
        <v>182</v>
      </c>
      <c r="W86" s="1">
        <v>64.180000000000007</v>
      </c>
      <c r="X86" s="2">
        <v>-0.64736263736263733</v>
      </c>
      <c r="Y86" s="1">
        <v>183</v>
      </c>
      <c r="Z86" s="1">
        <v>64.180000000000007</v>
      </c>
      <c r="AA86" s="2">
        <v>-0.64928961748633873</v>
      </c>
      <c r="AB86" s="5">
        <v>98.88</v>
      </c>
      <c r="AC86" s="5">
        <v>154.18</v>
      </c>
      <c r="AD86" s="14">
        <v>1</v>
      </c>
      <c r="AE8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-136.76725336733779</v>
      </c>
      <c r="AF86" s="11">
        <f>Table1[[#This Row],[Raw Score]]/SUM($AE$3:$AE$64)</f>
        <v>-1.2353662801742476E-2</v>
      </c>
      <c r="AG86" s="5">
        <v>8</v>
      </c>
      <c r="AH86" s="12">
        <f>Table1[[#This Row],[Raw Score]]*Table1[[#This Row],[Rating]]/200</f>
        <v>-5.4706901346935117</v>
      </c>
      <c r="AL86" s="5"/>
      <c r="AM86" s="5"/>
      <c r="AP86" s="8"/>
      <c r="AQ86" s="15"/>
    </row>
    <row r="87" spans="1:43" x14ac:dyDescent="0.25">
      <c r="A87" s="5" t="e" vm="85">
        <v>#VALUE!</v>
      </c>
      <c r="B87" s="5" t="s">
        <v>65</v>
      </c>
      <c r="C87" s="5" t="str" cm="1">
        <f t="array" ref="C87">_FV(Table1[[#This Row],[Data]],"Name")</f>
        <v>CLOUDFLARE, INC.</v>
      </c>
      <c r="D87" s="5" t="str" cm="1">
        <f t="array" ref="D87">_FV(Table1[[#This Row],[Data]],"Exchange")</f>
        <v>New York Stock Exchange</v>
      </c>
      <c r="E87" s="5" t="s">
        <v>23</v>
      </c>
      <c r="F87" s="6">
        <v>2009</v>
      </c>
      <c r="G87" s="7">
        <f>2022-Table1[[#This Row],[Inc.]]</f>
        <v>13</v>
      </c>
      <c r="H87" s="8" cm="1">
        <f t="array" ref="H87">_FV(Table1[[#This Row],[Data]],"Market cap",TRUE)/1000000</f>
        <v>18441.014704000001</v>
      </c>
      <c r="I87" s="8" cm="1">
        <f t="array" ref="I87">_FV(Table1[[#This Row],[Data]],"Price")</f>
        <v>56.56</v>
      </c>
      <c r="J87" s="8" cm="1">
        <f t="array" ref="J87">_FV(Table1[[#This Row],[Data]],"52 week low",TRUE)</f>
        <v>56</v>
      </c>
      <c r="K87" s="8" cm="1">
        <f t="array" ref="K87">_FV(Table1[[#This Row],[Data]],"52 week high",TRUE)</f>
        <v>221.64</v>
      </c>
      <c r="L87" s="9">
        <f>(Table1[[#This Row],[Close]]-Table1[[#This Row],[52WkLo]])/Table1[[#This Row],[52WkLo]]</f>
        <v>1.000000000000004E-2</v>
      </c>
      <c r="M87" s="8">
        <v>135.94999999999999</v>
      </c>
      <c r="N87" s="8">
        <f>Table1[[#This Row],[Target]]-Table1[[#This Row],[Close]]</f>
        <v>79.389999999999986</v>
      </c>
      <c r="O87" s="10">
        <v>-0.83299999999999996</v>
      </c>
      <c r="P87" s="16">
        <f>Table1[[#This Row],[Close]]/Table1[[#This Row],[EPS]]</f>
        <v>-67.899159663865547</v>
      </c>
      <c r="Q87" s="14">
        <v>21.1</v>
      </c>
      <c r="R87" s="5">
        <v>37.840000000000003</v>
      </c>
      <c r="S87" s="1">
        <v>71</v>
      </c>
      <c r="T87" s="1">
        <v>56.56</v>
      </c>
      <c r="U87" s="2">
        <v>-0.2033802816901408</v>
      </c>
      <c r="V87" s="1">
        <v>36.47</v>
      </c>
      <c r="W87" s="1">
        <v>56.56</v>
      </c>
      <c r="X87" s="2">
        <v>0.55086372360844538</v>
      </c>
      <c r="Y87" s="1">
        <v>18</v>
      </c>
      <c r="Z87" s="1">
        <v>56.56</v>
      </c>
      <c r="AA87" s="2">
        <v>2.1422222222222222</v>
      </c>
      <c r="AB87" s="5">
        <v>105.02</v>
      </c>
      <c r="AC87" s="5">
        <v>128.91999999999999</v>
      </c>
      <c r="AD87" s="5">
        <v>0.69</v>
      </c>
      <c r="AE87"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-548.36270581437145</v>
      </c>
      <c r="AF87" s="11">
        <f>Table1[[#This Row],[Raw Score]]/SUM($AE$3:$AE$64)</f>
        <v>-4.9531505487553078E-2</v>
      </c>
      <c r="AG87" s="5">
        <v>2</v>
      </c>
      <c r="AH87" s="12">
        <f>Table1[[#This Row],[Raw Score]]*Table1[[#This Row],[Rating]]/200</f>
        <v>-5.4836270581437141</v>
      </c>
      <c r="AL87" s="5"/>
      <c r="AM87" s="5"/>
      <c r="AP87" s="8"/>
      <c r="AQ87" s="15"/>
    </row>
    <row r="88" spans="1:43" x14ac:dyDescent="0.25">
      <c r="A88" s="5" t="e" vm="86">
        <v>#VALUE!</v>
      </c>
      <c r="B88" s="5" t="s">
        <v>93</v>
      </c>
      <c r="C88" s="5" t="str" cm="1">
        <f t="array" ref="C88">_FV(Table1[[#This Row],[Data]],"Name")</f>
        <v>SHAKE SHACK INC.</v>
      </c>
      <c r="D88" s="5" t="str" cm="1">
        <f t="array" ref="D88">_FV(Table1[[#This Row],[Data]],"Exchange")</f>
        <v>New York Stock Exchange</v>
      </c>
      <c r="E88" s="5" t="s">
        <v>27</v>
      </c>
      <c r="F88" s="6">
        <v>2004</v>
      </c>
      <c r="G88" s="7">
        <f>2022-Table1[[#This Row],[Inc.]]</f>
        <v>18</v>
      </c>
      <c r="H88" s="8" cm="1">
        <f t="array" ref="H88">_FV(Table1[[#This Row],[Data]],"Market cap",TRUE)/1000000</f>
        <v>2052.5677529999998</v>
      </c>
      <c r="I88" s="8" cm="1">
        <f t="array" ref="I88">_FV(Table1[[#This Row],[Data]],"Price")</f>
        <v>48.72</v>
      </c>
      <c r="J88" s="8" cm="1">
        <f t="array" ref="J88">_FV(Table1[[#This Row],[Data]],"52 week low",TRUE)</f>
        <v>48.51</v>
      </c>
      <c r="K88" s="8" cm="1">
        <f t="array" ref="K88">_FV(Table1[[#This Row],[Data]],"52 week high",TRUE)</f>
        <v>111.49</v>
      </c>
      <c r="L88" s="9">
        <f>(Table1[[#This Row],[Close]]-Table1[[#This Row],[52WkLo]])/Table1[[#This Row],[52WkLo]]</f>
        <v>4.3290043290043463E-3</v>
      </c>
      <c r="M88" s="8">
        <v>68.819999999999993</v>
      </c>
      <c r="N88" s="8">
        <f>Table1[[#This Row],[Target]]-Table1[[#This Row],[Close]]</f>
        <v>20.099999999999994</v>
      </c>
      <c r="O88" s="10">
        <v>-0.221</v>
      </c>
      <c r="P88" s="16">
        <f>Table1[[#This Row],[Close]]/Table1[[#This Row],[EPS]]</f>
        <v>-220.45248868778279</v>
      </c>
      <c r="Q88" s="5">
        <v>59.93</v>
      </c>
      <c r="R88" s="5">
        <v>3.6030000000000002</v>
      </c>
      <c r="S88" s="1">
        <v>86</v>
      </c>
      <c r="T88" s="1">
        <v>48.72</v>
      </c>
      <c r="U88" s="2">
        <v>-0.43348837209302327</v>
      </c>
      <c r="V88" s="1">
        <v>44</v>
      </c>
      <c r="W88" s="1">
        <v>48.72</v>
      </c>
      <c r="X88" s="2">
        <v>0.10727272727272724</v>
      </c>
      <c r="Y88" s="1">
        <v>36</v>
      </c>
      <c r="Z88" s="1">
        <v>48.72</v>
      </c>
      <c r="AA88" s="2">
        <v>0.35333333333333328</v>
      </c>
      <c r="AB88" s="5">
        <v>65.03</v>
      </c>
      <c r="AC88" s="5">
        <v>75.040000000000006</v>
      </c>
      <c r="AD88" s="5">
        <v>1.43</v>
      </c>
      <c r="AE88"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-221.98735237838483</v>
      </c>
      <c r="AF88" s="11">
        <f>Table1[[#This Row],[Raw Score]]/SUM($AE$3:$AE$64)</f>
        <v>-2.005126834103017E-2</v>
      </c>
      <c r="AG88" s="5">
        <v>6</v>
      </c>
      <c r="AH88" s="12">
        <f>Table1[[#This Row],[Raw Score]]*Table1[[#This Row],[Rating]]/200</f>
        <v>-6.6596205713515451</v>
      </c>
      <c r="AL88" s="5"/>
      <c r="AM88" s="5"/>
      <c r="AP88" s="8"/>
      <c r="AQ88" s="15"/>
    </row>
    <row r="89" spans="1:43" x14ac:dyDescent="0.25">
      <c r="A89" s="5" t="e" vm="87">
        <v>#VALUE!</v>
      </c>
      <c r="B89" s="5" t="s">
        <v>98</v>
      </c>
      <c r="C89" s="5" t="str" cm="1">
        <f t="array" ref="C89">_FV(Table1[[#This Row],[Data]],"Name")</f>
        <v>Spotify Technology SA</v>
      </c>
      <c r="D89" s="5" t="str" cm="1">
        <f t="array" ref="D89">_FV(Table1[[#This Row],[Data]],"Exchange")</f>
        <v>New York Stock Exchange</v>
      </c>
      <c r="E89" s="5" t="s">
        <v>23</v>
      </c>
      <c r="F89" s="6">
        <v>2006</v>
      </c>
      <c r="G89" s="7">
        <f>2022-Table1[[#This Row],[Inc.]]</f>
        <v>16</v>
      </c>
      <c r="H89" s="8" cm="1">
        <f t="array" ref="H89">_FV(Table1[[#This Row],[Data]],"Market cap",TRUE)/1000000</f>
        <v>18146.815992</v>
      </c>
      <c r="I89" s="8" cm="1">
        <f t="array" ref="I89">_FV(Table1[[#This Row],[Data]],"Price")</f>
        <v>94.44</v>
      </c>
      <c r="J89" s="8" cm="1">
        <f t="array" ref="J89">_FV(Table1[[#This Row],[Data]],"52 week low",TRUE)</f>
        <v>93.52</v>
      </c>
      <c r="K89" s="8" cm="1">
        <f t="array" ref="K89">_FV(Table1[[#This Row],[Data]],"52 week high",TRUE)</f>
        <v>305.60000000000002</v>
      </c>
      <c r="L89" s="9">
        <f>(Table1[[#This Row],[Close]]-Table1[[#This Row],[52WkLo]])/Table1[[#This Row],[52WkLo]]</f>
        <v>9.8374679213002747E-3</v>
      </c>
      <c r="M89" s="8">
        <v>147.97</v>
      </c>
      <c r="N89" s="8">
        <f>Table1[[#This Row],[Target]]-Table1[[#This Row],[Close]]</f>
        <v>53.53</v>
      </c>
      <c r="O89" s="10">
        <v>-0.59299999999999997</v>
      </c>
      <c r="P89" s="16">
        <f>Table1[[#This Row],[Close]]/Table1[[#This Row],[EPS]]</f>
        <v>-159.25801011804384</v>
      </c>
      <c r="Q89" s="5">
        <v>38.31</v>
      </c>
      <c r="R89" s="5">
        <v>1.81</v>
      </c>
      <c r="S89" s="1">
        <v>324</v>
      </c>
      <c r="T89" s="1">
        <v>94.44</v>
      </c>
      <c r="U89" s="2">
        <v>-0.70851851851851855</v>
      </c>
      <c r="V89" s="1">
        <v>114</v>
      </c>
      <c r="W89" s="1">
        <v>94.44</v>
      </c>
      <c r="X89" s="2">
        <v>-0.17157894736842108</v>
      </c>
      <c r="Y89" s="1">
        <v>166</v>
      </c>
      <c r="Z89" s="1">
        <v>94.44</v>
      </c>
      <c r="AA89" s="2">
        <v>-0.43108433734939761</v>
      </c>
      <c r="AB89" s="5">
        <v>133.47999999999999</v>
      </c>
      <c r="AC89" s="5">
        <v>204.9</v>
      </c>
      <c r="AD89" s="5">
        <v>1.6719999999999999</v>
      </c>
      <c r="AE89"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-149.58089599273671</v>
      </c>
      <c r="AF89" s="11">
        <f>Table1[[#This Row],[Raw Score]]/SUM($AE$3:$AE$64)</f>
        <v>-1.3511070122273022E-2</v>
      </c>
      <c r="AG89" s="5">
        <v>10</v>
      </c>
      <c r="AH89" s="12">
        <f>Table1[[#This Row],[Raw Score]]*Table1[[#This Row],[Rating]]/200</f>
        <v>-7.4790447996368359</v>
      </c>
      <c r="AL89" s="5"/>
      <c r="AM89" s="5"/>
      <c r="AP89" s="8"/>
      <c r="AQ89" s="15"/>
    </row>
    <row r="90" spans="1:43" x14ac:dyDescent="0.25">
      <c r="A90" s="5" t="e" vm="88">
        <v>#VALUE!</v>
      </c>
      <c r="B90" s="5" t="s">
        <v>80</v>
      </c>
      <c r="C90" s="5" t="str" cm="1">
        <f t="array" ref="C90">_FV(Table1[[#This Row],[Data]],"Name")</f>
        <v>CROWDSTRIKE HOLDINGS, INC.</v>
      </c>
      <c r="D90" s="5" t="str" cm="1">
        <f t="array" ref="D90">_FV(Table1[[#This Row],[Data]],"Exchange")</f>
        <v>Nasdaq Stock Market</v>
      </c>
      <c r="E90" s="5" t="s">
        <v>23</v>
      </c>
      <c r="F90" s="6">
        <v>2011</v>
      </c>
      <c r="G90" s="7">
        <f>2022-Table1[[#This Row],[Inc.]]</f>
        <v>11</v>
      </c>
      <c r="H90" s="8" cm="1">
        <f t="array" ref="H90">_FV(Table1[[#This Row],[Data]],"Market cap",TRUE)/1000000</f>
        <v>33159.039551000002</v>
      </c>
      <c r="I90" s="8" cm="1">
        <f t="array" ref="I90">_FV(Table1[[#This Row],[Data]],"Price")</f>
        <v>143.69</v>
      </c>
      <c r="J90" s="8" cm="1">
        <f t="array" ref="J90">_FV(Table1[[#This Row],[Data]],"52 week low",TRUE)</f>
        <v>142.06</v>
      </c>
      <c r="K90" s="8" cm="1">
        <f t="array" ref="K90">_FV(Table1[[#This Row],[Data]],"52 week high",TRUE)</f>
        <v>298.48</v>
      </c>
      <c r="L90" s="9">
        <f>(Table1[[#This Row],[Close]]-Table1[[#This Row],[52WkLo]])/Table1[[#This Row],[52WkLo]]</f>
        <v>1.1474025059833842E-2</v>
      </c>
      <c r="M90" s="8">
        <v>274.55</v>
      </c>
      <c r="N90" s="8">
        <f>Table1[[#This Row],[Target]]-Table1[[#This Row],[Close]]</f>
        <v>130.86000000000001</v>
      </c>
      <c r="O90" s="10">
        <v>-1.034</v>
      </c>
      <c r="P90" s="16">
        <f>Table1[[#This Row],[Close]]/Table1[[#This Row],[EPS]]</f>
        <v>-138.9651837524178</v>
      </c>
      <c r="Q90" s="14">
        <v>21.1</v>
      </c>
      <c r="R90" s="5">
        <v>25.36</v>
      </c>
      <c r="S90" s="1">
        <v>207</v>
      </c>
      <c r="T90" s="1">
        <v>143.69</v>
      </c>
      <c r="U90" s="2">
        <v>-0.30584541062801934</v>
      </c>
      <c r="V90" s="1">
        <v>63</v>
      </c>
      <c r="W90" s="1">
        <v>143.69</v>
      </c>
      <c r="X90" s="2">
        <v>1.2807936507936508</v>
      </c>
      <c r="Y90" s="1">
        <v>64</v>
      </c>
      <c r="Z90" s="1">
        <v>143.69</v>
      </c>
      <c r="AA90" s="2">
        <v>1.24515625</v>
      </c>
      <c r="AB90" s="5">
        <v>205.62</v>
      </c>
      <c r="AC90" s="5">
        <v>225.51</v>
      </c>
      <c r="AD90" s="5">
        <v>1.403</v>
      </c>
      <c r="AE90"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-377.57437468882893</v>
      </c>
      <c r="AF90" s="11">
        <f>Table1[[#This Row],[Raw Score]]/SUM($AE$3:$AE$64)</f>
        <v>-3.4104848877505513E-2</v>
      </c>
      <c r="AG90" s="5">
        <v>4</v>
      </c>
      <c r="AH90" s="12">
        <f>Table1[[#This Row],[Raw Score]]*Table1[[#This Row],[Rating]]/200</f>
        <v>-7.5514874937765786</v>
      </c>
      <c r="AL90" s="5"/>
      <c r="AM90" s="5"/>
      <c r="AP90" s="8"/>
      <c r="AQ90" s="15"/>
    </row>
    <row r="91" spans="1:43" x14ac:dyDescent="0.25">
      <c r="A91" s="5" t="e" vm="89">
        <v>#VALUE!</v>
      </c>
      <c r="B91" s="5" t="s">
        <v>29</v>
      </c>
      <c r="C91" s="5" t="str" cm="1">
        <f t="array" ref="C91">_FV(Table1[[#This Row],[Data]],"Name")</f>
        <v>BLOCK, INC.</v>
      </c>
      <c r="D91" s="5" t="str" cm="1">
        <f t="array" ref="D91">_FV(Table1[[#This Row],[Data]],"Exchange")</f>
        <v>New York Stock Exchange</v>
      </c>
      <c r="E91" s="5" t="s">
        <v>23</v>
      </c>
      <c r="F91" s="6">
        <v>2009</v>
      </c>
      <c r="G91" s="7">
        <f>2022-Table1[[#This Row],[Inc.]]</f>
        <v>13</v>
      </c>
      <c r="H91" s="8" cm="1">
        <f t="array" ref="H91">_FV(Table1[[#This Row],[Data]],"Market cap",TRUE)/1000000</f>
        <v>48671.673119999999</v>
      </c>
      <c r="I91" s="8" cm="1">
        <f t="array" ref="I91">_FV(Table1[[#This Row],[Data]],"Price")</f>
        <v>83.86</v>
      </c>
      <c r="J91" s="8" cm="1">
        <f t="array" ref="J91">_FV(Table1[[#This Row],[Data]],"52 week low",TRUE)</f>
        <v>80.819999999999993</v>
      </c>
      <c r="K91" s="8" cm="1">
        <f t="array" ref="K91">_FV(Table1[[#This Row],[Data]],"52 week high",TRUE)</f>
        <v>289.23</v>
      </c>
      <c r="L91" s="9">
        <f>(Table1[[#This Row],[Close]]-Table1[[#This Row],[52WkLo]])/Table1[[#This Row],[52WkLo]]</f>
        <v>3.7614451868349497E-2</v>
      </c>
      <c r="M91" s="8">
        <v>160.57</v>
      </c>
      <c r="N91" s="8">
        <f>Table1[[#This Row],[Target]]-Table1[[#This Row],[Close]]</f>
        <v>76.709999999999994</v>
      </c>
      <c r="O91" s="10">
        <v>0.33</v>
      </c>
      <c r="P91" s="10">
        <f>Table1[[#This Row],[Close]]/Table1[[#This Row],[EPS]]</f>
        <v>254.1212121212121</v>
      </c>
      <c r="Q91" s="5">
        <v>162.38</v>
      </c>
      <c r="R91" s="5">
        <v>2.9910000000000001</v>
      </c>
      <c r="S91" s="1">
        <v>216</v>
      </c>
      <c r="T91" s="1">
        <v>83.86</v>
      </c>
      <c r="U91" s="2">
        <v>-0.61175925925925922</v>
      </c>
      <c r="V91" s="1">
        <v>57</v>
      </c>
      <c r="W91" s="1">
        <v>83.86</v>
      </c>
      <c r="X91" s="2">
        <v>0.47122807017543861</v>
      </c>
      <c r="Y91" s="1">
        <v>14</v>
      </c>
      <c r="Z91" s="1">
        <v>83.86</v>
      </c>
      <c r="AA91" s="2">
        <v>4.99</v>
      </c>
      <c r="AB91" s="5">
        <v>118.69</v>
      </c>
      <c r="AC91" s="5">
        <v>185.21</v>
      </c>
      <c r="AD91" s="5">
        <v>2.3069999999999999</v>
      </c>
      <c r="AE91"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-183.86386161381529</v>
      </c>
      <c r="AF91" s="11">
        <f>Table1[[#This Row],[Raw Score]]/SUM($AE$3:$AE$64)</f>
        <v>-1.6607719259395182E-2</v>
      </c>
      <c r="AG91" s="5">
        <v>10</v>
      </c>
      <c r="AH91" s="12">
        <f>Table1[[#This Row],[Raw Score]]*Table1[[#This Row],[Rating]]/200</f>
        <v>-9.1931930806907651</v>
      </c>
      <c r="AL91" s="5"/>
      <c r="AM91" s="5"/>
      <c r="AP91" s="8"/>
      <c r="AQ91" s="15"/>
    </row>
    <row r="92" spans="1:43" x14ac:dyDescent="0.25">
      <c r="A92" s="5" t="e" vm="90">
        <v>#VALUE!</v>
      </c>
      <c r="B92" s="5" t="s">
        <v>96</v>
      </c>
      <c r="C92" s="5" t="str" cm="1">
        <f t="array" ref="C92">_FV(Table1[[#This Row],[Data]],"Name")</f>
        <v>ZILLOW GROUP, INC.</v>
      </c>
      <c r="D92" s="5" t="str" cm="1">
        <f t="array" ref="D92">_FV(Table1[[#This Row],[Data]],"Exchange")</f>
        <v>Nasdaq Stock Market</v>
      </c>
      <c r="E92" s="5" t="s">
        <v>27</v>
      </c>
      <c r="F92" s="6">
        <v>2004</v>
      </c>
      <c r="G92" s="7">
        <f>2022-Table1[[#This Row],[Inc.]]</f>
        <v>18</v>
      </c>
      <c r="H92" s="8" cm="1">
        <f t="array" ref="H92">_FV(Table1[[#This Row],[Data]],"Market cap",TRUE)/1000000</f>
        <v>9326.9660000000003</v>
      </c>
      <c r="I92" s="8" cm="1">
        <f t="array" ref="I92">_FV(Table1[[#This Row],[Data]],"Price")</f>
        <v>36.520000000000003</v>
      </c>
      <c r="J92" s="8" cm="1">
        <f t="array" ref="J92">_FV(Table1[[#This Row],[Data]],"52 week low",TRUE)</f>
        <v>33.260100000000001</v>
      </c>
      <c r="K92" s="8" cm="1">
        <f t="array" ref="K92">_FV(Table1[[#This Row],[Data]],"52 week high",TRUE)</f>
        <v>124.9</v>
      </c>
      <c r="L92" s="9">
        <f>(Table1[[#This Row],[Close]]-Table1[[#This Row],[52WkLo]])/Table1[[#This Row],[52WkLo]]</f>
        <v>9.8012333095811546E-2</v>
      </c>
      <c r="M92" s="8">
        <v>51.37</v>
      </c>
      <c r="N92" s="8">
        <f>Table1[[#This Row],[Target]]-Table1[[#This Row],[Close]]</f>
        <v>14.849999999999994</v>
      </c>
      <c r="O92" s="10">
        <v>-2.1120000000000001</v>
      </c>
      <c r="P92" s="16">
        <f>Table1[[#This Row],[Close]]/Table1[[#This Row],[EPS]]</f>
        <v>-17.291666666666668</v>
      </c>
      <c r="Q92" s="5">
        <v>165.17</v>
      </c>
      <c r="R92" s="5">
        <v>1.4430000000000001</v>
      </c>
      <c r="S92" s="1">
        <v>138</v>
      </c>
      <c r="T92" s="1">
        <v>36.520000000000003</v>
      </c>
      <c r="U92" s="2">
        <v>-0.73536231884057968</v>
      </c>
      <c r="V92" s="1">
        <v>32</v>
      </c>
      <c r="W92" s="1">
        <v>36.520000000000003</v>
      </c>
      <c r="X92" s="2">
        <v>0.1412500000000001</v>
      </c>
      <c r="Y92" s="1">
        <v>37</v>
      </c>
      <c r="Z92" s="1">
        <v>36.520000000000003</v>
      </c>
      <c r="AA92" s="2">
        <v>-1.2972972972972889E-2</v>
      </c>
      <c r="AB92" s="5">
        <v>47.7</v>
      </c>
      <c r="AC92" s="5">
        <v>69</v>
      </c>
      <c r="AD92" s="5">
        <v>1.425</v>
      </c>
      <c r="AE92"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-237.12990549005667</v>
      </c>
      <c r="AF92" s="11">
        <f>Table1[[#This Row],[Raw Score]]/SUM($AE$3:$AE$64)</f>
        <v>-2.141903723667829E-2</v>
      </c>
      <c r="AG92" s="5">
        <v>9</v>
      </c>
      <c r="AH92" s="12">
        <f>Table1[[#This Row],[Raw Score]]*Table1[[#This Row],[Rating]]/200</f>
        <v>-10.67084574705255</v>
      </c>
      <c r="AL92" s="5"/>
      <c r="AM92" s="5"/>
      <c r="AP92" s="8"/>
      <c r="AQ92" s="15"/>
    </row>
    <row r="93" spans="1:43" x14ac:dyDescent="0.25">
      <c r="A93" s="5" t="e" vm="91">
        <v>#VALUE!</v>
      </c>
      <c r="B93" s="5" t="s">
        <v>97</v>
      </c>
      <c r="C93" s="5" t="str" cm="1">
        <f t="array" ref="C93">_FV(Table1[[#This Row],[Data]],"Name")</f>
        <v>UBER TECHNOLOGIES, INC.</v>
      </c>
      <c r="D93" s="5" t="str" cm="1">
        <f t="array" ref="D93">_FV(Table1[[#This Row],[Data]],"Exchange")</f>
        <v>New York Stock Exchange</v>
      </c>
      <c r="E93" s="5" t="s">
        <v>27</v>
      </c>
      <c r="F93" s="6">
        <v>2009</v>
      </c>
      <c r="G93" s="7">
        <f>2022-Table1[[#This Row],[Inc.]]</f>
        <v>13</v>
      </c>
      <c r="H93" s="8" cm="1">
        <f t="array" ref="H93">_FV(Table1[[#This Row],[Data]],"Market cap",TRUE)/1000000</f>
        <v>45262.362999999998</v>
      </c>
      <c r="I93" s="8" cm="1">
        <f t="array" ref="I93">_FV(Table1[[#This Row],[Data]],"Price")</f>
        <v>23.05</v>
      </c>
      <c r="J93" s="8" cm="1">
        <f t="array" ref="J93">_FV(Table1[[#This Row],[Data]],"52 week low",TRUE)</f>
        <v>22.8</v>
      </c>
      <c r="K93" s="8" cm="1">
        <f t="array" ref="K93">_FV(Table1[[#This Row],[Data]],"52 week high",TRUE)</f>
        <v>52.36</v>
      </c>
      <c r="L93" s="9">
        <f>(Table1[[#This Row],[Close]]-Table1[[#This Row],[52WkLo]])/Table1[[#This Row],[52WkLo]]</f>
        <v>1.0964912280701754E-2</v>
      </c>
      <c r="M93" s="8">
        <v>53.49</v>
      </c>
      <c r="N93" s="8">
        <f>Table1[[#This Row],[Target]]-Table1[[#This Row],[Close]]</f>
        <v>30.44</v>
      </c>
      <c r="O93" s="10">
        <v>-0.28499999999999998</v>
      </c>
      <c r="P93" s="16">
        <f>Table1[[#This Row],[Close]]/Table1[[#This Row],[EPS]]</f>
        <v>-80.877192982456151</v>
      </c>
      <c r="Q93" s="5">
        <v>164.62</v>
      </c>
      <c r="R93" s="5">
        <v>3.395</v>
      </c>
      <c r="S93" s="1">
        <v>53</v>
      </c>
      <c r="T93" s="1">
        <v>23.05</v>
      </c>
      <c r="U93" s="2">
        <v>-0.56509433962264155</v>
      </c>
      <c r="V93" s="1">
        <v>42</v>
      </c>
      <c r="W93" s="1">
        <v>23.05</v>
      </c>
      <c r="X93" s="2">
        <v>-0.4511904761904762</v>
      </c>
      <c r="Y93" s="1">
        <v>42</v>
      </c>
      <c r="Z93" s="1">
        <v>23.05</v>
      </c>
      <c r="AA93" s="2">
        <v>-0.4511904761904762</v>
      </c>
      <c r="AB93" s="5">
        <v>32.340000000000003</v>
      </c>
      <c r="AC93" s="5">
        <v>39.29</v>
      </c>
      <c r="AD93" s="5">
        <v>1.3120000000000001</v>
      </c>
      <c r="AE93"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-341.93103130495001</v>
      </c>
      <c r="AF93" s="11">
        <f>Table1[[#This Row],[Raw Score]]/SUM($AE$3:$AE$64)</f>
        <v>-3.0885322021113177E-2</v>
      </c>
      <c r="AG93" s="5">
        <v>9</v>
      </c>
      <c r="AH93" s="12">
        <f>Table1[[#This Row],[Raw Score]]*Table1[[#This Row],[Rating]]/200</f>
        <v>-15.38689640872275</v>
      </c>
      <c r="AL93" s="5"/>
      <c r="AM93" s="5"/>
      <c r="AP93" s="8"/>
      <c r="AQ93" s="15"/>
    </row>
    <row r="94" spans="1:43" x14ac:dyDescent="0.25">
      <c r="A94" s="5" t="e" vm="92">
        <v>#VALUE!</v>
      </c>
      <c r="B94" s="5" t="s">
        <v>101</v>
      </c>
      <c r="C94" s="5" t="str" cm="1">
        <f t="array" ref="C94">_FV(Table1[[#This Row],[Data]],"Name")</f>
        <v>Virgin Galactic Holdings, Inc.</v>
      </c>
      <c r="D94" s="5" t="str" cm="1">
        <f t="array" ref="D94">_FV(Table1[[#This Row],[Data]],"Exchange")</f>
        <v>New York Stock Exchange</v>
      </c>
      <c r="E94" s="5" t="s">
        <v>87</v>
      </c>
      <c r="F94" s="6">
        <v>2004</v>
      </c>
      <c r="G94" s="7">
        <f>2022-Table1[[#This Row],[Inc.]]</f>
        <v>18</v>
      </c>
      <c r="H94" s="8" cm="1">
        <f t="array" ref="H94">_FV(Table1[[#This Row],[Data]],"Market cap",TRUE)/1000000</f>
        <v>1569.6413</v>
      </c>
      <c r="I94" s="8" cm="1">
        <f t="array" ref="I94">_FV(Table1[[#This Row],[Data]],"Price")</f>
        <v>6.07</v>
      </c>
      <c r="J94" s="8" cm="1">
        <f t="array" ref="J94">_FV(Table1[[#This Row],[Data]],"52 week low",TRUE)</f>
        <v>6.06</v>
      </c>
      <c r="K94" s="8" cm="1">
        <f t="array" ref="K94">_FV(Table1[[#This Row],[Data]],"52 week high",TRUE)</f>
        <v>57.509500000000003</v>
      </c>
      <c r="L94" s="9">
        <f>(Table1[[#This Row],[Close]]-Table1[[#This Row],[52WkLo]])/Table1[[#This Row],[52WkLo]]</f>
        <v>1.6501650165017616E-3</v>
      </c>
      <c r="M94" s="8">
        <v>12.08</v>
      </c>
      <c r="N94" s="8">
        <f>Table1[[#This Row],[Target]]-Table1[[#This Row],[Close]]</f>
        <v>6.01</v>
      </c>
      <c r="O94" s="10">
        <v>-1.43</v>
      </c>
      <c r="P94" s="16">
        <f>Table1[[#This Row],[Close]]/Table1[[#This Row],[EPS]]</f>
        <v>-4.244755244755245</v>
      </c>
      <c r="Q94" s="14">
        <v>21.1</v>
      </c>
      <c r="R94" s="5">
        <v>395.05</v>
      </c>
      <c r="S94" s="1">
        <v>24</v>
      </c>
      <c r="T94" s="1">
        <v>6.07</v>
      </c>
      <c r="U94" s="2">
        <v>-0.74708333333333332</v>
      </c>
      <c r="V94" s="1">
        <v>10</v>
      </c>
      <c r="W94" s="1">
        <v>6.07</v>
      </c>
      <c r="X94" s="2">
        <v>-0.39299999999999996</v>
      </c>
      <c r="Y94" s="1">
        <v>11</v>
      </c>
      <c r="Z94" s="1">
        <v>6.07</v>
      </c>
      <c r="AA94" s="2">
        <v>-0.44818181818181818</v>
      </c>
      <c r="AB94" s="5">
        <v>8.66</v>
      </c>
      <c r="AC94" s="5">
        <v>16.32</v>
      </c>
      <c r="AD94" s="5">
        <v>0.52600000000000002</v>
      </c>
      <c r="AE94"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-6462.8283875821962</v>
      </c>
      <c r="AF94" s="11">
        <f>Table1[[#This Row],[Raw Score]]/SUM($AE$3:$AE$64)</f>
        <v>-0.58376256508772195</v>
      </c>
      <c r="AG94" s="5">
        <v>1</v>
      </c>
      <c r="AH94" s="12">
        <f>Table1[[#This Row],[Raw Score]]*Table1[[#This Row],[Rating]]/200</f>
        <v>-32.314141937910982</v>
      </c>
      <c r="AL94" s="5"/>
      <c r="AM94" s="5"/>
      <c r="AP94" s="8"/>
      <c r="AQ94" s="15"/>
    </row>
    <row r="95" spans="1:43" x14ac:dyDescent="0.25">
      <c r="A95" s="5" t="e" vm="93">
        <v>#VALUE!</v>
      </c>
      <c r="B95" s="5" t="s">
        <v>81</v>
      </c>
      <c r="C95" s="5" t="str" cm="1">
        <f t="array" ref="C95">_FV(Table1[[#This Row],[Data]],"Name")</f>
        <v>DOCUSIGN, INC.</v>
      </c>
      <c r="D95" s="5" t="str" cm="1">
        <f t="array" ref="D95">_FV(Table1[[#This Row],[Data]],"Exchange")</f>
        <v>Nasdaq Stock Market</v>
      </c>
      <c r="E95" s="5" t="s">
        <v>23</v>
      </c>
      <c r="F95" s="6">
        <v>2003</v>
      </c>
      <c r="G95" s="7">
        <f>2022-Table1[[#This Row],[Inc.]]</f>
        <v>19</v>
      </c>
      <c r="H95" s="8" cm="1">
        <f t="array" ref="H95">_FV(Table1[[#This Row],[Data]],"Market cap",TRUE)/1000000</f>
        <v>13719.363479</v>
      </c>
      <c r="I95" s="8" cm="1">
        <f t="array" ref="I95">_FV(Table1[[#This Row],[Data]],"Price")</f>
        <v>68.63</v>
      </c>
      <c r="J95" s="8" cm="1">
        <f t="array" ref="J95">_FV(Table1[[#This Row],[Data]],"52 week low",TRUE)</f>
        <v>67.923199999999994</v>
      </c>
      <c r="K95" s="8" cm="1">
        <f t="array" ref="K95">_FV(Table1[[#This Row],[Data]],"52 week high",TRUE)</f>
        <v>314.76</v>
      </c>
      <c r="L95" s="9">
        <f>(Table1[[#This Row],[Close]]-Table1[[#This Row],[52WkLo]])/Table1[[#This Row],[52WkLo]]</f>
        <v>1.0405870159238688E-2</v>
      </c>
      <c r="M95" s="8">
        <v>121.21</v>
      </c>
      <c r="N95" s="8">
        <f>Table1[[#This Row],[Target]]-Table1[[#This Row],[Close]]</f>
        <v>52.58</v>
      </c>
      <c r="O95" s="10">
        <v>-0.35599999999999998</v>
      </c>
      <c r="P95" s="16">
        <f>Table1[[#This Row],[Close]]/Table1[[#This Row],[EPS]]</f>
        <v>-192.78089887640448</v>
      </c>
      <c r="Q95" s="5">
        <v>698.92</v>
      </c>
      <c r="R95" s="5">
        <v>7.11</v>
      </c>
      <c r="S95" s="1">
        <v>229</v>
      </c>
      <c r="T95" s="1">
        <v>68.63</v>
      </c>
      <c r="U95" s="2">
        <v>-0.70030567685589518</v>
      </c>
      <c r="V95" s="1">
        <v>40</v>
      </c>
      <c r="W95" s="1">
        <v>68.63</v>
      </c>
      <c r="X95" s="2">
        <v>0.71574999999999989</v>
      </c>
      <c r="Y95" s="1">
        <v>38</v>
      </c>
      <c r="Z95" s="1">
        <v>68.63</v>
      </c>
      <c r="AA95" s="2">
        <v>0.80605263157894724</v>
      </c>
      <c r="AB95" s="5">
        <v>96.39</v>
      </c>
      <c r="AC95" s="5">
        <v>190.85</v>
      </c>
      <c r="AD95" s="5">
        <v>0.89400000000000002</v>
      </c>
      <c r="AE95"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-1280.1612464325758</v>
      </c>
      <c r="AF95" s="11">
        <f>Table1[[#This Row],[Raw Score]]/SUM($AE$3:$AE$64)</f>
        <v>-0.11563206821014653</v>
      </c>
      <c r="AG95" s="5">
        <v>7</v>
      </c>
      <c r="AH95" s="12">
        <f>Table1[[#This Row],[Raw Score]]*Table1[[#This Row],[Rating]]/200</f>
        <v>-44.805643625140156</v>
      </c>
      <c r="AL95" s="5"/>
      <c r="AM95" s="5"/>
      <c r="AP95" s="8"/>
      <c r="AQ95" s="15"/>
    </row>
    <row r="96" spans="1:43" x14ac:dyDescent="0.25">
      <c r="A96" s="5" t="e" vm="94">
        <v>#VALUE!</v>
      </c>
      <c r="B96" s="5" t="s">
        <v>90</v>
      </c>
      <c r="C96" s="5" t="str" cm="1">
        <f t="array" ref="C96">_FV(Table1[[#This Row],[Data]],"Name")</f>
        <v>DATADOG, INC.</v>
      </c>
      <c r="D96" s="5" t="str" cm="1">
        <f t="array" ref="D96">_FV(Table1[[#This Row],[Data]],"Exchange")</f>
        <v>Nasdaq Stock Market</v>
      </c>
      <c r="E96" s="5" t="s">
        <v>23</v>
      </c>
      <c r="F96" s="6">
        <v>2010</v>
      </c>
      <c r="G96" s="7">
        <f>2022-Table1[[#This Row],[Inc.]]</f>
        <v>12</v>
      </c>
      <c r="H96" s="8" cm="1">
        <f t="array" ref="H96">_FV(Table1[[#This Row],[Data]],"Market cap",TRUE)/1000000</f>
        <v>30715.425243000002</v>
      </c>
      <c r="I96" s="8" cm="1">
        <f t="array" ref="I96">_FV(Table1[[#This Row],[Data]],"Price")</f>
        <v>97.53</v>
      </c>
      <c r="J96" s="8" cm="1">
        <f t="array" ref="J96">_FV(Table1[[#This Row],[Data]],"52 week low",TRUE)</f>
        <v>73.040000000000006</v>
      </c>
      <c r="K96" s="8" cm="1">
        <f t="array" ref="K96">_FV(Table1[[#This Row],[Data]],"52 week high",TRUE)</f>
        <v>199.67500000000001</v>
      </c>
      <c r="L96" s="9">
        <f>(Table1[[#This Row],[Close]]-Table1[[#This Row],[52WkLo]])/Table1[[#This Row],[52WkLo]]</f>
        <v>0.33529572836801741</v>
      </c>
      <c r="M96" s="8">
        <v>171.72</v>
      </c>
      <c r="N96" s="8">
        <f>Table1[[#This Row],[Target]]-Table1[[#This Row],[Close]]</f>
        <v>74.19</v>
      </c>
      <c r="O96" s="10">
        <v>-7.0000000000000007E-2</v>
      </c>
      <c r="P96" s="16">
        <f>Table1[[#This Row],[Close]]/Table1[[#This Row],[EPS]]</f>
        <v>-1393.2857142857142</v>
      </c>
      <c r="Q96" s="5">
        <v>1348.75</v>
      </c>
      <c r="R96" s="5">
        <v>33.520000000000003</v>
      </c>
      <c r="S96" s="1">
        <v>77</v>
      </c>
      <c r="T96" s="1">
        <v>97.53</v>
      </c>
      <c r="U96" s="2">
        <v>0.26662337662337665</v>
      </c>
      <c r="V96" s="1">
        <v>90</v>
      </c>
      <c r="W96" s="1">
        <v>97.53</v>
      </c>
      <c r="X96" s="2">
        <v>8.3666666666666681E-2</v>
      </c>
      <c r="Y96" s="1">
        <v>36</v>
      </c>
      <c r="Z96" s="1">
        <v>97.53</v>
      </c>
      <c r="AA96" s="2">
        <v>1.7091666666666667</v>
      </c>
      <c r="AB96" s="5">
        <v>136.85</v>
      </c>
      <c r="AC96" s="5">
        <v>148.28</v>
      </c>
      <c r="AD96" s="5">
        <v>1.073</v>
      </c>
      <c r="AE96" s="10">
        <f>(Table1[[#This Row],[Market Cap (M)]]/1000 +Table1[[#This Row],[Up %]]*250 + Table1[[#This Row],[Gap]]/Table1[[#This Row],[Close]]*4 + Table1[[#This Row],[Age]]*2.5)*0.325 - (ABS(Table1[[#This Row],[PE]]*2) + Table1[[#This Row],[EV/EBITDA]]*5 + Table1[[#This Row],[EV/Revenue]]*50)*0.325 + ((Table1[[#This Row],[1Y Del]]*100 + Table1[[#This Row],[3Y Del]]*100 + Table1[[#This Row],[5Y Del]]*100) + (Table1[[#This Row],[50EMA]]/Table1[[#This Row],[Close]])*10 + (Table1[[#This Row],[200EMA]]/Table1[[#This Row],[Close]])*10 + Table1[[#This Row],[Beta]]*100)*0.35</f>
        <v>-3474.2220050776787</v>
      </c>
      <c r="AF96" s="11">
        <f>Table1[[#This Row],[Raw Score]]/SUM($AE$3:$AE$64)</f>
        <v>-0.313813183290651</v>
      </c>
      <c r="AG96" s="5">
        <v>6</v>
      </c>
      <c r="AH96" s="12">
        <f>Table1[[#This Row],[Raw Score]]*Table1[[#This Row],[Rating]]/200</f>
        <v>-104.22666015233037</v>
      </c>
      <c r="AL96" s="5"/>
      <c r="AM96" s="5"/>
      <c r="AP96" s="8"/>
      <c r="AQ96" s="15"/>
    </row>
    <row r="97" spans="6:43" x14ac:dyDescent="0.25">
      <c r="F97" s="6"/>
      <c r="G97" s="7"/>
      <c r="H97" s="18"/>
      <c r="I97" s="18"/>
      <c r="J97" s="18"/>
      <c r="K97" s="18"/>
      <c r="L97" s="19"/>
      <c r="M97" s="18"/>
      <c r="N97" s="18"/>
      <c r="O97" s="10"/>
      <c r="P97" s="10"/>
      <c r="S97" s="20"/>
      <c r="T97" s="20"/>
      <c r="U97" s="21"/>
      <c r="V97" s="20"/>
      <c r="W97" s="20"/>
      <c r="X97" s="21"/>
      <c r="Y97" s="20"/>
      <c r="Z97" s="20"/>
      <c r="AA97" s="21"/>
      <c r="AF97" s="22"/>
      <c r="AI97" s="3"/>
      <c r="AL97" s="5"/>
      <c r="AM97" s="5"/>
      <c r="AP97" s="8"/>
      <c r="AQ97" s="15"/>
    </row>
  </sheetData>
  <mergeCells count="6">
    <mergeCell ref="AE1:AI1"/>
    <mergeCell ref="AK1:AP1"/>
    <mergeCell ref="O1:R1"/>
    <mergeCell ref="H1:N1"/>
    <mergeCell ref="S1:AD1"/>
    <mergeCell ref="A1:G1"/>
  </mergeCells>
  <phoneticPr fontId="18" type="noConversion"/>
  <conditionalFormatting sqref="X3:X96">
    <cfRule type="colorScale" priority="14">
      <colorScale>
        <cfvo type="min"/>
        <cfvo type="percentile" val="50"/>
        <cfvo type="max"/>
        <color rgb="FFF8696B"/>
        <color rgb="FFFCFCFF"/>
        <color rgb="FF63BE7B"/>
      </colorScale>
    </cfRule>
  </conditionalFormatting>
  <conditionalFormatting sqref="AA3:AA96">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onditionalFormatting>
  <conditionalFormatting sqref="U3:U96">
    <cfRule type="colorScale" priority="13">
      <colorScale>
        <cfvo type="min"/>
        <cfvo type="percentile" val="50"/>
        <cfvo type="max"/>
        <color rgb="FFF8696B"/>
        <color rgb="FFFCFCFF"/>
        <color rgb="FF63BE7B"/>
      </colorScale>
    </cfRule>
  </conditionalFormatting>
  <conditionalFormatting sqref="L3:L96">
    <cfRule type="colorScale" priority="11">
      <colorScale>
        <cfvo type="min"/>
        <cfvo type="percentile" val="50"/>
        <cfvo type="max"/>
        <color rgb="FF63BE7B"/>
        <color rgb="FFFCFCFF"/>
        <color rgb="FFF8696B"/>
      </colorScale>
    </cfRule>
  </conditionalFormatting>
  <conditionalFormatting sqref="AD3:AD96">
    <cfRule type="colorScale" priority="10">
      <colorScale>
        <cfvo type="min"/>
        <cfvo type="percentile" val="50"/>
        <cfvo type="max"/>
        <color rgb="FF63BE7B"/>
        <color rgb="FFFCFCFF"/>
        <color rgb="FFF8696B"/>
      </colorScale>
    </cfRule>
  </conditionalFormatting>
  <conditionalFormatting sqref="Q3:Q96">
    <cfRule type="colorScale" priority="9">
      <colorScale>
        <cfvo type="min"/>
        <cfvo type="percentile" val="50"/>
        <cfvo type="max"/>
        <color rgb="FF63BE7B"/>
        <color rgb="FFFCFCFF"/>
        <color rgb="FFF8696B"/>
      </colorScale>
    </cfRule>
  </conditionalFormatting>
  <conditionalFormatting sqref="P3:P96">
    <cfRule type="colorScale" priority="8">
      <colorScale>
        <cfvo type="min"/>
        <cfvo type="percentile" val="50"/>
        <cfvo type="max"/>
        <color rgb="FF63BE7B"/>
        <color rgb="FFFCFCFF"/>
        <color rgb="FFF8696B"/>
      </colorScale>
    </cfRule>
  </conditionalFormatting>
  <conditionalFormatting sqref="R3:R96">
    <cfRule type="colorScale" priority="7">
      <colorScale>
        <cfvo type="min"/>
        <cfvo type="percentile" val="50"/>
        <cfvo type="max"/>
        <color rgb="FF63BE7B"/>
        <color rgb="FFFCFCFF"/>
        <color rgb="FFF8696B"/>
      </colorScale>
    </cfRule>
  </conditionalFormatting>
  <conditionalFormatting sqref="N3:N96">
    <cfRule type="colorScale" priority="6">
      <colorScale>
        <cfvo type="min"/>
        <cfvo type="percentile" val="50"/>
        <cfvo type="max"/>
        <color rgb="FFF8696B"/>
        <color rgb="FFFCFCFF"/>
        <color rgb="FF63BE7B"/>
      </colorScale>
    </cfRule>
  </conditionalFormatting>
  <conditionalFormatting sqref="AE3:AE96">
    <cfRule type="colorScale" priority="5">
      <colorScale>
        <cfvo type="min"/>
        <cfvo type="percentile" val="50"/>
        <cfvo type="max"/>
        <color rgb="FFF8696B"/>
        <color rgb="FFFCFCFF"/>
        <color rgb="FF63BE7B"/>
      </colorScale>
    </cfRule>
  </conditionalFormatting>
  <conditionalFormatting sqref="AH3:AH96">
    <cfRule type="colorScale" priority="4">
      <colorScale>
        <cfvo type="min"/>
        <cfvo type="percentile" val="50"/>
        <cfvo type="max"/>
        <color rgb="FFF8696B"/>
        <color rgb="FFFCFCFF"/>
        <color rgb="FF63BE7B"/>
      </colorScale>
    </cfRule>
  </conditionalFormatting>
  <conditionalFormatting sqref="AI3:AI67">
    <cfRule type="colorScale" priority="3">
      <colorScale>
        <cfvo type="min"/>
        <cfvo type="percentile" val="50"/>
        <cfvo type="max"/>
        <color rgb="FFF8696B"/>
        <color rgb="FFFCFCFF"/>
        <color rgb="FF63BE7B"/>
      </colorScale>
    </cfRule>
  </conditionalFormatting>
  <conditionalFormatting sqref="AG3:AG96">
    <cfRule type="colorScale" priority="2">
      <colorScale>
        <cfvo type="min"/>
        <cfvo type="percentile" val="50"/>
        <cfvo type="max"/>
        <color rgb="FFF8696B"/>
        <color rgb="FFFCFCFF"/>
        <color rgb="FF63BE7B"/>
      </colorScale>
    </cfRule>
  </conditionalFormatting>
  <conditionalFormatting sqref="AF3:AF96">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Kamtam</dc:creator>
  <cp:lastModifiedBy>Tejas Kamtam</cp:lastModifiedBy>
  <dcterms:created xsi:type="dcterms:W3CDTF">2022-05-10T00:56:36Z</dcterms:created>
  <dcterms:modified xsi:type="dcterms:W3CDTF">2022-05-10T08:37:19Z</dcterms:modified>
</cp:coreProperties>
</file>