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s\Desktop\UCLA\"/>
    </mc:Choice>
  </mc:AlternateContent>
  <xr:revisionPtr revIDLastSave="0" documentId="8_{35D249FA-7972-4897-ABE3-D06B7352E4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djustable Rate Loans" sheetId="4" r:id="rId1"/>
    <sheet name="Mortgage Calcs" sheetId="1" r:id="rId2"/>
    <sheet name="APR and Effective Yield" sheetId="3" r:id="rId3"/>
    <sheet name="Marginal Borrowing Cos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2" l="1"/>
  <c r="C13" i="3"/>
  <c r="F13" i="3"/>
  <c r="B23" i="3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C11" i="4"/>
  <c r="B143" i="3" l="1"/>
  <c r="B18" i="3"/>
  <c r="B144" i="3" l="1"/>
  <c r="D13" i="3"/>
  <c r="B145" i="3" l="1"/>
  <c r="B14" i="3"/>
  <c r="B146" i="3" l="1"/>
  <c r="B13" i="3"/>
  <c r="D17" i="3"/>
  <c r="B147" i="3" l="1"/>
  <c r="E6" i="2"/>
  <c r="E7" i="2"/>
  <c r="B148" i="3" l="1"/>
  <c r="A15" i="3"/>
  <c r="A14" i="3"/>
  <c r="B149" i="3" l="1"/>
  <c r="C17" i="1"/>
  <c r="C16" i="1"/>
  <c r="C15" i="1"/>
  <c r="C12" i="1"/>
  <c r="C10" i="1"/>
  <c r="C9" i="1"/>
  <c r="C7" i="1"/>
  <c r="C6" i="1"/>
  <c r="C4" i="1"/>
  <c r="B150" i="3" l="1"/>
  <c r="C22" i="3"/>
  <c r="B151" i="3" l="1"/>
  <c r="D15" i="3"/>
  <c r="B152" i="3" l="1"/>
  <c r="C7" i="4"/>
  <c r="C14" i="4"/>
  <c r="B153" i="3" l="1"/>
  <c r="C16" i="4"/>
  <c r="D14" i="3"/>
  <c r="C14" i="3"/>
  <c r="B154" i="3" l="1"/>
  <c r="E13" i="3"/>
  <c r="B15" i="3"/>
  <c r="C7" i="2"/>
  <c r="E360" i="3" l="1"/>
  <c r="E348" i="3"/>
  <c r="E336" i="3"/>
  <c r="E324" i="3"/>
  <c r="E312" i="3"/>
  <c r="E300" i="3"/>
  <c r="E288" i="3"/>
  <c r="E276" i="3"/>
  <c r="E252" i="3"/>
  <c r="E240" i="3"/>
  <c r="E228" i="3"/>
  <c r="E204" i="3"/>
  <c r="E192" i="3"/>
  <c r="E168" i="3"/>
  <c r="E144" i="3"/>
  <c r="E132" i="3"/>
  <c r="E108" i="3"/>
  <c r="E84" i="3"/>
  <c r="E72" i="3"/>
  <c r="E48" i="3"/>
  <c r="E24" i="3"/>
  <c r="E275" i="3"/>
  <c r="E179" i="3"/>
  <c r="E95" i="3"/>
  <c r="E274" i="3"/>
  <c r="E106" i="3"/>
  <c r="E69" i="3"/>
  <c r="E33" i="3"/>
  <c r="E299" i="3"/>
  <c r="E119" i="3"/>
  <c r="E238" i="3"/>
  <c r="E46" i="3"/>
  <c r="E57" i="3"/>
  <c r="E44" i="3"/>
  <c r="E370" i="3"/>
  <c r="E358" i="3"/>
  <c r="E346" i="3"/>
  <c r="E334" i="3"/>
  <c r="E322" i="3"/>
  <c r="E286" i="3"/>
  <c r="E214" i="3"/>
  <c r="E190" i="3"/>
  <c r="E178" i="3"/>
  <c r="E154" i="3"/>
  <c r="E94" i="3"/>
  <c r="E34" i="3"/>
  <c r="E165" i="3"/>
  <c r="E381" i="3"/>
  <c r="E369" i="3"/>
  <c r="E357" i="3"/>
  <c r="E345" i="3"/>
  <c r="E333" i="3"/>
  <c r="E321" i="3"/>
  <c r="E309" i="3"/>
  <c r="E297" i="3"/>
  <c r="E285" i="3"/>
  <c r="E273" i="3"/>
  <c r="E261" i="3"/>
  <c r="E249" i="3"/>
  <c r="E237" i="3"/>
  <c r="E225" i="3"/>
  <c r="E213" i="3"/>
  <c r="E201" i="3"/>
  <c r="E189" i="3"/>
  <c r="E153" i="3"/>
  <c r="E141" i="3"/>
  <c r="E93" i="3"/>
  <c r="E45" i="3"/>
  <c r="E380" i="3"/>
  <c r="E368" i="3"/>
  <c r="E356" i="3"/>
  <c r="E344" i="3"/>
  <c r="E332" i="3"/>
  <c r="E320" i="3"/>
  <c r="E308" i="3"/>
  <c r="E296" i="3"/>
  <c r="E284" i="3"/>
  <c r="E272" i="3"/>
  <c r="E260" i="3"/>
  <c r="E248" i="3"/>
  <c r="E236" i="3"/>
  <c r="E224" i="3"/>
  <c r="E212" i="3"/>
  <c r="E200" i="3"/>
  <c r="E188" i="3"/>
  <c r="E176" i="3"/>
  <c r="E164" i="3"/>
  <c r="E152" i="3"/>
  <c r="E140" i="3"/>
  <c r="E128" i="3"/>
  <c r="E116" i="3"/>
  <c r="E104" i="3"/>
  <c r="E92" i="3"/>
  <c r="E56" i="3"/>
  <c r="E379" i="3"/>
  <c r="E367" i="3"/>
  <c r="E355" i="3"/>
  <c r="E343" i="3"/>
  <c r="E331" i="3"/>
  <c r="E319" i="3"/>
  <c r="E307" i="3"/>
  <c r="E295" i="3"/>
  <c r="E283" i="3"/>
  <c r="E271" i="3"/>
  <c r="E259" i="3"/>
  <c r="E247" i="3"/>
  <c r="E235" i="3"/>
  <c r="E223" i="3"/>
  <c r="E211" i="3"/>
  <c r="E199" i="3"/>
  <c r="E187" i="3"/>
  <c r="E175" i="3"/>
  <c r="E163" i="3"/>
  <c r="E151" i="3"/>
  <c r="E139" i="3"/>
  <c r="E127" i="3"/>
  <c r="E115" i="3"/>
  <c r="E103" i="3"/>
  <c r="E91" i="3"/>
  <c r="E79" i="3"/>
  <c r="E67" i="3"/>
  <c r="E55" i="3"/>
  <c r="E43" i="3"/>
  <c r="E31" i="3"/>
  <c r="E352" i="3"/>
  <c r="E316" i="3"/>
  <c r="E280" i="3"/>
  <c r="E256" i="3"/>
  <c r="E220" i="3"/>
  <c r="E196" i="3"/>
  <c r="E160" i="3"/>
  <c r="E136" i="3"/>
  <c r="E88" i="3"/>
  <c r="E40" i="3"/>
  <c r="E302" i="3"/>
  <c r="E194" i="3"/>
  <c r="E50" i="3"/>
  <c r="E311" i="3"/>
  <c r="E167" i="3"/>
  <c r="E59" i="3"/>
  <c r="E202" i="3"/>
  <c r="E118" i="3"/>
  <c r="E22" i="3"/>
  <c r="E129" i="3"/>
  <c r="E378" i="3"/>
  <c r="E366" i="3"/>
  <c r="E354" i="3"/>
  <c r="E342" i="3"/>
  <c r="E330" i="3"/>
  <c r="E318" i="3"/>
  <c r="E306" i="3"/>
  <c r="E294" i="3"/>
  <c r="E282" i="3"/>
  <c r="E270" i="3"/>
  <c r="E258" i="3"/>
  <c r="E246" i="3"/>
  <c r="E234" i="3"/>
  <c r="E222" i="3"/>
  <c r="E210" i="3"/>
  <c r="E198" i="3"/>
  <c r="E186" i="3"/>
  <c r="E174" i="3"/>
  <c r="E162" i="3"/>
  <c r="E150" i="3"/>
  <c r="E138" i="3"/>
  <c r="E126" i="3"/>
  <c r="E114" i="3"/>
  <c r="E102" i="3"/>
  <c r="E90" i="3"/>
  <c r="E78" i="3"/>
  <c r="E66" i="3"/>
  <c r="E54" i="3"/>
  <c r="E42" i="3"/>
  <c r="E30" i="3"/>
  <c r="E364" i="3"/>
  <c r="E328" i="3"/>
  <c r="E304" i="3"/>
  <c r="E292" i="3"/>
  <c r="E268" i="3"/>
  <c r="E232" i="3"/>
  <c r="E184" i="3"/>
  <c r="E148" i="3"/>
  <c r="E100" i="3"/>
  <c r="E64" i="3"/>
  <c r="E326" i="3"/>
  <c r="E182" i="3"/>
  <c r="E86" i="3"/>
  <c r="E335" i="3"/>
  <c r="E203" i="3"/>
  <c r="E71" i="3"/>
  <c r="E250" i="3"/>
  <c r="E130" i="3"/>
  <c r="E117" i="3"/>
  <c r="E377" i="3"/>
  <c r="E365" i="3"/>
  <c r="E353" i="3"/>
  <c r="E341" i="3"/>
  <c r="E329" i="3"/>
  <c r="E317" i="3"/>
  <c r="E305" i="3"/>
  <c r="E293" i="3"/>
  <c r="E281" i="3"/>
  <c r="E269" i="3"/>
  <c r="E257" i="3"/>
  <c r="E245" i="3"/>
  <c r="E233" i="3"/>
  <c r="E221" i="3"/>
  <c r="E209" i="3"/>
  <c r="E197" i="3"/>
  <c r="E185" i="3"/>
  <c r="E173" i="3"/>
  <c r="E161" i="3"/>
  <c r="E149" i="3"/>
  <c r="E137" i="3"/>
  <c r="E125" i="3"/>
  <c r="E113" i="3"/>
  <c r="E101" i="3"/>
  <c r="E89" i="3"/>
  <c r="E77" i="3"/>
  <c r="E65" i="3"/>
  <c r="E53" i="3"/>
  <c r="E41" i="3"/>
  <c r="E29" i="3"/>
  <c r="E376" i="3"/>
  <c r="E244" i="3"/>
  <c r="E172" i="3"/>
  <c r="E124" i="3"/>
  <c r="E76" i="3"/>
  <c r="E52" i="3"/>
  <c r="E362" i="3"/>
  <c r="E230" i="3"/>
  <c r="E170" i="3"/>
  <c r="E146" i="3"/>
  <c r="E110" i="3"/>
  <c r="E74" i="3"/>
  <c r="E38" i="3"/>
  <c r="E347" i="3"/>
  <c r="E251" i="3"/>
  <c r="E131" i="3"/>
  <c r="E47" i="3"/>
  <c r="E310" i="3"/>
  <c r="E70" i="3"/>
  <c r="E68" i="3"/>
  <c r="E32" i="3"/>
  <c r="E340" i="3"/>
  <c r="E208" i="3"/>
  <c r="E112" i="3"/>
  <c r="E28" i="3"/>
  <c r="E278" i="3"/>
  <c r="E122" i="3"/>
  <c r="E323" i="3"/>
  <c r="E143" i="3"/>
  <c r="E226" i="3"/>
  <c r="E166" i="3"/>
  <c r="E58" i="3"/>
  <c r="E177" i="3"/>
  <c r="E81" i="3"/>
  <c r="E375" i="3"/>
  <c r="E363" i="3"/>
  <c r="E351" i="3"/>
  <c r="E339" i="3"/>
  <c r="E327" i="3"/>
  <c r="E315" i="3"/>
  <c r="E303" i="3"/>
  <c r="E291" i="3"/>
  <c r="E279" i="3"/>
  <c r="E267" i="3"/>
  <c r="E255" i="3"/>
  <c r="E243" i="3"/>
  <c r="E231" i="3"/>
  <c r="E219" i="3"/>
  <c r="E207" i="3"/>
  <c r="E195" i="3"/>
  <c r="E183" i="3"/>
  <c r="E171" i="3"/>
  <c r="E159" i="3"/>
  <c r="E147" i="3"/>
  <c r="E135" i="3"/>
  <c r="E123" i="3"/>
  <c r="E111" i="3"/>
  <c r="E99" i="3"/>
  <c r="E87" i="3"/>
  <c r="E75" i="3"/>
  <c r="E63" i="3"/>
  <c r="E51" i="3"/>
  <c r="E39" i="3"/>
  <c r="E27" i="3"/>
  <c r="E374" i="3"/>
  <c r="E350" i="3"/>
  <c r="E338" i="3"/>
  <c r="E314" i="3"/>
  <c r="E290" i="3"/>
  <c r="E266" i="3"/>
  <c r="E254" i="3"/>
  <c r="E242" i="3"/>
  <c r="E218" i="3"/>
  <c r="E206" i="3"/>
  <c r="E158" i="3"/>
  <c r="E134" i="3"/>
  <c r="E98" i="3"/>
  <c r="E62" i="3"/>
  <c r="E26" i="3"/>
  <c r="E359" i="3"/>
  <c r="E227" i="3"/>
  <c r="E107" i="3"/>
  <c r="E35" i="3"/>
  <c r="E298" i="3"/>
  <c r="E82" i="3"/>
  <c r="E80" i="3"/>
  <c r="E373" i="3"/>
  <c r="E361" i="3"/>
  <c r="E349" i="3"/>
  <c r="E337" i="3"/>
  <c r="E325" i="3"/>
  <c r="E313" i="3"/>
  <c r="E301" i="3"/>
  <c r="E289" i="3"/>
  <c r="E277" i="3"/>
  <c r="E265" i="3"/>
  <c r="E253" i="3"/>
  <c r="E241" i="3"/>
  <c r="E229" i="3"/>
  <c r="E217" i="3"/>
  <c r="E205" i="3"/>
  <c r="E193" i="3"/>
  <c r="E181" i="3"/>
  <c r="E169" i="3"/>
  <c r="E157" i="3"/>
  <c r="E145" i="3"/>
  <c r="E133" i="3"/>
  <c r="E121" i="3"/>
  <c r="E109" i="3"/>
  <c r="E97" i="3"/>
  <c r="E85" i="3"/>
  <c r="E73" i="3"/>
  <c r="E61" i="3"/>
  <c r="E49" i="3"/>
  <c r="E37" i="3"/>
  <c r="E25" i="3"/>
  <c r="E372" i="3"/>
  <c r="E264" i="3"/>
  <c r="E216" i="3"/>
  <c r="E180" i="3"/>
  <c r="E156" i="3"/>
  <c r="E120" i="3"/>
  <c r="E96" i="3"/>
  <c r="E60" i="3"/>
  <c r="E36" i="3"/>
  <c r="E371" i="3"/>
  <c r="E287" i="3"/>
  <c r="E263" i="3"/>
  <c r="E239" i="3"/>
  <c r="E215" i="3"/>
  <c r="E191" i="3"/>
  <c r="E155" i="3"/>
  <c r="E83" i="3"/>
  <c r="E23" i="3"/>
  <c r="E262" i="3"/>
  <c r="E142" i="3"/>
  <c r="E105" i="3"/>
  <c r="B155" i="3"/>
  <c r="E14" i="3"/>
  <c r="F14" i="3" s="1"/>
  <c r="F15" i="3" s="1"/>
  <c r="E15" i="3"/>
  <c r="B7" i="2"/>
  <c r="H7" i="2" s="1"/>
  <c r="H8" i="2" s="1"/>
  <c r="F22" i="3" l="1"/>
  <c r="D22" i="3"/>
  <c r="B156" i="3"/>
  <c r="C15" i="3"/>
  <c r="C17" i="3" s="1"/>
  <c r="C23" i="3" l="1"/>
  <c r="D23" i="3" s="1"/>
  <c r="B157" i="3"/>
  <c r="G7" i="2"/>
  <c r="G6" i="2"/>
  <c r="F23" i="3" l="1"/>
  <c r="C24" i="3" s="1"/>
  <c r="D24" i="3" s="1"/>
  <c r="B158" i="3"/>
  <c r="G8" i="2"/>
  <c r="E8" i="2"/>
  <c r="F24" i="3" l="1"/>
  <c r="C25" i="3" s="1"/>
  <c r="D25" i="3" s="1"/>
  <c r="B159" i="3"/>
  <c r="F10" i="2"/>
  <c r="F25" i="3" l="1"/>
  <c r="B160" i="3"/>
  <c r="D13" i="1"/>
  <c r="D18" i="1"/>
  <c r="B18" i="1"/>
  <c r="B16" i="1"/>
  <c r="B15" i="1"/>
  <c r="B13" i="1"/>
  <c r="C26" i="3" l="1"/>
  <c r="D26" i="3" s="1"/>
  <c r="B161" i="3"/>
  <c r="E15" i="1"/>
  <c r="B10" i="1"/>
  <c r="B9" i="1"/>
  <c r="E9" i="1" s="1"/>
  <c r="E13" i="1" s="1"/>
  <c r="B7" i="1"/>
  <c r="E7" i="1" s="1"/>
  <c r="B6" i="1"/>
  <c r="B4" i="1"/>
  <c r="E4" i="1" s="1"/>
  <c r="F26" i="3" l="1"/>
  <c r="C27" i="3" s="1"/>
  <c r="D27" i="3" s="1"/>
  <c r="B162" i="3"/>
  <c r="E6" i="1"/>
  <c r="E18" i="1"/>
  <c r="E17" i="1"/>
  <c r="F17" i="1" s="1"/>
  <c r="F18" i="1" s="1"/>
  <c r="E16" i="1"/>
  <c r="D16" i="1" s="1"/>
  <c r="E12" i="1"/>
  <c r="F12" i="1" s="1"/>
  <c r="E10" i="1"/>
  <c r="F27" i="3" l="1"/>
  <c r="B163" i="3"/>
  <c r="D10" i="1"/>
  <c r="D11" i="1" s="1"/>
  <c r="G12" i="1"/>
  <c r="F13" i="1"/>
  <c r="C13" i="1" s="1"/>
  <c r="C18" i="1"/>
  <c r="C28" i="3" l="1"/>
  <c r="D28" i="3" s="1"/>
  <c r="B164" i="3"/>
  <c r="F28" i="3" l="1"/>
  <c r="C29" i="3" s="1"/>
  <c r="D29" i="3" s="1"/>
  <c r="B165" i="3"/>
  <c r="F29" i="3" l="1"/>
  <c r="B166" i="3"/>
  <c r="C30" i="3" l="1"/>
  <c r="D30" i="3" s="1"/>
  <c r="B167" i="3"/>
  <c r="F30" i="3" l="1"/>
  <c r="C31" i="3" s="1"/>
  <c r="D31" i="3" s="1"/>
  <c r="B168" i="3"/>
  <c r="F31" i="3" l="1"/>
  <c r="C32" i="3" s="1"/>
  <c r="D32" i="3" s="1"/>
  <c r="B169" i="3"/>
  <c r="F32" i="3" l="1"/>
  <c r="C33" i="3" s="1"/>
  <c r="D33" i="3" s="1"/>
  <c r="B170" i="3"/>
  <c r="F33" i="3" l="1"/>
  <c r="C34" i="3" s="1"/>
  <c r="D34" i="3" s="1"/>
  <c r="B171" i="3"/>
  <c r="F34" i="3" l="1"/>
  <c r="C35" i="3" s="1"/>
  <c r="D35" i="3" s="1"/>
  <c r="B172" i="3"/>
  <c r="F35" i="3" l="1"/>
  <c r="C36" i="3" s="1"/>
  <c r="D36" i="3" s="1"/>
  <c r="B173" i="3"/>
  <c r="F36" i="3" l="1"/>
  <c r="C37" i="3" s="1"/>
  <c r="D37" i="3" s="1"/>
  <c r="B174" i="3"/>
  <c r="F37" i="3" l="1"/>
  <c r="B175" i="3"/>
  <c r="C38" i="3" l="1"/>
  <c r="D38" i="3" s="1"/>
  <c r="B176" i="3"/>
  <c r="F38" i="3" l="1"/>
  <c r="C39" i="3" s="1"/>
  <c r="D39" i="3" s="1"/>
  <c r="B177" i="3"/>
  <c r="F39" i="3" l="1"/>
  <c r="C40" i="3" s="1"/>
  <c r="D40" i="3" s="1"/>
  <c r="B178" i="3"/>
  <c r="F40" i="3" l="1"/>
  <c r="C41" i="3" s="1"/>
  <c r="D41" i="3" s="1"/>
  <c r="B179" i="3"/>
  <c r="F41" i="3" l="1"/>
  <c r="C42" i="3" s="1"/>
  <c r="D42" i="3" s="1"/>
  <c r="B180" i="3"/>
  <c r="F42" i="3" l="1"/>
  <c r="C43" i="3" s="1"/>
  <c r="D43" i="3" s="1"/>
  <c r="B181" i="3"/>
  <c r="F43" i="3" l="1"/>
  <c r="C44" i="3" s="1"/>
  <c r="B182" i="3"/>
  <c r="B183" i="3" l="1"/>
  <c r="D44" i="3"/>
  <c r="F44" i="3" l="1"/>
  <c r="C45" i="3" s="1"/>
  <c r="B184" i="3"/>
  <c r="B185" i="3" l="1"/>
  <c r="D45" i="3"/>
  <c r="F45" i="3" l="1"/>
  <c r="C46" i="3" s="1"/>
  <c r="B186" i="3"/>
  <c r="B187" i="3" l="1"/>
  <c r="D46" i="3"/>
  <c r="F46" i="3" l="1"/>
  <c r="B188" i="3"/>
  <c r="C47" i="3" l="1"/>
  <c r="D47" i="3" s="1"/>
  <c r="B189" i="3"/>
  <c r="F47" i="3" l="1"/>
  <c r="C48" i="3" s="1"/>
  <c r="D48" i="3" s="1"/>
  <c r="B190" i="3"/>
  <c r="F48" i="3" l="1"/>
  <c r="B191" i="3"/>
  <c r="C49" i="3" l="1"/>
  <c r="D49" i="3" s="1"/>
  <c r="B192" i="3"/>
  <c r="F49" i="3" l="1"/>
  <c r="C50" i="3" s="1"/>
  <c r="D50" i="3" s="1"/>
  <c r="B193" i="3"/>
  <c r="B194" i="3" l="1"/>
  <c r="F50" i="3"/>
  <c r="C51" i="3" s="1"/>
  <c r="D51" i="3" l="1"/>
  <c r="B195" i="3"/>
  <c r="B196" i="3" l="1"/>
  <c r="F51" i="3"/>
  <c r="C52" i="3" s="1"/>
  <c r="D52" i="3" l="1"/>
  <c r="B197" i="3"/>
  <c r="B198" i="3" l="1"/>
  <c r="F52" i="3"/>
  <c r="C53" i="3" s="1"/>
  <c r="D53" i="3" l="1"/>
  <c r="F53" i="3"/>
  <c r="C54" i="3" s="1"/>
  <c r="B199" i="3"/>
  <c r="D54" i="3" l="1"/>
  <c r="B200" i="3"/>
  <c r="B201" i="3" l="1"/>
  <c r="F54" i="3"/>
  <c r="C55" i="3" s="1"/>
  <c r="D55" i="3" l="1"/>
  <c r="B202" i="3"/>
  <c r="F55" i="3" l="1"/>
  <c r="C56" i="3" s="1"/>
  <c r="D56" i="3" s="1"/>
  <c r="B203" i="3"/>
  <c r="B204" i="3" l="1"/>
  <c r="F56" i="3"/>
  <c r="C57" i="3" s="1"/>
  <c r="D57" i="3" l="1"/>
  <c r="B205" i="3"/>
  <c r="B206" i="3" l="1"/>
  <c r="F57" i="3"/>
  <c r="C58" i="3" s="1"/>
  <c r="D58" i="3" l="1"/>
  <c r="B207" i="3"/>
  <c r="F58" i="3" l="1"/>
  <c r="B208" i="3"/>
  <c r="C59" i="3" l="1"/>
  <c r="D59" i="3" s="1"/>
  <c r="B209" i="3"/>
  <c r="F59" i="3" l="1"/>
  <c r="C60" i="3" s="1"/>
  <c r="D60" i="3" s="1"/>
  <c r="B210" i="3"/>
  <c r="F60" i="3" l="1"/>
  <c r="C61" i="3" s="1"/>
  <c r="D61" i="3" s="1"/>
  <c r="B211" i="3"/>
  <c r="B212" i="3" l="1"/>
  <c r="F61" i="3"/>
  <c r="C62" i="3" s="1"/>
  <c r="B213" i="3" l="1"/>
  <c r="D62" i="3"/>
  <c r="F62" i="3" l="1"/>
  <c r="C63" i="3" s="1"/>
  <c r="B214" i="3"/>
  <c r="B215" i="3" l="1"/>
  <c r="D63" i="3"/>
  <c r="F63" i="3" l="1"/>
  <c r="C64" i="3" s="1"/>
  <c r="B216" i="3"/>
  <c r="B217" i="3" l="1"/>
  <c r="D64" i="3"/>
  <c r="F64" i="3" l="1"/>
  <c r="C65" i="3" s="1"/>
  <c r="B218" i="3"/>
  <c r="B219" i="3" l="1"/>
  <c r="D65" i="3"/>
  <c r="F65" i="3" l="1"/>
  <c r="C66" i="3" s="1"/>
  <c r="B220" i="3"/>
  <c r="B221" i="3" l="1"/>
  <c r="D66" i="3"/>
  <c r="F66" i="3" l="1"/>
  <c r="C67" i="3" s="1"/>
  <c r="B222" i="3"/>
  <c r="B223" i="3" l="1"/>
  <c r="D67" i="3"/>
  <c r="F67" i="3" l="1"/>
  <c r="C68" i="3" s="1"/>
  <c r="B224" i="3"/>
  <c r="B225" i="3" l="1"/>
  <c r="D68" i="3"/>
  <c r="F68" i="3" l="1"/>
  <c r="C69" i="3" s="1"/>
  <c r="B226" i="3"/>
  <c r="B227" i="3" l="1"/>
  <c r="D69" i="3"/>
  <c r="F69" i="3" l="1"/>
  <c r="C70" i="3" s="1"/>
  <c r="B228" i="3"/>
  <c r="B229" i="3" l="1"/>
  <c r="D70" i="3"/>
  <c r="F70" i="3"/>
  <c r="C71" i="3" s="1"/>
  <c r="D71" i="3" l="1"/>
  <c r="B230" i="3"/>
  <c r="B231" i="3" l="1"/>
  <c r="F71" i="3"/>
  <c r="C72" i="3" s="1"/>
  <c r="D72" i="3" l="1"/>
  <c r="F72" i="3"/>
  <c r="C73" i="3" s="1"/>
  <c r="B232" i="3"/>
  <c r="B233" i="3" l="1"/>
  <c r="D73" i="3"/>
  <c r="F73" i="3" l="1"/>
  <c r="C74" i="3" s="1"/>
  <c r="B234" i="3"/>
  <c r="B235" i="3" l="1"/>
  <c r="D74" i="3"/>
  <c r="F74" i="3" l="1"/>
  <c r="C75" i="3" s="1"/>
  <c r="B236" i="3"/>
  <c r="B237" i="3" l="1"/>
  <c r="D75" i="3"/>
  <c r="F75" i="3" l="1"/>
  <c r="B238" i="3"/>
  <c r="C76" i="3" l="1"/>
  <c r="D76" i="3" s="1"/>
  <c r="B239" i="3"/>
  <c r="F76" i="3" l="1"/>
  <c r="C77" i="3" s="1"/>
  <c r="D77" i="3" s="1"/>
  <c r="B240" i="3"/>
  <c r="F77" i="3" l="1"/>
  <c r="C78" i="3" s="1"/>
  <c r="D78" i="3" s="1"/>
  <c r="B241" i="3"/>
  <c r="F78" i="3" l="1"/>
  <c r="C79" i="3" s="1"/>
  <c r="B242" i="3"/>
  <c r="B243" i="3" l="1"/>
  <c r="D79" i="3"/>
  <c r="B244" i="3" l="1"/>
  <c r="F79" i="3"/>
  <c r="C80" i="3" s="1"/>
  <c r="D80" i="3" l="1"/>
  <c r="B245" i="3"/>
  <c r="B246" i="3" l="1"/>
  <c r="F80" i="3"/>
  <c r="C81" i="3" s="1"/>
  <c r="D81" i="3" l="1"/>
  <c r="B247" i="3"/>
  <c r="B248" i="3" l="1"/>
  <c r="F81" i="3"/>
  <c r="C82" i="3" s="1"/>
  <c r="D82" i="3" l="1"/>
  <c r="B249" i="3"/>
  <c r="B250" i="3" l="1"/>
  <c r="F82" i="3"/>
  <c r="C83" i="3" s="1"/>
  <c r="D83" i="3" l="1"/>
  <c r="B251" i="3"/>
  <c r="B252" i="3" l="1"/>
  <c r="F83" i="3"/>
  <c r="C84" i="3" s="1"/>
  <c r="D84" i="3" l="1"/>
  <c r="B253" i="3"/>
  <c r="F84" i="3" l="1"/>
  <c r="B254" i="3"/>
  <c r="C85" i="3" l="1"/>
  <c r="D85" i="3" s="1"/>
  <c r="B255" i="3"/>
  <c r="F85" i="3" l="1"/>
  <c r="C86" i="3" s="1"/>
  <c r="D86" i="3" s="1"/>
  <c r="B256" i="3"/>
  <c r="F86" i="3" l="1"/>
  <c r="C87" i="3" s="1"/>
  <c r="B257" i="3"/>
  <c r="B258" i="3" l="1"/>
  <c r="D87" i="3"/>
  <c r="F87" i="3" l="1"/>
  <c r="C88" i="3" s="1"/>
  <c r="B259" i="3"/>
  <c r="B260" i="3" l="1"/>
  <c r="D88" i="3"/>
  <c r="F88" i="3" l="1"/>
  <c r="C89" i="3" s="1"/>
  <c r="B261" i="3"/>
  <c r="B262" i="3" l="1"/>
  <c r="D89" i="3"/>
  <c r="F89" i="3" l="1"/>
  <c r="B263" i="3"/>
  <c r="C90" i="3" l="1"/>
  <c r="D90" i="3" s="1"/>
  <c r="B264" i="3"/>
  <c r="F90" i="3" l="1"/>
  <c r="C91" i="3" s="1"/>
  <c r="D91" i="3" s="1"/>
  <c r="B265" i="3"/>
  <c r="B266" i="3" l="1"/>
  <c r="F91" i="3"/>
  <c r="C92" i="3" s="1"/>
  <c r="D92" i="3" l="1"/>
  <c r="B267" i="3"/>
  <c r="B268" i="3" l="1"/>
  <c r="F92" i="3"/>
  <c r="C93" i="3" s="1"/>
  <c r="D93" i="3" l="1"/>
  <c r="B269" i="3"/>
  <c r="B270" i="3" l="1"/>
  <c r="F93" i="3"/>
  <c r="C94" i="3" s="1"/>
  <c r="D94" i="3" l="1"/>
  <c r="F94" i="3"/>
  <c r="C95" i="3" s="1"/>
  <c r="B271" i="3"/>
  <c r="B272" i="3" l="1"/>
  <c r="D95" i="3"/>
  <c r="F95" i="3" l="1"/>
  <c r="C96" i="3" s="1"/>
  <c r="B273" i="3"/>
  <c r="B274" i="3" l="1"/>
  <c r="D96" i="3"/>
  <c r="F96" i="3"/>
  <c r="C97" i="3" s="1"/>
  <c r="D97" i="3" l="1"/>
  <c r="B275" i="3"/>
  <c r="B276" i="3" l="1"/>
  <c r="F97" i="3"/>
  <c r="C98" i="3" s="1"/>
  <c r="D98" i="3" l="1"/>
  <c r="B277" i="3"/>
  <c r="B278" i="3" l="1"/>
  <c r="F98" i="3"/>
  <c r="C99" i="3" s="1"/>
  <c r="D99" i="3" l="1"/>
  <c r="B279" i="3"/>
  <c r="B280" i="3" l="1"/>
  <c r="F99" i="3"/>
  <c r="C100" i="3" s="1"/>
  <c r="D100" i="3" l="1"/>
  <c r="B281" i="3"/>
  <c r="B282" i="3" l="1"/>
  <c r="F100" i="3"/>
  <c r="C101" i="3" s="1"/>
  <c r="D101" i="3" l="1"/>
  <c r="B283" i="3"/>
  <c r="B284" i="3" l="1"/>
  <c r="F101" i="3"/>
  <c r="C102" i="3" s="1"/>
  <c r="D102" i="3" l="1"/>
  <c r="B285" i="3"/>
  <c r="B286" i="3" l="1"/>
  <c r="F102" i="3"/>
  <c r="C103" i="3" s="1"/>
  <c r="D103" i="3" l="1"/>
  <c r="B287" i="3"/>
  <c r="B288" i="3" l="1"/>
  <c r="F103" i="3"/>
  <c r="C104" i="3" s="1"/>
  <c r="D104" i="3" l="1"/>
  <c r="B289" i="3"/>
  <c r="B290" i="3" l="1"/>
  <c r="F104" i="3"/>
  <c r="C105" i="3" s="1"/>
  <c r="D105" i="3" l="1"/>
  <c r="B291" i="3"/>
  <c r="B292" i="3" l="1"/>
  <c r="F105" i="3"/>
  <c r="C106" i="3" s="1"/>
  <c r="D106" i="3" l="1"/>
  <c r="B293" i="3"/>
  <c r="B294" i="3" l="1"/>
  <c r="F106" i="3"/>
  <c r="C107" i="3" s="1"/>
  <c r="D107" i="3" l="1"/>
  <c r="B295" i="3"/>
  <c r="B296" i="3" l="1"/>
  <c r="F107" i="3"/>
  <c r="C108" i="3" s="1"/>
  <c r="D108" i="3" l="1"/>
  <c r="B297" i="3"/>
  <c r="B298" i="3" l="1"/>
  <c r="F108" i="3"/>
  <c r="C109" i="3" s="1"/>
  <c r="D109" i="3" l="1"/>
  <c r="B299" i="3"/>
  <c r="B300" i="3" l="1"/>
  <c r="F109" i="3"/>
  <c r="C110" i="3" s="1"/>
  <c r="D110" i="3" l="1"/>
  <c r="B301" i="3"/>
  <c r="B302" i="3" l="1"/>
  <c r="F110" i="3"/>
  <c r="C111" i="3" s="1"/>
  <c r="D111" i="3" l="1"/>
  <c r="F111" i="3"/>
  <c r="C112" i="3" s="1"/>
  <c r="B303" i="3"/>
  <c r="B304" i="3" l="1"/>
  <c r="D112" i="3"/>
  <c r="F112" i="3" l="1"/>
  <c r="C113" i="3" s="1"/>
  <c r="B305" i="3"/>
  <c r="B306" i="3" l="1"/>
  <c r="D113" i="3"/>
  <c r="F113" i="3" l="1"/>
  <c r="C114" i="3" s="1"/>
  <c r="B307" i="3"/>
  <c r="B308" i="3" l="1"/>
  <c r="D114" i="3"/>
  <c r="F114" i="3"/>
  <c r="C115" i="3" s="1"/>
  <c r="D115" i="3" l="1"/>
  <c r="B309" i="3"/>
  <c r="B310" i="3" l="1"/>
  <c r="F115" i="3"/>
  <c r="C116" i="3" s="1"/>
  <c r="D116" i="3" l="1"/>
  <c r="B311" i="3"/>
  <c r="B312" i="3" l="1"/>
  <c r="F116" i="3"/>
  <c r="C117" i="3" s="1"/>
  <c r="D117" i="3" l="1"/>
  <c r="B313" i="3"/>
  <c r="B314" i="3" l="1"/>
  <c r="F117" i="3"/>
  <c r="C118" i="3" s="1"/>
  <c r="D118" i="3" l="1"/>
  <c r="B315" i="3"/>
  <c r="B316" i="3" l="1"/>
  <c r="F118" i="3"/>
  <c r="C119" i="3" s="1"/>
  <c r="D119" i="3" l="1"/>
  <c r="B317" i="3"/>
  <c r="B318" i="3" l="1"/>
  <c r="F119" i="3"/>
  <c r="C120" i="3" s="1"/>
  <c r="D120" i="3" l="1"/>
  <c r="B319" i="3"/>
  <c r="B320" i="3" l="1"/>
  <c r="F120" i="3"/>
  <c r="C121" i="3" s="1"/>
  <c r="D121" i="3" l="1"/>
  <c r="B321" i="3"/>
  <c r="B322" i="3" l="1"/>
  <c r="F121" i="3"/>
  <c r="C122" i="3" s="1"/>
  <c r="D122" i="3" l="1"/>
  <c r="B323" i="3"/>
  <c r="B324" i="3" l="1"/>
  <c r="F122" i="3"/>
  <c r="C123" i="3" s="1"/>
  <c r="D123" i="3" l="1"/>
  <c r="B325" i="3"/>
  <c r="B326" i="3" l="1"/>
  <c r="F123" i="3"/>
  <c r="C124" i="3" s="1"/>
  <c r="D124" i="3" l="1"/>
  <c r="B327" i="3"/>
  <c r="B328" i="3" l="1"/>
  <c r="F124" i="3"/>
  <c r="C125" i="3" s="1"/>
  <c r="D125" i="3" l="1"/>
  <c r="B329" i="3"/>
  <c r="B330" i="3" l="1"/>
  <c r="F125" i="3"/>
  <c r="C126" i="3" s="1"/>
  <c r="D126" i="3" l="1"/>
  <c r="B331" i="3"/>
  <c r="B332" i="3" l="1"/>
  <c r="F126" i="3"/>
  <c r="C127" i="3" s="1"/>
  <c r="D127" i="3" l="1"/>
  <c r="B333" i="3"/>
  <c r="B334" i="3" l="1"/>
  <c r="F127" i="3"/>
  <c r="C128" i="3" s="1"/>
  <c r="D128" i="3" l="1"/>
  <c r="B335" i="3"/>
  <c r="B336" i="3" l="1"/>
  <c r="F128" i="3"/>
  <c r="C129" i="3" s="1"/>
  <c r="D129" i="3" l="1"/>
  <c r="B337" i="3"/>
  <c r="B338" i="3" l="1"/>
  <c r="F129" i="3"/>
  <c r="C130" i="3" s="1"/>
  <c r="D130" i="3" l="1"/>
  <c r="B339" i="3"/>
  <c r="B340" i="3" l="1"/>
  <c r="F130" i="3"/>
  <c r="C131" i="3" s="1"/>
  <c r="D131" i="3" l="1"/>
  <c r="B341" i="3"/>
  <c r="B342" i="3" l="1"/>
  <c r="F131" i="3"/>
  <c r="C132" i="3" s="1"/>
  <c r="D132" i="3" l="1"/>
  <c r="B343" i="3"/>
  <c r="B344" i="3" l="1"/>
  <c r="F132" i="3"/>
  <c r="C133" i="3" s="1"/>
  <c r="D133" i="3" l="1"/>
  <c r="B345" i="3"/>
  <c r="B346" i="3" l="1"/>
  <c r="F133" i="3"/>
  <c r="C134" i="3" s="1"/>
  <c r="D134" i="3" l="1"/>
  <c r="B347" i="3"/>
  <c r="B348" i="3" l="1"/>
  <c r="F134" i="3"/>
  <c r="C135" i="3" s="1"/>
  <c r="D135" i="3" l="1"/>
  <c r="B349" i="3"/>
  <c r="B350" i="3" l="1"/>
  <c r="F135" i="3"/>
  <c r="C136" i="3" s="1"/>
  <c r="D136" i="3" l="1"/>
  <c r="B351" i="3"/>
  <c r="B352" i="3" l="1"/>
  <c r="F136" i="3"/>
  <c r="C137" i="3" s="1"/>
  <c r="D137" i="3" l="1"/>
  <c r="B353" i="3"/>
  <c r="B354" i="3" l="1"/>
  <c r="F137" i="3"/>
  <c r="C138" i="3" s="1"/>
  <c r="D138" i="3" l="1"/>
  <c r="B355" i="3"/>
  <c r="F138" i="3" l="1"/>
  <c r="C139" i="3" s="1"/>
  <c r="D139" i="3" s="1"/>
  <c r="B356" i="3"/>
  <c r="B357" i="3" l="1"/>
  <c r="F139" i="3"/>
  <c r="C140" i="3" s="1"/>
  <c r="D140" i="3" l="1"/>
  <c r="B358" i="3"/>
  <c r="B359" i="3" l="1"/>
  <c r="F140" i="3"/>
  <c r="C141" i="3" s="1"/>
  <c r="D141" i="3" l="1"/>
  <c r="B360" i="3"/>
  <c r="B361" i="3" l="1"/>
  <c r="F141" i="3"/>
  <c r="C142" i="3" s="1"/>
  <c r="D142" i="3" l="1"/>
  <c r="B362" i="3"/>
  <c r="B363" i="3" l="1"/>
  <c r="F142" i="3"/>
  <c r="C143" i="3" s="1"/>
  <c r="D143" i="3" l="1"/>
  <c r="F143" i="3"/>
  <c r="C144" i="3" s="1"/>
  <c r="B364" i="3"/>
  <c r="B365" i="3" l="1"/>
  <c r="D144" i="3"/>
  <c r="F144" i="3" l="1"/>
  <c r="C145" i="3" s="1"/>
  <c r="B366" i="3"/>
  <c r="B367" i="3" l="1"/>
  <c r="D145" i="3"/>
  <c r="F145" i="3" l="1"/>
  <c r="B368" i="3"/>
  <c r="C146" i="3" l="1"/>
  <c r="D146" i="3" s="1"/>
  <c r="B369" i="3"/>
  <c r="F146" i="3" l="1"/>
  <c r="C147" i="3" s="1"/>
  <c r="D147" i="3" s="1"/>
  <c r="B370" i="3"/>
  <c r="B371" i="3" l="1"/>
  <c r="F147" i="3"/>
  <c r="C148" i="3" s="1"/>
  <c r="D148" i="3" l="1"/>
  <c r="B372" i="3"/>
  <c r="B373" i="3" l="1"/>
  <c r="F148" i="3"/>
  <c r="C149" i="3" s="1"/>
  <c r="D149" i="3" l="1"/>
  <c r="B374" i="3"/>
  <c r="B375" i="3" l="1"/>
  <c r="F149" i="3"/>
  <c r="C150" i="3" s="1"/>
  <c r="D150" i="3" l="1"/>
  <c r="B376" i="3"/>
  <c r="B377" i="3" l="1"/>
  <c r="F150" i="3"/>
  <c r="C151" i="3" s="1"/>
  <c r="D151" i="3" l="1"/>
  <c r="B378" i="3"/>
  <c r="B379" i="3" l="1"/>
  <c r="F151" i="3"/>
  <c r="C152" i="3" s="1"/>
  <c r="D152" i="3" l="1"/>
  <c r="B380" i="3"/>
  <c r="B381" i="3" l="1"/>
  <c r="F152" i="3"/>
  <c r="C153" i="3" s="1"/>
  <c r="D153" i="3" l="1"/>
  <c r="E382" i="3"/>
  <c r="F153" i="3" l="1"/>
  <c r="C154" i="3" s="1"/>
  <c r="D154" i="3" l="1"/>
  <c r="F154" i="3" l="1"/>
  <c r="C155" i="3" s="1"/>
  <c r="D155" i="3" l="1"/>
  <c r="F155" i="3" l="1"/>
  <c r="C156" i="3" s="1"/>
  <c r="D156" i="3" s="1"/>
  <c r="F156" i="3" l="1"/>
  <c r="C157" i="3" s="1"/>
  <c r="D157" i="3" l="1"/>
  <c r="F157" i="3" l="1"/>
  <c r="C158" i="3" s="1"/>
  <c r="D158" i="3" s="1"/>
  <c r="F158" i="3" l="1"/>
  <c r="C159" i="3" s="1"/>
  <c r="D159" i="3" l="1"/>
  <c r="F159" i="3" l="1"/>
  <c r="C160" i="3" s="1"/>
  <c r="D160" i="3" l="1"/>
  <c r="F160" i="3" l="1"/>
  <c r="C161" i="3" s="1"/>
  <c r="D161" i="3" l="1"/>
  <c r="F161" i="3" l="1"/>
  <c r="C162" i="3" s="1"/>
  <c r="D162" i="3" l="1"/>
  <c r="F162" i="3" l="1"/>
  <c r="C163" i="3" s="1"/>
  <c r="D163" i="3" s="1"/>
  <c r="F163" i="3" l="1"/>
  <c r="C164" i="3" s="1"/>
  <c r="D164" i="3" s="1"/>
  <c r="F164" i="3" l="1"/>
  <c r="C165" i="3" s="1"/>
  <c r="D165" i="3" l="1"/>
  <c r="F165" i="3" l="1"/>
  <c r="C166" i="3" s="1"/>
  <c r="D166" i="3" l="1"/>
  <c r="F166" i="3" l="1"/>
  <c r="C167" i="3" s="1"/>
  <c r="D167" i="3" l="1"/>
  <c r="F167" i="3" l="1"/>
  <c r="C168" i="3" l="1"/>
  <c r="D168" i="3" s="1"/>
  <c r="F168" i="3" l="1"/>
  <c r="C169" i="3" s="1"/>
  <c r="D169" i="3" s="1"/>
  <c r="F169" i="3" l="1"/>
  <c r="C170" i="3" s="1"/>
  <c r="D170" i="3" s="1"/>
  <c r="F170" i="3" l="1"/>
  <c r="C171" i="3" s="1"/>
  <c r="D171" i="3" l="1"/>
  <c r="F171" i="3" l="1"/>
  <c r="C172" i="3" s="1"/>
  <c r="D172" i="3" l="1"/>
  <c r="F172" i="3" l="1"/>
  <c r="C173" i="3" s="1"/>
  <c r="D173" i="3" l="1"/>
  <c r="F173" i="3" l="1"/>
  <c r="C174" i="3" s="1"/>
  <c r="D174" i="3" l="1"/>
  <c r="F174" i="3" l="1"/>
  <c r="C175" i="3" s="1"/>
  <c r="D175" i="3" s="1"/>
  <c r="F175" i="3" l="1"/>
  <c r="C176" i="3" s="1"/>
  <c r="D176" i="3" s="1"/>
  <c r="F176" i="3" l="1"/>
  <c r="C177" i="3" s="1"/>
  <c r="D177" i="3" l="1"/>
  <c r="F177" i="3" l="1"/>
  <c r="C178" i="3" s="1"/>
  <c r="D178" i="3" l="1"/>
  <c r="F178" i="3" l="1"/>
  <c r="C179" i="3" s="1"/>
  <c r="D179" i="3" l="1"/>
  <c r="F179" i="3" l="1"/>
  <c r="C180" i="3" s="1"/>
  <c r="D180" i="3" s="1"/>
  <c r="F180" i="3" l="1"/>
  <c r="C181" i="3" s="1"/>
  <c r="D181" i="3" l="1"/>
  <c r="F181" i="3" l="1"/>
  <c r="C182" i="3" s="1"/>
  <c r="D182" i="3" l="1"/>
  <c r="F182" i="3"/>
  <c r="C183" i="3" s="1"/>
  <c r="D183" i="3" l="1"/>
  <c r="F183" i="3" l="1"/>
  <c r="C184" i="3" s="1"/>
  <c r="D184" i="3" l="1"/>
  <c r="F184" i="3" l="1"/>
  <c r="C185" i="3" s="1"/>
  <c r="D185" i="3" l="1"/>
  <c r="F185" i="3" l="1"/>
  <c r="C186" i="3" s="1"/>
  <c r="D186" i="3" l="1"/>
  <c r="F186" i="3" l="1"/>
  <c r="C187" i="3" s="1"/>
  <c r="D187" i="3" s="1"/>
  <c r="F187" i="3" l="1"/>
  <c r="C188" i="3" s="1"/>
  <c r="D188" i="3" l="1"/>
  <c r="F188" i="3" l="1"/>
  <c r="C189" i="3" s="1"/>
  <c r="D189" i="3" s="1"/>
  <c r="F189" i="3" l="1"/>
  <c r="C190" i="3" s="1"/>
  <c r="D190" i="3" l="1"/>
  <c r="F190" i="3" l="1"/>
  <c r="C191" i="3" s="1"/>
  <c r="D191" i="3" l="1"/>
  <c r="F191" i="3" l="1"/>
  <c r="C192" i="3" s="1"/>
  <c r="D192" i="3" l="1"/>
  <c r="F192" i="3" l="1"/>
  <c r="C193" i="3" s="1"/>
  <c r="D193" i="3" l="1"/>
  <c r="F193" i="3" l="1"/>
  <c r="C194" i="3" l="1"/>
  <c r="D194" i="3" s="1"/>
  <c r="F194" i="3" l="1"/>
  <c r="C195" i="3" s="1"/>
  <c r="D195" i="3" s="1"/>
  <c r="F195" i="3" l="1"/>
  <c r="C196" i="3" s="1"/>
  <c r="D196" i="3" l="1"/>
  <c r="F196" i="3"/>
  <c r="C197" i="3" s="1"/>
  <c r="D197" i="3" l="1"/>
  <c r="F197" i="3" l="1"/>
  <c r="C198" i="3" s="1"/>
  <c r="D198" i="3" l="1"/>
  <c r="F198" i="3" l="1"/>
  <c r="C199" i="3" s="1"/>
  <c r="D199" i="3" s="1"/>
  <c r="F199" i="3" l="1"/>
  <c r="C200" i="3" s="1"/>
  <c r="D200" i="3" s="1"/>
  <c r="F200" i="3"/>
  <c r="C201" i="3" s="1"/>
  <c r="D201" i="3" l="1"/>
  <c r="F201" i="3"/>
  <c r="C202" i="3" s="1"/>
  <c r="D202" i="3" l="1"/>
  <c r="F202" i="3" l="1"/>
  <c r="C203" i="3" s="1"/>
  <c r="D203" i="3" l="1"/>
  <c r="F203" i="3" l="1"/>
  <c r="C204" i="3" s="1"/>
  <c r="D204" i="3" l="1"/>
  <c r="F204" i="3" l="1"/>
  <c r="C205" i="3" s="1"/>
  <c r="D205" i="3" s="1"/>
  <c r="F205" i="3" l="1"/>
  <c r="C206" i="3" s="1"/>
  <c r="D206" i="3" s="1"/>
  <c r="F206" i="3" l="1"/>
  <c r="C207" i="3" s="1"/>
  <c r="D207" i="3" l="1"/>
  <c r="F207" i="3" l="1"/>
  <c r="C208" i="3" s="1"/>
  <c r="D208" i="3" l="1"/>
  <c r="F208" i="3" l="1"/>
  <c r="C209" i="3" s="1"/>
  <c r="D209" i="3" l="1"/>
  <c r="F209" i="3" l="1"/>
  <c r="C210" i="3" s="1"/>
  <c r="D210" i="3" l="1"/>
  <c r="F210" i="3"/>
  <c r="C211" i="3" s="1"/>
  <c r="D211" i="3" l="1"/>
  <c r="F211" i="3" l="1"/>
  <c r="C212" i="3" s="1"/>
  <c r="D212" i="3" l="1"/>
  <c r="F212" i="3" l="1"/>
  <c r="C213" i="3" s="1"/>
  <c r="D213" i="3" s="1"/>
  <c r="F213" i="3" l="1"/>
  <c r="C214" i="3" s="1"/>
  <c r="D214" i="3" l="1"/>
  <c r="F214" i="3" l="1"/>
  <c r="C215" i="3" s="1"/>
  <c r="D215" i="3" l="1"/>
  <c r="F215" i="3" l="1"/>
  <c r="C216" i="3" s="1"/>
  <c r="D216" i="3" l="1"/>
  <c r="F216" i="3" l="1"/>
  <c r="C217" i="3" s="1"/>
  <c r="D217" i="3" l="1"/>
  <c r="F217" i="3" l="1"/>
  <c r="C218" i="3" s="1"/>
  <c r="D218" i="3" s="1"/>
  <c r="F218" i="3" l="1"/>
  <c r="C219" i="3" s="1"/>
  <c r="D219" i="3" l="1"/>
  <c r="F219" i="3" l="1"/>
  <c r="C220" i="3" s="1"/>
  <c r="D220" i="3" l="1"/>
  <c r="F220" i="3" l="1"/>
  <c r="C221" i="3" s="1"/>
  <c r="D221" i="3" l="1"/>
  <c r="F221" i="3" l="1"/>
  <c r="C222" i="3" s="1"/>
  <c r="D222" i="3" l="1"/>
  <c r="F222" i="3"/>
  <c r="C223" i="3" s="1"/>
  <c r="D223" i="3" l="1"/>
  <c r="F223" i="3" l="1"/>
  <c r="C224" i="3" s="1"/>
  <c r="D224" i="3" l="1"/>
  <c r="F224" i="3" l="1"/>
  <c r="C225" i="3" s="1"/>
  <c r="D225" i="3" l="1"/>
  <c r="F225" i="3" l="1"/>
  <c r="C226" i="3" s="1"/>
  <c r="D226" i="3" l="1"/>
  <c r="F226" i="3" l="1"/>
  <c r="C227" i="3" s="1"/>
  <c r="D227" i="3" l="1"/>
  <c r="F227" i="3" l="1"/>
  <c r="C228" i="3" s="1"/>
  <c r="D228" i="3" s="1"/>
  <c r="F228" i="3" l="1"/>
  <c r="C229" i="3" s="1"/>
  <c r="D229" i="3" l="1"/>
  <c r="F229" i="3" l="1"/>
  <c r="C230" i="3" s="1"/>
  <c r="D230" i="3" s="1"/>
  <c r="F230" i="3" l="1"/>
  <c r="C231" i="3" s="1"/>
  <c r="D231" i="3" l="1"/>
  <c r="F231" i="3" l="1"/>
  <c r="C232" i="3" s="1"/>
  <c r="D232" i="3" l="1"/>
  <c r="F232" i="3" l="1"/>
  <c r="C233" i="3" s="1"/>
  <c r="D233" i="3" l="1"/>
  <c r="F233" i="3" l="1"/>
  <c r="C234" i="3" s="1"/>
  <c r="D234" i="3" l="1"/>
  <c r="F234" i="3" l="1"/>
  <c r="C235" i="3" s="1"/>
  <c r="D235" i="3" s="1"/>
  <c r="F235" i="3" l="1"/>
  <c r="C236" i="3" s="1"/>
  <c r="D236" i="3" s="1"/>
  <c r="F236" i="3" l="1"/>
  <c r="C237" i="3" s="1"/>
  <c r="D237" i="3" l="1"/>
  <c r="F237" i="3" l="1"/>
  <c r="C238" i="3" s="1"/>
  <c r="D238" i="3" l="1"/>
  <c r="F238" i="3" l="1"/>
  <c r="C239" i="3" s="1"/>
  <c r="D239" i="3" l="1"/>
  <c r="F239" i="3" l="1"/>
  <c r="C240" i="3" s="1"/>
  <c r="D240" i="3" s="1"/>
  <c r="F240" i="3" l="1"/>
  <c r="C241" i="3" s="1"/>
  <c r="D241" i="3" l="1"/>
  <c r="F241" i="3" l="1"/>
  <c r="C242" i="3" s="1"/>
  <c r="D242" i="3" s="1"/>
  <c r="F242" i="3" l="1"/>
  <c r="C243" i="3" s="1"/>
  <c r="D243" i="3" s="1"/>
  <c r="F243" i="3" l="1"/>
  <c r="C244" i="3" s="1"/>
  <c r="D244" i="3" l="1"/>
  <c r="F244" i="3" l="1"/>
  <c r="C245" i="3" s="1"/>
  <c r="D245" i="3" l="1"/>
  <c r="F245" i="3" l="1"/>
  <c r="C246" i="3" s="1"/>
  <c r="D246" i="3" l="1"/>
  <c r="F246" i="3" l="1"/>
  <c r="C247" i="3" s="1"/>
  <c r="D247" i="3" s="1"/>
  <c r="F247" i="3" l="1"/>
  <c r="C248" i="3" s="1"/>
  <c r="D248" i="3" s="1"/>
  <c r="F248" i="3" l="1"/>
  <c r="C249" i="3" s="1"/>
  <c r="D249" i="3" l="1"/>
  <c r="F249" i="3" l="1"/>
  <c r="C250" i="3" s="1"/>
  <c r="D250" i="3" s="1"/>
  <c r="F250" i="3" l="1"/>
  <c r="C251" i="3" s="1"/>
  <c r="D251" i="3" l="1"/>
  <c r="F251" i="3" l="1"/>
  <c r="C252" i="3" s="1"/>
  <c r="D252" i="3" s="1"/>
  <c r="F252" i="3" l="1"/>
  <c r="C253" i="3" s="1"/>
  <c r="D253" i="3" l="1"/>
  <c r="F253" i="3" l="1"/>
  <c r="C254" i="3" s="1"/>
  <c r="D254" i="3" s="1"/>
  <c r="F254" i="3" l="1"/>
  <c r="C255" i="3" s="1"/>
  <c r="D255" i="3" l="1"/>
  <c r="F255" i="3" l="1"/>
  <c r="C256" i="3" s="1"/>
  <c r="D256" i="3" l="1"/>
  <c r="F256" i="3" l="1"/>
  <c r="C257" i="3" s="1"/>
  <c r="D257" i="3" l="1"/>
  <c r="F257" i="3" l="1"/>
  <c r="C258" i="3" s="1"/>
  <c r="D258" i="3" l="1"/>
  <c r="F258" i="3" l="1"/>
  <c r="C259" i="3" s="1"/>
  <c r="D259" i="3" s="1"/>
  <c r="F259" i="3" l="1"/>
  <c r="C260" i="3" s="1"/>
  <c r="D260" i="3" l="1"/>
  <c r="F260" i="3" l="1"/>
  <c r="C261" i="3" s="1"/>
  <c r="D261" i="3" l="1"/>
  <c r="F261" i="3" l="1"/>
  <c r="C262" i="3" s="1"/>
  <c r="D262" i="3" l="1"/>
  <c r="F262" i="3" l="1"/>
  <c r="C263" i="3" s="1"/>
  <c r="D263" i="3" l="1"/>
  <c r="F263" i="3"/>
  <c r="C264" i="3" s="1"/>
  <c r="D264" i="3" l="1"/>
  <c r="F264" i="3" l="1"/>
  <c r="C265" i="3" s="1"/>
  <c r="D265" i="3" l="1"/>
  <c r="F265" i="3" l="1"/>
  <c r="C266" i="3" s="1"/>
  <c r="D266" i="3" s="1"/>
  <c r="F266" i="3" l="1"/>
  <c r="C267" i="3" s="1"/>
  <c r="D267" i="3" l="1"/>
  <c r="F267" i="3" l="1"/>
  <c r="C268" i="3" s="1"/>
  <c r="D268" i="3" l="1"/>
  <c r="F268" i="3" l="1"/>
  <c r="C269" i="3" s="1"/>
  <c r="D269" i="3" l="1"/>
  <c r="F269" i="3" l="1"/>
  <c r="C270" i="3" s="1"/>
  <c r="D270" i="3" l="1"/>
  <c r="F270" i="3"/>
  <c r="C271" i="3" s="1"/>
  <c r="D271" i="3" l="1"/>
  <c r="F271" i="3"/>
  <c r="C272" i="3" s="1"/>
  <c r="D272" i="3" l="1"/>
  <c r="F272" i="3" l="1"/>
  <c r="C273" i="3" s="1"/>
  <c r="D273" i="3" l="1"/>
  <c r="F273" i="3" l="1"/>
  <c r="C274" i="3" s="1"/>
  <c r="D274" i="3" l="1"/>
  <c r="F274" i="3" l="1"/>
  <c r="C275" i="3" s="1"/>
  <c r="D275" i="3" l="1"/>
  <c r="F275" i="3" l="1"/>
  <c r="C276" i="3" s="1"/>
  <c r="D276" i="3" s="1"/>
  <c r="F276" i="3" l="1"/>
  <c r="C277" i="3" s="1"/>
  <c r="D277" i="3" l="1"/>
  <c r="F277" i="3" l="1"/>
  <c r="C278" i="3" s="1"/>
  <c r="D278" i="3" s="1"/>
  <c r="F278" i="3" l="1"/>
  <c r="C279" i="3" s="1"/>
  <c r="D279" i="3" s="1"/>
  <c r="F279" i="3" l="1"/>
  <c r="C280" i="3" s="1"/>
  <c r="D280" i="3" l="1"/>
  <c r="F280" i="3" l="1"/>
  <c r="C281" i="3" s="1"/>
  <c r="D281" i="3" l="1"/>
  <c r="F281" i="3" l="1"/>
  <c r="C282" i="3" s="1"/>
  <c r="D282" i="3" l="1"/>
  <c r="F282" i="3" l="1"/>
  <c r="C283" i="3" s="1"/>
  <c r="D283" i="3" s="1"/>
  <c r="F283" i="3" l="1"/>
  <c r="C284" i="3" s="1"/>
  <c r="D284" i="3" s="1"/>
  <c r="F284" i="3" l="1"/>
  <c r="C285" i="3" s="1"/>
  <c r="D285" i="3" l="1"/>
  <c r="F285" i="3" l="1"/>
  <c r="C286" i="3" s="1"/>
  <c r="D286" i="3" s="1"/>
  <c r="F286" i="3" l="1"/>
  <c r="C287" i="3" s="1"/>
  <c r="D287" i="3" l="1"/>
  <c r="F287" i="3" l="1"/>
  <c r="C288" i="3" s="1"/>
  <c r="D288" i="3" s="1"/>
  <c r="F288" i="3" l="1"/>
  <c r="C289" i="3" s="1"/>
  <c r="D289" i="3" l="1"/>
  <c r="F289" i="3" l="1"/>
  <c r="C290" i="3" s="1"/>
  <c r="D290" i="3" s="1"/>
  <c r="F290" i="3" l="1"/>
  <c r="C291" i="3" s="1"/>
  <c r="D291" i="3" l="1"/>
  <c r="F291" i="3" l="1"/>
  <c r="C292" i="3" s="1"/>
  <c r="D292" i="3" l="1"/>
  <c r="F292" i="3" l="1"/>
  <c r="C293" i="3" s="1"/>
  <c r="D293" i="3" l="1"/>
  <c r="F293" i="3" l="1"/>
  <c r="C294" i="3" s="1"/>
  <c r="D294" i="3" l="1"/>
  <c r="F294" i="3"/>
  <c r="C295" i="3" s="1"/>
  <c r="D295" i="3" l="1"/>
  <c r="F295" i="3" l="1"/>
  <c r="C296" i="3" s="1"/>
  <c r="D296" i="3" l="1"/>
  <c r="F296" i="3" l="1"/>
  <c r="C297" i="3" s="1"/>
  <c r="D297" i="3" l="1"/>
  <c r="F297" i="3" l="1"/>
  <c r="C298" i="3" s="1"/>
  <c r="D298" i="3" l="1"/>
  <c r="F298" i="3" l="1"/>
  <c r="C299" i="3" s="1"/>
  <c r="D299" i="3" l="1"/>
  <c r="F299" i="3"/>
  <c r="C300" i="3" s="1"/>
  <c r="D300" i="3" l="1"/>
  <c r="F300" i="3" l="1"/>
  <c r="C301" i="3" s="1"/>
  <c r="D301" i="3" l="1"/>
  <c r="F301" i="3" l="1"/>
  <c r="C302" i="3" s="1"/>
  <c r="D302" i="3" s="1"/>
  <c r="F302" i="3" l="1"/>
  <c r="C303" i="3" s="1"/>
  <c r="D303" i="3" l="1"/>
  <c r="F303" i="3" l="1"/>
  <c r="C304" i="3" s="1"/>
  <c r="D304" i="3" l="1"/>
  <c r="F304" i="3" l="1"/>
  <c r="C305" i="3" s="1"/>
  <c r="D305" i="3" l="1"/>
  <c r="F305" i="3" l="1"/>
  <c r="C306" i="3" s="1"/>
  <c r="D306" i="3" l="1"/>
  <c r="F306" i="3" l="1"/>
  <c r="C307" i="3" s="1"/>
  <c r="D307" i="3" s="1"/>
  <c r="F307" i="3" l="1"/>
  <c r="C308" i="3" s="1"/>
  <c r="D308" i="3" s="1"/>
  <c r="F308" i="3" l="1"/>
  <c r="C309" i="3" s="1"/>
  <c r="D309" i="3" l="1"/>
  <c r="F309" i="3" l="1"/>
  <c r="C310" i="3" s="1"/>
  <c r="D310" i="3" l="1"/>
  <c r="F310" i="3" l="1"/>
  <c r="C311" i="3" s="1"/>
  <c r="D311" i="3" l="1"/>
  <c r="F311" i="3" l="1"/>
  <c r="C312" i="3" s="1"/>
  <c r="D312" i="3" s="1"/>
  <c r="F312" i="3" l="1"/>
  <c r="C313" i="3" s="1"/>
  <c r="D313" i="3" l="1"/>
  <c r="F313" i="3" l="1"/>
  <c r="C314" i="3" s="1"/>
  <c r="D314" i="3" s="1"/>
  <c r="F314" i="3" l="1"/>
  <c r="C315" i="3" s="1"/>
  <c r="D315" i="3" s="1"/>
  <c r="F315" i="3" l="1"/>
  <c r="C316" i="3" s="1"/>
  <c r="D316" i="3" l="1"/>
  <c r="F316" i="3" l="1"/>
  <c r="C317" i="3" s="1"/>
  <c r="D317" i="3" l="1"/>
  <c r="F317" i="3" l="1"/>
  <c r="C318" i="3" s="1"/>
  <c r="D318" i="3" l="1"/>
  <c r="F318" i="3" l="1"/>
  <c r="C319" i="3" s="1"/>
  <c r="D319" i="3" s="1"/>
  <c r="F319" i="3" l="1"/>
  <c r="C320" i="3" s="1"/>
  <c r="D320" i="3" s="1"/>
  <c r="F320" i="3" l="1"/>
  <c r="C321" i="3" s="1"/>
  <c r="D321" i="3" l="1"/>
  <c r="F321" i="3" l="1"/>
  <c r="C322" i="3" s="1"/>
  <c r="D322" i="3" s="1"/>
  <c r="F322" i="3" l="1"/>
  <c r="C323" i="3" s="1"/>
  <c r="D323" i="3" l="1"/>
  <c r="F323" i="3" l="1"/>
  <c r="C324" i="3" s="1"/>
  <c r="D324" i="3" s="1"/>
  <c r="F324" i="3" l="1"/>
  <c r="C325" i="3" s="1"/>
  <c r="D325" i="3" l="1"/>
  <c r="F325" i="3" l="1"/>
  <c r="C326" i="3" s="1"/>
  <c r="D326" i="3" s="1"/>
  <c r="F326" i="3" l="1"/>
  <c r="C327" i="3" s="1"/>
  <c r="D327" i="3" l="1"/>
  <c r="F327" i="3" l="1"/>
  <c r="C328" i="3" s="1"/>
  <c r="D328" i="3" l="1"/>
  <c r="F328" i="3" l="1"/>
  <c r="C329" i="3" s="1"/>
  <c r="D329" i="3" l="1"/>
  <c r="F329" i="3" l="1"/>
  <c r="C330" i="3" s="1"/>
  <c r="D330" i="3" l="1"/>
  <c r="F330" i="3"/>
  <c r="C331" i="3" s="1"/>
  <c r="D331" i="3" l="1"/>
  <c r="F331" i="3" l="1"/>
  <c r="C332" i="3" s="1"/>
  <c r="D332" i="3" l="1"/>
  <c r="F332" i="3" l="1"/>
  <c r="C333" i="3" s="1"/>
  <c r="D333" i="3" l="1"/>
  <c r="F333" i="3" l="1"/>
  <c r="C334" i="3" l="1"/>
  <c r="D334" i="3" s="1"/>
  <c r="F334" i="3" l="1"/>
  <c r="C335" i="3" s="1"/>
  <c r="D335" i="3" s="1"/>
  <c r="F335" i="3" l="1"/>
  <c r="C336" i="3" s="1"/>
  <c r="D336" i="3" l="1"/>
  <c r="F336" i="3" l="1"/>
  <c r="C337" i="3" s="1"/>
  <c r="D337" i="3" l="1"/>
  <c r="F337" i="3" l="1"/>
  <c r="C338" i="3" s="1"/>
  <c r="D338" i="3" s="1"/>
  <c r="F338" i="3" l="1"/>
  <c r="C339" i="3" s="1"/>
  <c r="D339" i="3" l="1"/>
  <c r="F339" i="3" l="1"/>
  <c r="C340" i="3" s="1"/>
  <c r="D340" i="3" l="1"/>
  <c r="F340" i="3" l="1"/>
  <c r="C341" i="3" s="1"/>
  <c r="D341" i="3" l="1"/>
  <c r="F341" i="3" l="1"/>
  <c r="C342" i="3" s="1"/>
  <c r="D342" i="3" l="1"/>
  <c r="F342" i="3"/>
  <c r="C343" i="3" s="1"/>
  <c r="D343" i="3" l="1"/>
  <c r="F343" i="3" l="1"/>
  <c r="C344" i="3" l="1"/>
  <c r="D344" i="3" s="1"/>
  <c r="F344" i="3" l="1"/>
  <c r="C345" i="3" s="1"/>
  <c r="D345" i="3" s="1"/>
  <c r="F345" i="3" l="1"/>
  <c r="C346" i="3" s="1"/>
  <c r="D346" i="3" l="1"/>
  <c r="F346" i="3" l="1"/>
  <c r="C347" i="3" s="1"/>
  <c r="D347" i="3" l="1"/>
  <c r="F347" i="3" l="1"/>
  <c r="C348" i="3" s="1"/>
  <c r="D348" i="3" s="1"/>
  <c r="F348" i="3" l="1"/>
  <c r="C349" i="3" s="1"/>
  <c r="D349" i="3" l="1"/>
  <c r="F349" i="3" l="1"/>
  <c r="C350" i="3" s="1"/>
  <c r="D350" i="3" s="1"/>
  <c r="F350" i="3" l="1"/>
  <c r="C351" i="3" s="1"/>
  <c r="D351" i="3" s="1"/>
  <c r="F351" i="3" l="1"/>
  <c r="C352" i="3" s="1"/>
  <c r="D352" i="3" l="1"/>
  <c r="F352" i="3" l="1"/>
  <c r="C353" i="3" s="1"/>
  <c r="D353" i="3" l="1"/>
  <c r="F353" i="3" l="1"/>
  <c r="C354" i="3" s="1"/>
  <c r="D354" i="3" l="1"/>
  <c r="F354" i="3" l="1"/>
  <c r="C355" i="3" s="1"/>
  <c r="D355" i="3" s="1"/>
  <c r="F355" i="3" l="1"/>
  <c r="C356" i="3" s="1"/>
  <c r="D356" i="3" s="1"/>
  <c r="F356" i="3" l="1"/>
  <c r="C357" i="3" s="1"/>
  <c r="D357" i="3" l="1"/>
  <c r="F357" i="3" l="1"/>
  <c r="C358" i="3" s="1"/>
  <c r="D358" i="3" s="1"/>
  <c r="F358" i="3" l="1"/>
  <c r="C359" i="3" s="1"/>
  <c r="D359" i="3" l="1"/>
  <c r="F359" i="3" l="1"/>
  <c r="C360" i="3" s="1"/>
  <c r="D360" i="3" s="1"/>
  <c r="F360" i="3" l="1"/>
  <c r="C361" i="3" s="1"/>
  <c r="D361" i="3" l="1"/>
  <c r="F361" i="3" l="1"/>
  <c r="C362" i="3" s="1"/>
  <c r="D362" i="3" s="1"/>
  <c r="F362" i="3" l="1"/>
  <c r="C363" i="3" s="1"/>
  <c r="D363" i="3" l="1"/>
  <c r="F363" i="3" l="1"/>
  <c r="C364" i="3" s="1"/>
  <c r="D364" i="3" l="1"/>
  <c r="F364" i="3" l="1"/>
  <c r="C365" i="3" s="1"/>
  <c r="D365" i="3" l="1"/>
  <c r="F365" i="3" l="1"/>
  <c r="C366" i="3" s="1"/>
  <c r="D366" i="3" l="1"/>
  <c r="F366" i="3"/>
  <c r="C367" i="3" s="1"/>
  <c r="D367" i="3" l="1"/>
  <c r="F367" i="3" l="1"/>
  <c r="C368" i="3" s="1"/>
  <c r="D368" i="3" l="1"/>
  <c r="F368" i="3" l="1"/>
  <c r="C369" i="3" s="1"/>
  <c r="D369" i="3" l="1"/>
  <c r="F369" i="3" l="1"/>
  <c r="C370" i="3" s="1"/>
  <c r="D370" i="3" l="1"/>
  <c r="F370" i="3" l="1"/>
  <c r="C371" i="3" s="1"/>
  <c r="D371" i="3" l="1"/>
  <c r="F371" i="3"/>
  <c r="C372" i="3" s="1"/>
  <c r="D372" i="3" l="1"/>
  <c r="F372" i="3" l="1"/>
  <c r="C373" i="3" s="1"/>
  <c r="D373" i="3" l="1"/>
  <c r="F373" i="3"/>
  <c r="C374" i="3" s="1"/>
  <c r="D374" i="3" l="1"/>
  <c r="F374" i="3" l="1"/>
  <c r="C375" i="3" s="1"/>
  <c r="D375" i="3" l="1"/>
  <c r="F375" i="3" l="1"/>
  <c r="C376" i="3" s="1"/>
  <c r="D376" i="3" l="1"/>
  <c r="F376" i="3" l="1"/>
  <c r="C377" i="3" s="1"/>
  <c r="D377" i="3" l="1"/>
  <c r="F377" i="3" l="1"/>
  <c r="C378" i="3" s="1"/>
  <c r="D378" i="3" l="1"/>
  <c r="F378" i="3" l="1"/>
  <c r="C379" i="3" s="1"/>
  <c r="D379" i="3" s="1"/>
  <c r="F379" i="3" l="1"/>
  <c r="C380" i="3" s="1"/>
  <c r="D380" i="3" s="1"/>
  <c r="F380" i="3" l="1"/>
  <c r="C381" i="3" s="1"/>
  <c r="D381" i="3" l="1"/>
  <c r="D382" i="3" s="1"/>
  <c r="C382" i="3"/>
  <c r="F381" i="3"/>
</calcChain>
</file>

<file path=xl/sharedStrings.xml><?xml version="1.0" encoding="utf-8"?>
<sst xmlns="http://schemas.openxmlformats.org/spreadsheetml/2006/main" count="82" uniqueCount="69">
  <si>
    <t>n</t>
  </si>
  <si>
    <t>i</t>
  </si>
  <si>
    <t>PV</t>
  </si>
  <si>
    <t>PMT</t>
  </si>
  <si>
    <t>FV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</si>
  <si>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</si>
  <si>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</si>
  <si>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</si>
  <si>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</si>
  <si>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</si>
  <si>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</si>
  <si>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</si>
  <si>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</si>
  <si>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</si>
  <si>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</si>
  <si>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</si>
  <si>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MORTGAGES - ADDITIONAL CONCEPTS</t>
  </si>
  <si>
    <t>(Points to be charged)</t>
  </si>
  <si>
    <t>BLUE = INPUT CHANGE</t>
  </si>
  <si>
    <t>BOLD ITALICS = OUTPUT CHANGE</t>
  </si>
  <si>
    <t>Purchase Price:</t>
  </si>
  <si>
    <t>LTV</t>
  </si>
  <si>
    <t>Loan Amount</t>
  </si>
  <si>
    <t>Monthly P&amp;I PMT</t>
  </si>
  <si>
    <t>Monthly I/O PMT</t>
  </si>
  <si>
    <t>Step 1:</t>
  </si>
  <si>
    <t>Amortizing?</t>
  </si>
  <si>
    <t>Term (Years)</t>
  </si>
  <si>
    <t>Lifetime Maximum Interest Rate</t>
  </si>
  <si>
    <t xml:space="preserve"> </t>
  </si>
  <si>
    <t>YES</t>
  </si>
  <si>
    <t>Annual Interest Rate</t>
  </si>
  <si>
    <t>APR and Effective Yield Calculations</t>
  </si>
  <si>
    <t>Total points charged:</t>
  </si>
  <si>
    <t>Total fees charged:</t>
  </si>
  <si>
    <t>Prepayment penalty:</t>
  </si>
  <si>
    <t>Interest Rate:</t>
  </si>
  <si>
    <t>Amortization Period:</t>
  </si>
  <si>
    <t>years</t>
  </si>
  <si>
    <t>Maturity Date:</t>
  </si>
  <si>
    <t>Loan Amount:</t>
  </si>
  <si>
    <t>annual</t>
  </si>
  <si>
    <t>at loan closing</t>
  </si>
  <si>
    <t>none</t>
  </si>
  <si>
    <t>Prepayment date:</t>
  </si>
  <si>
    <t>Additional Amount Borrowed:</t>
  </si>
  <si>
    <t xml:space="preserve"> Index + Margin</t>
  </si>
  <si>
    <t>fixed for loan term</t>
  </si>
  <si>
    <t>Maximum Adjusted Rate on the Loan</t>
  </si>
  <si>
    <t># of Periodic Interest Rate Changes</t>
  </si>
  <si>
    <t>ARM Loans - Interest Rate Change Calculations with Rate Caps</t>
  </si>
  <si>
    <t>Marginal Borrowing Cost (annualized):</t>
  </si>
  <si>
    <t>MARGINAL COST OF ADDITIONAL AMOUNT BORROWED</t>
  </si>
  <si>
    <r>
      <t xml:space="preserve">Lender's Profit </t>
    </r>
    <r>
      <rPr>
        <b/>
        <sz val="28"/>
        <color theme="1"/>
        <rFont val="Calibri"/>
        <family val="2"/>
        <scheme val="minor"/>
      </rPr>
      <t>Margin</t>
    </r>
  </si>
  <si>
    <r>
      <t xml:space="preserve">"Teaser Rate" </t>
    </r>
    <r>
      <rPr>
        <sz val="28"/>
        <color theme="1"/>
        <rFont val="Calibri"/>
        <family val="2"/>
        <scheme val="minor"/>
      </rPr>
      <t>or</t>
    </r>
    <r>
      <rPr>
        <b/>
        <sz val="28"/>
        <color theme="1"/>
        <rFont val="Calibri"/>
        <family val="2"/>
        <scheme val="minor"/>
      </rPr>
      <t xml:space="preserve"> Start Rate</t>
    </r>
  </si>
  <si>
    <r>
      <rPr>
        <b/>
        <sz val="28"/>
        <color theme="1"/>
        <rFont val="Calibri"/>
        <family val="2"/>
        <scheme val="minor"/>
      </rPr>
      <t>Lifetime</t>
    </r>
    <r>
      <rPr>
        <sz val="28"/>
        <color theme="1"/>
        <rFont val="Calibri"/>
        <family val="2"/>
        <scheme val="minor"/>
      </rPr>
      <t xml:space="preserve"> Interest Rate Increase </t>
    </r>
    <r>
      <rPr>
        <b/>
        <sz val="28"/>
        <color theme="1"/>
        <rFont val="Calibri"/>
        <family val="2"/>
        <scheme val="minor"/>
      </rPr>
      <t>Cap</t>
    </r>
  </si>
  <si>
    <r>
      <rPr>
        <b/>
        <sz val="28"/>
        <color theme="1"/>
        <rFont val="Calibri"/>
        <family val="2"/>
        <scheme val="minor"/>
      </rPr>
      <t>Periodic</t>
    </r>
    <r>
      <rPr>
        <sz val="28"/>
        <color theme="1"/>
        <rFont val="Calibri"/>
        <family val="2"/>
        <scheme val="minor"/>
      </rPr>
      <t xml:space="preserve"> Interest Rate Increase </t>
    </r>
    <r>
      <rPr>
        <b/>
        <sz val="28"/>
        <color theme="1"/>
        <rFont val="Calibri"/>
        <family val="2"/>
        <scheme val="minor"/>
      </rPr>
      <t>Cap</t>
    </r>
  </si>
  <si>
    <t>Periodic Maximum Interest Rate</t>
  </si>
  <si>
    <t>only impacts the result if the loan is paid off before the Maturity Date</t>
  </si>
  <si>
    <t xml:space="preserve"> Composite Interest Rate</t>
  </si>
  <si>
    <r>
      <t xml:space="preserve"> Interest Rate </t>
    </r>
    <r>
      <rPr>
        <b/>
        <sz val="28"/>
        <color theme="1"/>
        <rFont val="Calibri"/>
        <family val="2"/>
        <scheme val="minor"/>
      </rPr>
      <t>Index</t>
    </r>
  </si>
  <si>
    <t xml:space="preserve"> future periods</t>
  </si>
  <si>
    <t>INTEREST</t>
  </si>
  <si>
    <t>PRINCIPAL</t>
  </si>
  <si>
    <t>PAYMENT</t>
  </si>
  <si>
    <t>LOAN BALANCE</t>
  </si>
  <si>
    <t>SOFR</t>
  </si>
  <si>
    <t>semi-annual</t>
  </si>
  <si>
    <t>first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</si>
</sst>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&quot;$&quot;#,##0.00"/>
    <numFmt numFmtId="166" formatCode="0.000%"/>
    <numFmt numFmtId="167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rgb="FF00B0F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28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8"/>
      <name val="Calibri"/>
      <family val="2"/>
      <scheme val="minor"/>
    </font>
    <font>
      <u val="singleAccounting"/>
      <sz val="20"/>
      <color theme="1"/>
      <name val="Calibri"/>
      <family val="2"/>
      <scheme val="minor"/>
    </font>
    <font>
      <u val="singleAccounting"/>
      <sz val="28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8"/>
      <color rgb="FFFF0000"/>
      <name val="Calibri"/>
      <family val="2"/>
      <scheme val="minor"/>
    </font>
    <font>
      <sz val="28"/>
      <color rgb="FF7030A0"/>
      <name val="Calibri"/>
      <family val="2"/>
      <scheme val="minor"/>
    </font>
    <font>
      <sz val="28"/>
      <color rgb="FF0070C0"/>
      <name val="Calibri"/>
      <family val="2"/>
      <scheme val="minor"/>
    </font>
    <font>
      <sz val="28"/>
      <color rgb="FF00B050"/>
      <name val="Calibri"/>
      <family val="2"/>
      <scheme val="minor"/>
    </font>
    <font>
      <u/>
      <sz val="28"/>
      <color rgb="FF7030A0"/>
      <name val="Calibri"/>
      <family val="2"/>
      <scheme val="minor"/>
    </font>
    <font>
      <u/>
      <sz val="28"/>
      <color rgb="FF0070C0"/>
      <name val="Calibri"/>
      <family val="2"/>
      <scheme val="minor"/>
    </font>
    <font>
      <u/>
      <sz val="28"/>
      <color rgb="FFFF0000"/>
      <name val="Calibri"/>
      <family val="2"/>
      <scheme val="minor"/>
    </font>
    <font>
      <b/>
      <sz val="28"/>
      <color rgb="FF7030A0"/>
      <name val="Calibri"/>
      <family val="2"/>
      <scheme val="minor"/>
    </font>
    <font>
      <b/>
      <sz val="28"/>
      <color rgb="FF0070C0"/>
      <name val="Calibri"/>
      <family val="2"/>
      <scheme val="minor"/>
    </font>
    <font>
      <b/>
      <sz val="2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EFF5FF"/>
        <bgColor indexed="64"/>
      </patternFill>
    </fill>
    <fill>
      <patternFill patternType="solid">
        <fgColor rgb="FFE3FAFD"/>
        <bgColor indexed="64"/>
      </patternFill>
    </fill>
    <fill>
      <patternFill patternType="solid">
        <fgColor rgb="FFCFEDFD"/>
        <bgColor indexed="64"/>
      </patternFill>
    </fill>
    <fill>
      <patternFill patternType="solid">
        <fgColor rgb="FFB2DAF8"/>
        <bgColor indexed="64"/>
      </patternFill>
    </fill>
    <fill>
      <patternFill patternType="solid">
        <fgColor rgb="FF8BD2E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2" applyNumberFormat="1" applyFont="1"/>
    <xf numFmtId="8" fontId="2" fillId="0" borderId="0" xfId="1" applyNumberFormat="1" applyFont="1"/>
    <xf numFmtId="8" fontId="5" fillId="0" borderId="0" xfId="1" applyNumberFormat="1" applyFont="1"/>
    <xf numFmtId="164" fontId="5" fillId="0" borderId="0" xfId="2" applyNumberFormat="1" applyFont="1"/>
    <xf numFmtId="10" fontId="6" fillId="0" borderId="0" xfId="2" applyNumberFormat="1" applyFont="1" applyAlignment="1">
      <alignment vertical="top"/>
    </xf>
    <xf numFmtId="0" fontId="5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8" fontId="5" fillId="2" borderId="0" xfId="1" applyNumberFormat="1" applyFont="1" applyFill="1"/>
    <xf numFmtId="164" fontId="4" fillId="0" borderId="0" xfId="2" applyNumberFormat="1" applyFont="1" applyFill="1"/>
    <xf numFmtId="8" fontId="5" fillId="0" borderId="0" xfId="1" applyNumberFormat="1" applyFont="1" applyFill="1"/>
    <xf numFmtId="167" fontId="7" fillId="0" borderId="0" xfId="2" applyNumberFormat="1" applyFont="1"/>
    <xf numFmtId="0" fontId="2" fillId="3" borderId="1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left"/>
    </xf>
    <xf numFmtId="0" fontId="8" fillId="0" borderId="0" xfId="0" applyFont="1"/>
    <xf numFmtId="165" fontId="9" fillId="0" borderId="0" xfId="0" applyNumberFormat="1" applyFont="1" applyAlignment="1">
      <alignment horizontal="center"/>
    </xf>
    <xf numFmtId="164" fontId="9" fillId="2" borderId="0" xfId="2" applyNumberFormat="1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44" fontId="6" fillId="0" borderId="0" xfId="1" applyFont="1" applyBorder="1"/>
    <xf numFmtId="44" fontId="14" fillId="0" borderId="0" xfId="1" applyFont="1" applyBorder="1" applyAlignment="1">
      <alignment horizontal="center"/>
    </xf>
    <xf numFmtId="0" fontId="7" fillId="0" borderId="0" xfId="0" applyFont="1"/>
    <xf numFmtId="44" fontId="2" fillId="0" borderId="0" xfId="1" applyFont="1" applyBorder="1" applyAlignment="1">
      <alignment horizontal="right"/>
    </xf>
    <xf numFmtId="44" fontId="2" fillId="0" borderId="0" xfId="1" applyFont="1" applyBorder="1"/>
    <xf numFmtId="44" fontId="15" fillId="0" borderId="0" xfId="1" applyFont="1" applyBorder="1" applyAlignment="1">
      <alignment horizontal="right"/>
    </xf>
    <xf numFmtId="9" fontId="2" fillId="0" borderId="0" xfId="2" applyFont="1" applyBorder="1"/>
    <xf numFmtId="44" fontId="4" fillId="0" borderId="0" xfId="1" applyFont="1" applyBorder="1"/>
    <xf numFmtId="0" fontId="10" fillId="0" borderId="0" xfId="0" applyFont="1" applyAlignment="1">
      <alignment horizontal="right"/>
    </xf>
    <xf numFmtId="0" fontId="3" fillId="0" borderId="0" xfId="0" applyFont="1"/>
    <xf numFmtId="8" fontId="2" fillId="0" borderId="0" xfId="1" applyNumberFormat="1" applyFont="1" applyBorder="1" applyAlignment="1">
      <alignment horizontal="center"/>
    </xf>
    <xf numFmtId="8" fontId="10" fillId="0" borderId="0" xfId="1" applyNumberFormat="1" applyFont="1" applyBorder="1" applyAlignment="1">
      <alignment horizontal="center"/>
    </xf>
    <xf numFmtId="0" fontId="2" fillId="0" borderId="0" xfId="3" applyNumberFormat="1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8" fontId="9" fillId="0" borderId="0" xfId="1" applyNumberFormat="1" applyFont="1"/>
    <xf numFmtId="10" fontId="4" fillId="2" borderId="1" xfId="2" applyNumberFormat="1" applyFont="1" applyFill="1" applyBorder="1" applyAlignment="1">
      <alignment horizontal="center"/>
    </xf>
    <xf numFmtId="10" fontId="2" fillId="0" borderId="0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8" fontId="5" fillId="0" borderId="0" xfId="1" applyNumberFormat="1" applyFont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2" applyNumberFormat="1" applyFont="1" applyAlignment="1">
      <alignment vertical="center"/>
    </xf>
    <xf numFmtId="164" fontId="4" fillId="0" borderId="0" xfId="2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66" fontId="7" fillId="2" borderId="2" xfId="2" applyNumberFormat="1" applyFont="1" applyFill="1" applyBorder="1" applyAlignment="1">
      <alignment horizontal="center" vertical="center"/>
    </xf>
    <xf numFmtId="166" fontId="7" fillId="4" borderId="2" xfId="2" applyNumberFormat="1" applyFont="1" applyFill="1" applyBorder="1" applyAlignment="1">
      <alignment horizontal="center" vertical="center"/>
    </xf>
    <xf numFmtId="165" fontId="7" fillId="5" borderId="2" xfId="0" applyNumberFormat="1" applyFont="1" applyFill="1" applyBorder="1" applyAlignment="1">
      <alignment horizontal="center" vertical="center"/>
    </xf>
    <xf numFmtId="37" fontId="7" fillId="2" borderId="2" xfId="3" applyNumberFormat="1" applyFont="1" applyFill="1" applyBorder="1" applyAlignment="1">
      <alignment horizontal="center" vertical="center"/>
    </xf>
    <xf numFmtId="8" fontId="5" fillId="0" borderId="0" xfId="1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" fontId="7" fillId="4" borderId="2" xfId="2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166" fontId="9" fillId="2" borderId="1" xfId="2" applyNumberFormat="1" applyFont="1" applyFill="1" applyBorder="1" applyAlignment="1">
      <alignment horizontal="center" vertical="center"/>
    </xf>
    <xf numFmtId="7" fontId="2" fillId="0" borderId="0" xfId="1" applyNumberFormat="1" applyFont="1" applyBorder="1"/>
    <xf numFmtId="7" fontId="10" fillId="0" borderId="0" xfId="1" applyNumberFormat="1" applyFont="1" applyBorder="1"/>
    <xf numFmtId="0" fontId="2" fillId="0" borderId="0" xfId="0" applyFont="1" applyAlignment="1">
      <alignment horizontal="left"/>
    </xf>
    <xf numFmtId="8" fontId="2" fillId="0" borderId="0" xfId="1" applyNumberFormat="1" applyFont="1" applyAlignment="1">
      <alignment horizontal="center" vertical="center"/>
    </xf>
    <xf numFmtId="7" fontId="9" fillId="0" borderId="0" xfId="1" applyNumberFormat="1" applyFont="1" applyFill="1" applyBorder="1"/>
    <xf numFmtId="166" fontId="7" fillId="6" borderId="2" xfId="2" applyNumberFormat="1" applyFont="1" applyFill="1" applyBorder="1" applyAlignment="1">
      <alignment horizontal="center" vertical="center"/>
    </xf>
    <xf numFmtId="165" fontId="7" fillId="6" borderId="2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right"/>
    </xf>
    <xf numFmtId="10" fontId="4" fillId="7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right"/>
    </xf>
    <xf numFmtId="10" fontId="2" fillId="8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right"/>
    </xf>
    <xf numFmtId="0" fontId="2" fillId="9" borderId="0" xfId="0" applyFont="1" applyFill="1" applyAlignment="1">
      <alignment horizontal="right"/>
    </xf>
    <xf numFmtId="10" fontId="2" fillId="9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4" fillId="9" borderId="0" xfId="0" applyFont="1" applyFill="1" applyAlignment="1">
      <alignment horizontal="right"/>
    </xf>
    <xf numFmtId="0" fontId="2" fillId="10" borderId="0" xfId="0" applyFont="1" applyFill="1" applyAlignment="1">
      <alignment horizontal="right"/>
    </xf>
    <xf numFmtId="10" fontId="2" fillId="10" borderId="0" xfId="0" applyNumberFormat="1" applyFont="1" applyFill="1" applyAlignment="1">
      <alignment horizontal="center"/>
    </xf>
    <xf numFmtId="0" fontId="4" fillId="10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10" fontId="9" fillId="2" borderId="3" xfId="0" applyNumberFormat="1" applyFont="1" applyFill="1" applyBorder="1" applyAlignment="1">
      <alignment horizontal="center"/>
    </xf>
    <xf numFmtId="10" fontId="4" fillId="8" borderId="1" xfId="0" applyNumberFormat="1" applyFont="1" applyFill="1" applyBorder="1" applyAlignment="1">
      <alignment horizontal="center"/>
    </xf>
    <xf numFmtId="10" fontId="4" fillId="9" borderId="1" xfId="0" applyNumberFormat="1" applyFont="1" applyFill="1" applyBorder="1" applyAlignment="1">
      <alignment horizontal="center"/>
    </xf>
    <xf numFmtId="10" fontId="4" fillId="10" borderId="1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8" fontId="18" fillId="0" borderId="0" xfId="0" applyNumberFormat="1" applyFont="1" applyAlignment="1">
      <alignment horizontal="center"/>
    </xf>
    <xf numFmtId="8" fontId="19" fillId="0" borderId="0" xfId="0" applyNumberFormat="1" applyFont="1" applyAlignment="1">
      <alignment horizontal="center"/>
    </xf>
    <xf numFmtId="8" fontId="18" fillId="2" borderId="1" xfId="0" applyNumberFormat="1" applyFont="1" applyFill="1" applyBorder="1" applyAlignment="1">
      <alignment horizontal="center" vertical="center"/>
    </xf>
    <xf numFmtId="7" fontId="20" fillId="0" borderId="0" xfId="0" applyNumberFormat="1" applyFont="1" applyAlignment="1">
      <alignment horizontal="center"/>
    </xf>
    <xf numFmtId="7" fontId="21" fillId="0" borderId="0" xfId="0" applyNumberFormat="1" applyFont="1" applyAlignment="1">
      <alignment horizontal="center"/>
    </xf>
    <xf numFmtId="7" fontId="22" fillId="0" borderId="0" xfId="0" applyNumberFormat="1" applyFont="1" applyAlignment="1">
      <alignment horizontal="center"/>
    </xf>
    <xf numFmtId="7" fontId="23" fillId="0" borderId="0" xfId="0" applyNumberFormat="1" applyFont="1" applyAlignment="1">
      <alignment horizontal="center"/>
    </xf>
    <xf numFmtId="7" fontId="24" fillId="0" borderId="0" xfId="0" applyNumberFormat="1" applyFont="1" applyAlignment="1">
      <alignment horizontal="center"/>
    </xf>
    <xf numFmtId="8" fontId="25" fillId="0" borderId="0" xfId="0" applyNumberFormat="1" applyFont="1" applyAlignment="1">
      <alignment horizontal="center"/>
    </xf>
    <xf numFmtId="7" fontId="26" fillId="0" borderId="0" xfId="0" applyNumberFormat="1" applyFont="1" applyAlignment="1">
      <alignment horizontal="center"/>
    </xf>
    <xf numFmtId="7" fontId="27" fillId="0" borderId="0" xfId="0" applyNumberFormat="1" applyFont="1" applyAlignment="1">
      <alignment horizontal="center"/>
    </xf>
    <xf numFmtId="166" fontId="2" fillId="0" borderId="0" xfId="2" applyNumberFormat="1" applyFont="1" applyAlignment="1">
      <alignment horizontal="center" vertical="center"/>
    </xf>
    <xf numFmtId="166" fontId="4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8" fillId="11" borderId="1" xfId="0" applyFont="1" applyFill="1" applyBorder="1" applyAlignment="1">
      <alignment horizontal="center" vertical="center"/>
    </xf>
    <xf numFmtId="166" fontId="28" fillId="11" borderId="1" xfId="2" applyNumberFormat="1" applyFont="1" applyFill="1" applyBorder="1" applyAlignment="1">
      <alignment horizontal="center" vertical="center"/>
    </xf>
    <xf numFmtId="8" fontId="28" fillId="11" borderId="1" xfId="1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8BD2E5"/>
      <color rgb="FFB2DAF8"/>
      <color rgb="FFB2E4F8"/>
      <color rgb="FFB6E5F8"/>
      <color rgb="FFA0DDF6"/>
      <color rgb="FF8FD8F5"/>
      <color rgb="FF7CD2F4"/>
      <color rgb="FFCFEDFD"/>
      <color rgb="FFD0F7FC"/>
      <color rgb="FFE3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C8448-DF75-46E1-A772-04F83818F141}">
  <dimension ref="A1:D18"/>
  <sheetViews>
    <sheetView tabSelected="1" zoomScale="78" zoomScaleNormal="78" workbookViewId="0">
      <selection activeCell="B1" sqref="B1:D1"/>
    </sheetView>
  </sheetViews>
  <sheetFormatPr defaultRowHeight="14.4" x14ac:dyDescent="0.3"/>
  <cols>
    <col min="2" max="2" width="88.6640625" customWidth="1"/>
    <col min="3" max="3" width="27.33203125" customWidth="1"/>
    <col min="4" max="4" width="42.33203125" bestFit="1" customWidth="1"/>
  </cols>
  <sheetData>
    <row r="1" spans="1:4" ht="36.6" x14ac:dyDescent="0.7">
      <c r="B1" s="115" t="s">
        <v>50</v>
      </c>
      <c r="C1" s="115"/>
      <c r="D1" s="115"/>
    </row>
    <row r="2" spans="1:4" ht="18" customHeight="1" x14ac:dyDescent="0.3"/>
    <row r="3" spans="1:4" ht="36.6" x14ac:dyDescent="0.7">
      <c r="B3" s="79" t="s">
        <v>54</v>
      </c>
      <c r="C3" s="80">
        <v>0.03</v>
      </c>
      <c r="D3" s="3" t="s">
        <v>68</v>
      </c>
    </row>
    <row r="4" spans="1:4" ht="18" customHeight="1" x14ac:dyDescent="0.7">
      <c r="B4" s="2"/>
      <c r="C4" s="41"/>
      <c r="D4" s="3"/>
    </row>
    <row r="5" spans="1:4" ht="36.6" x14ac:dyDescent="0.7">
      <c r="B5" s="81" t="s">
        <v>60</v>
      </c>
      <c r="C5" s="82">
        <v>4.2999999999999997E-2</v>
      </c>
      <c r="D5" s="3" t="s">
        <v>66</v>
      </c>
    </row>
    <row r="6" spans="1:4" ht="37.200000000000003" thickBot="1" x14ac:dyDescent="0.75">
      <c r="B6" s="81" t="s">
        <v>53</v>
      </c>
      <c r="C6" s="82">
        <v>2.75E-2</v>
      </c>
      <c r="D6" s="74" t="s">
        <v>47</v>
      </c>
    </row>
    <row r="7" spans="1:4" ht="37.200000000000003" thickBot="1" x14ac:dyDescent="0.75">
      <c r="B7" s="83" t="s">
        <v>59</v>
      </c>
      <c r="C7" s="93">
        <f>+C5+C6</f>
        <v>7.0499999999999993E-2</v>
      </c>
      <c r="D7" s="3" t="s">
        <v>46</v>
      </c>
    </row>
    <row r="8" spans="1:4" ht="18" customHeight="1" x14ac:dyDescent="0.7">
      <c r="B8" s="2"/>
      <c r="C8" s="42"/>
      <c r="D8" s="3"/>
    </row>
    <row r="9" spans="1:4" ht="36.6" x14ac:dyDescent="0.7">
      <c r="A9" t="s">
        <v>29</v>
      </c>
      <c r="B9" s="84" t="s">
        <v>56</v>
      </c>
      <c r="C9" s="85">
        <v>0.01</v>
      </c>
      <c r="D9" s="3" t="s">
        <v>67</v>
      </c>
    </row>
    <row r="10" spans="1:4" ht="37.200000000000003" thickBot="1" x14ac:dyDescent="0.75">
      <c r="B10" s="84" t="s">
        <v>49</v>
      </c>
      <c r="C10" s="86">
        <v>1</v>
      </c>
      <c r="D10" s="3" t="s">
        <v>61</v>
      </c>
    </row>
    <row r="11" spans="1:4" ht="37.200000000000003" thickBot="1" x14ac:dyDescent="0.75">
      <c r="B11" s="87" t="s">
        <v>57</v>
      </c>
      <c r="C11" s="94">
        <f>+C3+C10*C9</f>
        <v>0.04</v>
      </c>
      <c r="D11" s="3"/>
    </row>
    <row r="12" spans="1:4" ht="18" customHeight="1" x14ac:dyDescent="0.3"/>
    <row r="13" spans="1:4" ht="36" customHeight="1" thickBot="1" x14ac:dyDescent="0.75">
      <c r="B13" s="88" t="s">
        <v>55</v>
      </c>
      <c r="C13" s="89">
        <v>0.06</v>
      </c>
      <c r="D13" s="3"/>
    </row>
    <row r="14" spans="1:4" ht="36" customHeight="1" thickBot="1" x14ac:dyDescent="0.75">
      <c r="B14" s="90" t="s">
        <v>28</v>
      </c>
      <c r="C14" s="95">
        <f>+C3+C13</f>
        <v>0.09</v>
      </c>
      <c r="D14" s="3"/>
    </row>
    <row r="15" spans="1:4" ht="18" customHeight="1" thickBot="1" x14ac:dyDescent="0.35"/>
    <row r="16" spans="1:4" ht="37.799999999999997" thickTop="1" thickBot="1" x14ac:dyDescent="0.75">
      <c r="B16" s="91" t="s">
        <v>48</v>
      </c>
      <c r="C16" s="92">
        <f>MIN(C7,C11,C14)</f>
        <v>0.04</v>
      </c>
      <c r="D16" s="3"/>
    </row>
    <row r="17" spans="2:3" ht="37.200000000000003" thickTop="1" x14ac:dyDescent="0.7">
      <c r="B17" s="2"/>
      <c r="C17" s="3"/>
    </row>
    <row r="18" spans="2:3" ht="36.6" x14ac:dyDescent="0.7">
      <c r="B18" s="2"/>
      <c r="C18" s="3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"/>
  <sheetViews>
    <sheetView zoomScale="75" zoomScaleNormal="75" workbookViewId="0">
      <selection activeCell="B1" sqref="B1:F1"/>
    </sheetView>
  </sheetViews>
  <sheetFormatPr defaultColWidth="9.109375" defaultRowHeight="36" customHeight="1" x14ac:dyDescent="0.7"/>
  <cols>
    <col min="1" max="1" width="9.6640625" style="1" customWidth="1"/>
    <col min="2" max="2" width="19.88671875" style="1" customWidth="1"/>
    <col min="3" max="3" width="23.109375" style="1" bestFit="1" customWidth="1"/>
    <col min="4" max="4" width="36.6640625" style="1" customWidth="1"/>
    <col min="5" max="5" width="32.6640625" style="1" customWidth="1"/>
    <col min="6" max="6" width="32.5546875" style="1" bestFit="1" customWidth="1"/>
    <col min="7" max="7" width="13" style="1" bestFit="1" customWidth="1"/>
    <col min="8" max="16384" width="9.109375" style="1"/>
  </cols>
  <sheetData>
    <row r="1" spans="1:8" ht="36" customHeight="1" x14ac:dyDescent="0.7">
      <c r="B1" s="115" t="s">
        <v>16</v>
      </c>
      <c r="C1" s="115"/>
      <c r="D1" s="115"/>
      <c r="E1" s="115"/>
      <c r="F1" s="115"/>
    </row>
    <row r="2" spans="1:8" ht="18.600000000000001" customHeight="1" thickBot="1" x14ac:dyDescent="0.75"/>
    <row r="3" spans="1:8" ht="36" customHeight="1" thickBot="1" x14ac:dyDescent="0.7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</row>
    <row r="4" spans="1:8" ht="36" customHeight="1" x14ac:dyDescent="0.7">
      <c r="A4" s="2" t="s">
        <v>5</v>
      </c>
      <c r="B4" s="3">
        <f>30*12</f>
        <v>360</v>
      </c>
      <c r="C4" s="4">
        <f>6%/12</f>
        <v>5.0000000000000001E-3</v>
      </c>
      <c r="D4" s="5">
        <v>1000000</v>
      </c>
      <c r="E4" s="23">
        <f>PMT(C4,B4,D4,F4)</f>
        <v>-5995.5052515275229</v>
      </c>
      <c r="F4" s="17">
        <v>0</v>
      </c>
    </row>
    <row r="5" spans="1:8" ht="18.600000000000001" customHeight="1" x14ac:dyDescent="0.7">
      <c r="A5" s="2"/>
      <c r="B5" s="3"/>
      <c r="C5" s="4"/>
      <c r="D5" s="5"/>
      <c r="E5" s="23"/>
      <c r="F5" s="17"/>
    </row>
    <row r="6" spans="1:8" ht="36" customHeight="1" x14ac:dyDescent="0.7">
      <c r="A6" s="2" t="s">
        <v>6</v>
      </c>
      <c r="B6" s="3">
        <f>30*12</f>
        <v>360</v>
      </c>
      <c r="C6" s="4">
        <f>6%/12</f>
        <v>5.0000000000000001E-3</v>
      </c>
      <c r="D6" s="6">
        <v>500000</v>
      </c>
      <c r="E6" s="23">
        <f>PMT(C6,B6,D6,F6)</f>
        <v>-2997.7526257637614</v>
      </c>
      <c r="F6" s="17">
        <v>0</v>
      </c>
    </row>
    <row r="7" spans="1:8" ht="36" customHeight="1" x14ac:dyDescent="0.7">
      <c r="A7" s="2" t="s">
        <v>7</v>
      </c>
      <c r="B7" s="3">
        <f>30*12</f>
        <v>360</v>
      </c>
      <c r="C7" s="7">
        <f>12%/12</f>
        <v>0.01</v>
      </c>
      <c r="D7" s="5">
        <v>500000</v>
      </c>
      <c r="E7" s="23">
        <f>PMT(+C7,+B7,+D7,+F7)</f>
        <v>-5143.0629846275224</v>
      </c>
      <c r="F7" s="17">
        <v>0</v>
      </c>
    </row>
    <row r="8" spans="1:8" ht="18.600000000000001" customHeight="1" x14ac:dyDescent="0.7">
      <c r="A8" s="2"/>
      <c r="B8" s="3"/>
      <c r="C8" s="7"/>
      <c r="D8" s="5"/>
      <c r="E8" s="18"/>
      <c r="F8" s="17"/>
    </row>
    <row r="9" spans="1:8" ht="36" customHeight="1" x14ac:dyDescent="0.7">
      <c r="A9" s="2" t="s">
        <v>8</v>
      </c>
      <c r="B9" s="3">
        <f>30*12</f>
        <v>360</v>
      </c>
      <c r="C9" s="7">
        <f>5.5%/12</f>
        <v>4.5833333333333334E-3</v>
      </c>
      <c r="D9" s="5">
        <v>500000</v>
      </c>
      <c r="E9" s="23">
        <f>PMT(+C9,+B9,+D9,+F9)</f>
        <v>-2838.9450067350144</v>
      </c>
      <c r="F9" s="17">
        <v>0</v>
      </c>
    </row>
    <row r="10" spans="1:8" ht="36" customHeight="1" x14ac:dyDescent="0.7">
      <c r="A10" s="2" t="s">
        <v>9</v>
      </c>
      <c r="B10" s="3">
        <f>30*12</f>
        <v>360</v>
      </c>
      <c r="C10" s="7">
        <f>6%/12</f>
        <v>5.0000000000000001E-3</v>
      </c>
      <c r="D10" s="43">
        <f>PV(C10,B10,E10,F10)</f>
        <v>473512.22084438708</v>
      </c>
      <c r="E10" s="17">
        <f>+E9</f>
        <v>-2838.9450067350144</v>
      </c>
      <c r="F10" s="17">
        <v>0</v>
      </c>
    </row>
    <row r="11" spans="1:8" ht="30" customHeight="1" x14ac:dyDescent="0.7">
      <c r="A11" s="2"/>
      <c r="B11" s="3"/>
      <c r="C11" s="7"/>
      <c r="D11" s="8">
        <f>+(D9-D10)/D9</f>
        <v>5.297555831122585E-2</v>
      </c>
      <c r="E11" s="20" t="s">
        <v>17</v>
      </c>
      <c r="F11" s="17"/>
    </row>
    <row r="12" spans="1:8" ht="36" customHeight="1" x14ac:dyDescent="0.7">
      <c r="A12" s="2" t="s">
        <v>10</v>
      </c>
      <c r="B12" s="9">
        <v>96</v>
      </c>
      <c r="C12" s="4">
        <f>5.5%/12</f>
        <v>4.5833333333333334E-3</v>
      </c>
      <c r="D12" s="5">
        <v>500000</v>
      </c>
      <c r="E12" s="17">
        <f>+E9</f>
        <v>-2838.9450067350144</v>
      </c>
      <c r="F12" s="23">
        <f>FV(C12,B12,E12,D12)</f>
        <v>-434189.6255069297</v>
      </c>
      <c r="G12" s="15">
        <f>-F12/D12</f>
        <v>0.86837925101385938</v>
      </c>
      <c r="H12" s="15"/>
    </row>
    <row r="13" spans="1:8" ht="36" customHeight="1" x14ac:dyDescent="0.7">
      <c r="A13" s="10" t="s">
        <v>11</v>
      </c>
      <c r="B13" s="11">
        <f>+B12</f>
        <v>96</v>
      </c>
      <c r="C13" s="24">
        <f>RATE(B13,E13,D13,F13)</f>
        <v>5.0005947441261614E-3</v>
      </c>
      <c r="D13" s="12">
        <f>+D12-0.03*D12</f>
        <v>485000</v>
      </c>
      <c r="E13" s="19">
        <f>+E9</f>
        <v>-2838.9450067350144</v>
      </c>
      <c r="F13" s="19">
        <f>+F12</f>
        <v>-434189.6255069297</v>
      </c>
    </row>
    <row r="14" spans="1:8" ht="18.600000000000001" customHeight="1" x14ac:dyDescent="0.7">
      <c r="A14" s="2"/>
      <c r="B14" s="3"/>
      <c r="C14" s="13"/>
      <c r="D14" s="14"/>
      <c r="E14" s="17"/>
      <c r="F14" s="17"/>
    </row>
    <row r="15" spans="1:8" ht="36" customHeight="1" x14ac:dyDescent="0.7">
      <c r="A15" s="2" t="s">
        <v>12</v>
      </c>
      <c r="B15" s="3">
        <f t="shared" ref="B15:B16" si="0">30*12</f>
        <v>360</v>
      </c>
      <c r="C15" s="7">
        <f>5%/12</f>
        <v>4.1666666666666666E-3</v>
      </c>
      <c r="D15" s="5">
        <v>500000</v>
      </c>
      <c r="E15" s="23">
        <f>PMT(+C15,+B15,+D15,+F15)</f>
        <v>-2684.1081150606951</v>
      </c>
      <c r="F15" s="17">
        <v>0</v>
      </c>
    </row>
    <row r="16" spans="1:8" ht="36" customHeight="1" x14ac:dyDescent="0.7">
      <c r="A16" s="2" t="s">
        <v>13</v>
      </c>
      <c r="B16" s="3">
        <f t="shared" si="0"/>
        <v>360</v>
      </c>
      <c r="C16" s="7">
        <f>6%/12</f>
        <v>5.0000000000000001E-3</v>
      </c>
      <c r="D16" s="43">
        <f>+PV(0.06/12,30*12,+E16,0)</f>
        <v>447686.7257145365</v>
      </c>
      <c r="E16" s="17">
        <f>+E15</f>
        <v>-2684.1081150606951</v>
      </c>
      <c r="F16" s="17">
        <v>0</v>
      </c>
    </row>
    <row r="17" spans="1:6" ht="36" customHeight="1" x14ac:dyDescent="0.7">
      <c r="A17" s="2" t="s">
        <v>14</v>
      </c>
      <c r="B17" s="9">
        <v>41</v>
      </c>
      <c r="C17" s="4">
        <f>5%/12</f>
        <v>4.1666666666666666E-3</v>
      </c>
      <c r="D17" s="5">
        <v>500000</v>
      </c>
      <c r="E17" s="17">
        <f>+E15</f>
        <v>-2684.1081150606951</v>
      </c>
      <c r="F17" s="23">
        <f>FV(C17,B17,E17,D17)</f>
        <v>-473199.86148382962</v>
      </c>
    </row>
    <row r="18" spans="1:6" ht="36" customHeight="1" x14ac:dyDescent="0.7">
      <c r="A18" s="10" t="s">
        <v>15</v>
      </c>
      <c r="B18" s="11">
        <f>+B17</f>
        <v>41</v>
      </c>
      <c r="C18" s="24">
        <f>RATE(B18,E18,D18,F18)</f>
        <v>4.9980747523054045E-3</v>
      </c>
      <c r="D18" s="12">
        <f>+D17-0.03*D17</f>
        <v>485000</v>
      </c>
      <c r="E18" s="19">
        <f>+E15</f>
        <v>-2684.1081150606951</v>
      </c>
      <c r="F18" s="19">
        <f>+F17</f>
        <v>-473199.86148382962</v>
      </c>
    </row>
    <row r="19" spans="1:6" ht="36" customHeight="1" x14ac:dyDescent="0.7">
      <c r="B19" s="25" t="s">
        <v>18</v>
      </c>
      <c r="C19" s="26"/>
      <c r="D19" s="27" t="s">
        <v>19</v>
      </c>
      <c r="E19" s="3"/>
      <c r="F19" s="3"/>
    </row>
    <row r="20" spans="1:6" ht="36" customHeight="1" x14ac:dyDescent="0.7">
      <c r="A20" s="21"/>
      <c r="D20" s="22"/>
      <c r="E20" s="3"/>
      <c r="F20" s="3"/>
    </row>
  </sheetData>
  <mergeCells count="1">
    <mergeCell ref="B1:F1"/>
  </mergeCells>
  <pageMargins left="0.7" right="0.7" top="0.75" bottom="0.75" header="0.3" footer="0.3"/>
  <pageSetup scale="75" orientation="landscape" r:id="rId1"/>
  <ignoredErrors>
    <ignoredError sqref="C1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8BCCE-75A2-424E-B4CA-8EF24EFCAB95}">
  <dimension ref="A1:G382"/>
  <sheetViews>
    <sheetView topLeftCell="B1" zoomScale="70" zoomScaleNormal="70" workbookViewId="0">
      <selection sqref="A1:F1"/>
    </sheetView>
  </sheetViews>
  <sheetFormatPr defaultRowHeight="36" customHeight="1" x14ac:dyDescent="0.3"/>
  <cols>
    <col min="1" max="1" width="18.6640625" customWidth="1"/>
    <col min="2" max="2" width="15.6640625" customWidth="1"/>
    <col min="3" max="3" width="40.5546875" customWidth="1"/>
    <col min="4" max="4" width="44.109375" customWidth="1"/>
    <col min="5" max="5" width="43.5546875" customWidth="1"/>
    <col min="6" max="6" width="40" bestFit="1" customWidth="1"/>
    <col min="7" max="7" width="50.6640625" customWidth="1"/>
  </cols>
  <sheetData>
    <row r="1" spans="1:7" ht="36" customHeight="1" x14ac:dyDescent="0.7">
      <c r="A1" s="115" t="s">
        <v>32</v>
      </c>
      <c r="B1" s="115"/>
      <c r="C1" s="115"/>
      <c r="D1" s="115"/>
      <c r="E1" s="115"/>
      <c r="F1" s="115"/>
      <c r="G1" s="37"/>
    </row>
    <row r="2" spans="1:7" ht="18" customHeight="1" x14ac:dyDescent="0.7">
      <c r="B2" s="1"/>
      <c r="C2" s="46"/>
      <c r="D2" s="46"/>
      <c r="E2" s="55"/>
      <c r="F2" s="55"/>
      <c r="G2" s="55"/>
    </row>
    <row r="3" spans="1:7" ht="30.6" customHeight="1" x14ac:dyDescent="0.3">
      <c r="B3" s="49" t="s">
        <v>40</v>
      </c>
      <c r="C3" s="48"/>
      <c r="D3" s="65">
        <v>720000</v>
      </c>
      <c r="E3" s="55"/>
      <c r="F3" s="55"/>
      <c r="G3" s="55"/>
    </row>
    <row r="4" spans="1:7" ht="30.6" customHeight="1" x14ac:dyDescent="0.3">
      <c r="B4" s="49" t="s">
        <v>36</v>
      </c>
      <c r="C4" s="48"/>
      <c r="D4" s="63">
        <v>5.3749999999999999E-2</v>
      </c>
      <c r="E4" s="110" t="s">
        <v>41</v>
      </c>
      <c r="F4" s="55"/>
      <c r="G4" s="55"/>
    </row>
    <row r="5" spans="1:7" ht="30.6" customHeight="1" x14ac:dyDescent="0.3">
      <c r="B5" s="49" t="s">
        <v>37</v>
      </c>
      <c r="C5" s="48"/>
      <c r="D5" s="66">
        <v>30</v>
      </c>
      <c r="E5" s="110" t="s">
        <v>38</v>
      </c>
      <c r="F5" s="55"/>
      <c r="G5" s="55"/>
    </row>
    <row r="6" spans="1:7" ht="30.6" customHeight="1" x14ac:dyDescent="0.3">
      <c r="B6" s="49" t="s">
        <v>39</v>
      </c>
      <c r="C6" s="48"/>
      <c r="D6" s="66">
        <v>30</v>
      </c>
      <c r="E6" s="110" t="s">
        <v>38</v>
      </c>
      <c r="F6" s="55"/>
      <c r="G6" s="55"/>
    </row>
    <row r="7" spans="1:7" ht="30.6" customHeight="1" x14ac:dyDescent="0.3">
      <c r="B7" s="49" t="s">
        <v>33</v>
      </c>
      <c r="C7" s="50"/>
      <c r="D7" s="77">
        <v>0</v>
      </c>
      <c r="E7" s="110" t="s">
        <v>42</v>
      </c>
      <c r="F7" s="55"/>
      <c r="G7" s="55"/>
    </row>
    <row r="8" spans="1:7" ht="30.6" customHeight="1" x14ac:dyDescent="0.3">
      <c r="B8" s="49" t="s">
        <v>34</v>
      </c>
      <c r="C8" s="50"/>
      <c r="D8" s="78">
        <v>15955</v>
      </c>
      <c r="E8" s="110" t="s">
        <v>42</v>
      </c>
      <c r="F8" s="55"/>
      <c r="G8" s="55"/>
    </row>
    <row r="9" spans="1:7" ht="30.6" customHeight="1" x14ac:dyDescent="0.3">
      <c r="B9" s="49" t="s">
        <v>35</v>
      </c>
      <c r="C9" s="49"/>
      <c r="D9" s="64">
        <v>0</v>
      </c>
      <c r="E9" s="110" t="s">
        <v>58</v>
      </c>
      <c r="F9" s="48"/>
    </row>
    <row r="10" spans="1:7" ht="30.6" customHeight="1" x14ac:dyDescent="0.3">
      <c r="B10" s="49" t="s">
        <v>44</v>
      </c>
      <c r="C10" s="48"/>
      <c r="D10" s="69" t="s">
        <v>43</v>
      </c>
      <c r="E10" s="110" t="s">
        <v>38</v>
      </c>
      <c r="F10" s="55"/>
      <c r="G10" s="55"/>
    </row>
    <row r="11" spans="1:7" ht="18" customHeight="1" thickBot="1" x14ac:dyDescent="0.35">
      <c r="B11" s="47"/>
      <c r="C11" s="56"/>
      <c r="D11" s="56"/>
      <c r="E11" s="56"/>
      <c r="F11" s="56"/>
      <c r="G11" s="56"/>
    </row>
    <row r="12" spans="1:7" ht="36" customHeight="1" thickBot="1" x14ac:dyDescent="0.35">
      <c r="A12" s="47"/>
      <c r="B12" s="51" t="s">
        <v>0</v>
      </c>
      <c r="C12" s="51" t="s">
        <v>1</v>
      </c>
      <c r="D12" s="51" t="s">
        <v>2</v>
      </c>
      <c r="E12" s="51" t="s">
        <v>3</v>
      </c>
      <c r="F12" s="51" t="s">
        <v>4</v>
      </c>
    </row>
    <row r="13" spans="1:7" ht="36" customHeight="1" thickBot="1" x14ac:dyDescent="0.35">
      <c r="A13" s="52" t="s">
        <v>25</v>
      </c>
      <c r="B13" s="111">
        <f>IF(ISTEXT(D5),D6*12,IF(D5&lt;1,"Oops",D5*12))</f>
        <v>360</v>
      </c>
      <c r="C13" s="112">
        <f>D4/12</f>
        <v>4.4791666666666669E-3</v>
      </c>
      <c r="D13" s="113">
        <f>+D3</f>
        <v>720000</v>
      </c>
      <c r="E13" s="99">
        <f>PMT(C13,B13,D13,F13)</f>
        <v>-4031.7929190602767</v>
      </c>
      <c r="F13" s="113">
        <f>IF(OR(D5="none",D5="no",D5="I/O",D5="io",D5="interest only"),-D3,0)</f>
        <v>0</v>
      </c>
    </row>
    <row r="14" spans="1:7" ht="36" customHeight="1" x14ac:dyDescent="0.7">
      <c r="A14" s="52" t="str">
        <f>IF(OR(D6&lt;D5,D10&lt;D6),"Step 2:",IF(D6&gt;D5,"Oops",""))</f>
        <v/>
      </c>
      <c r="B14" s="53">
        <f>IF(OR(D10&lt;=0,D6&gt;D5),"Oops",IF(D6&lt;=D5,IF(OR(ISTEXT(D10),D10=D6),D6*12,D10*12)))</f>
        <v>360</v>
      </c>
      <c r="C14" s="108">
        <f>+C13</f>
        <v>4.4791666666666669E-3</v>
      </c>
      <c r="D14" s="75">
        <f>+D13</f>
        <v>720000</v>
      </c>
      <c r="E14" s="98">
        <f>+E13</f>
        <v>-4031.7929190602767</v>
      </c>
      <c r="F14" s="68">
        <f>IF(OR(D10&lt;=0,D6&gt;D5),"Oops",FV(C14,B14,E14,D14))</f>
        <v>-4.1909515857696533E-8</v>
      </c>
    </row>
    <row r="15" spans="1:7" ht="36" customHeight="1" x14ac:dyDescent="0.7">
      <c r="A15" s="52" t="str">
        <f>IF(OR(D6&lt;D5,D10&lt;D6),"Step 3:",IF(D6=D5,"Step 2:","Oops"))</f>
        <v>Step 2:</v>
      </c>
      <c r="B15" s="56">
        <f>+B14</f>
        <v>360</v>
      </c>
      <c r="C15" s="109">
        <f>IF(OR(D6&gt;D5,D10&lt;=0),"Oops",RATE(B15,E15,D15,F15))</f>
        <v>4.6479202669737199E-3</v>
      </c>
      <c r="D15" s="67">
        <f>+D13-D7*D13-D8</f>
        <v>704045</v>
      </c>
      <c r="E15" s="98">
        <f>+E13</f>
        <v>-4031.7929190602767</v>
      </c>
      <c r="F15" s="55">
        <f>IF(OR(D10&lt;=0,D6&gt;D5),"Oops",(F14+IF(D10&lt;D6,D9,0)*F14))</f>
        <v>-4.1909515857696533E-8</v>
      </c>
    </row>
    <row r="16" spans="1:7" ht="18" customHeight="1" thickBot="1" x14ac:dyDescent="0.35">
      <c r="B16" s="52"/>
      <c r="C16" s="56"/>
      <c r="D16" s="58"/>
      <c r="E16" s="54"/>
      <c r="F16" s="55"/>
      <c r="G16" s="55"/>
    </row>
    <row r="17" spans="2:7" ht="36" customHeight="1" thickBot="1" x14ac:dyDescent="0.35">
      <c r="B17" s="47"/>
      <c r="C17" s="71">
        <f>IF(OR(D6&gt;D5,D10&lt;=0),"Oops",IF(OR(D6&gt;=D10,ISTEXT(D10)),C15*12, "Default!"))</f>
        <v>5.5775043203684635E-2</v>
      </c>
      <c r="D17" s="59" t="str">
        <f>IF(AND(D6=D5,ISTEXT(D10)),"APR",IF(AND(D10&lt;&gt;"none",D10&lt;D6),"Effective Yield to Prepayment",IF(AND(D10&lt;&gt;"none",D10&gt;D6),"Default!","Effective Yield to Maturity")))</f>
        <v>APR</v>
      </c>
      <c r="E17" s="59"/>
      <c r="G17" s="47"/>
    </row>
    <row r="18" spans="2:7" ht="36" customHeight="1" x14ac:dyDescent="0.3">
      <c r="B18" s="70" t="str">
        <f>IF(OR(D5="none",D5="no",D5="N/A"),"This is an interest-only mortgage loan",IF(D6=D5,"This is a fully amortizing mortgage loan",IF(D6&lt;D5,"This is a partially amortizing mortgage loan with a balloon payment","")))</f>
        <v>This is a fully amortizing mortgage loan</v>
      </c>
      <c r="C18" s="57"/>
      <c r="D18" s="47"/>
      <c r="E18" s="47"/>
      <c r="G18" s="47"/>
    </row>
    <row r="19" spans="2:7" ht="36" customHeight="1" x14ac:dyDescent="0.3">
      <c r="B19" s="60" t="s">
        <v>18</v>
      </c>
      <c r="C19" s="61"/>
      <c r="D19" s="62" t="s">
        <v>19</v>
      </c>
      <c r="E19" s="56"/>
      <c r="G19" s="56"/>
    </row>
    <row r="21" spans="2:7" ht="36" customHeight="1" x14ac:dyDescent="0.6">
      <c r="B21" s="30"/>
      <c r="C21" s="96" t="s">
        <v>62</v>
      </c>
      <c r="D21" s="96" t="s">
        <v>63</v>
      </c>
      <c r="E21" s="96" t="s">
        <v>64</v>
      </c>
      <c r="F21" s="96" t="s">
        <v>65</v>
      </c>
    </row>
    <row r="22" spans="2:7" ht="36" customHeight="1" x14ac:dyDescent="0.7">
      <c r="B22" s="1">
        <v>1</v>
      </c>
      <c r="C22" s="100">
        <f>-D3*C13</f>
        <v>-3225</v>
      </c>
      <c r="D22" s="101">
        <f>+E22-C22</f>
        <v>-806.79291906027674</v>
      </c>
      <c r="E22" s="98">
        <f t="shared" ref="E22:E85" si="0">$E$13</f>
        <v>-4031.7929190602767</v>
      </c>
      <c r="F22" s="102">
        <f>$D$3+(E22-C22)</f>
        <v>719193.20708093967</v>
      </c>
    </row>
    <row r="23" spans="2:7" ht="36" customHeight="1" x14ac:dyDescent="0.7">
      <c r="B23" s="1">
        <f>+B22+1</f>
        <v>2</v>
      </c>
      <c r="C23" s="100">
        <f t="shared" ref="C23:C86" si="1">-F22*$C$13</f>
        <v>-3221.3862400500425</v>
      </c>
      <c r="D23" s="101">
        <f t="shared" ref="D23:D86" si="2">+E23-C23</f>
        <v>-810.40667901023426</v>
      </c>
      <c r="E23" s="98">
        <f t="shared" si="0"/>
        <v>-4031.7929190602767</v>
      </c>
      <c r="F23" s="102">
        <f>+F22+(E23-C23)</f>
        <v>718382.80040192942</v>
      </c>
    </row>
    <row r="24" spans="2:7" ht="36" customHeight="1" x14ac:dyDescent="0.7">
      <c r="B24" s="1">
        <f t="shared" ref="B24:B87" si="3">+B23+1</f>
        <v>3</v>
      </c>
      <c r="C24" s="100">
        <f t="shared" si="1"/>
        <v>-3217.7562934669759</v>
      </c>
      <c r="D24" s="101">
        <f t="shared" si="2"/>
        <v>-814.03662559330087</v>
      </c>
      <c r="E24" s="98">
        <f t="shared" si="0"/>
        <v>-4031.7929190602767</v>
      </c>
      <c r="F24" s="102">
        <f t="shared" ref="F24:F87" si="4">+F23+(E24-C24)</f>
        <v>717568.7637763361</v>
      </c>
    </row>
    <row r="25" spans="2:7" ht="36" customHeight="1" x14ac:dyDescent="0.7">
      <c r="B25" s="1">
        <f t="shared" si="3"/>
        <v>4</v>
      </c>
      <c r="C25" s="100">
        <f t="shared" si="1"/>
        <v>-3214.1100877481722</v>
      </c>
      <c r="D25" s="101">
        <f t="shared" si="2"/>
        <v>-817.68283131210455</v>
      </c>
      <c r="E25" s="98">
        <f t="shared" si="0"/>
        <v>-4031.7929190602767</v>
      </c>
      <c r="F25" s="102">
        <f t="shared" si="4"/>
        <v>716751.08094502403</v>
      </c>
    </row>
    <row r="26" spans="2:7" ht="36" customHeight="1" x14ac:dyDescent="0.7">
      <c r="B26" s="1">
        <f t="shared" si="3"/>
        <v>5</v>
      </c>
      <c r="C26" s="100">
        <f t="shared" si="1"/>
        <v>-3210.4475500662538</v>
      </c>
      <c r="D26" s="101">
        <f t="shared" si="2"/>
        <v>-821.34536899402292</v>
      </c>
      <c r="E26" s="98">
        <f t="shared" si="0"/>
        <v>-4031.7929190602767</v>
      </c>
      <c r="F26" s="102">
        <f t="shared" si="4"/>
        <v>715929.73557602998</v>
      </c>
    </row>
    <row r="27" spans="2:7" ht="36" customHeight="1" x14ac:dyDescent="0.7">
      <c r="B27" s="1">
        <f t="shared" si="3"/>
        <v>6</v>
      </c>
      <c r="C27" s="100">
        <f t="shared" si="1"/>
        <v>-3206.7686072676343</v>
      </c>
      <c r="D27" s="101">
        <f t="shared" si="2"/>
        <v>-825.02431179264249</v>
      </c>
      <c r="E27" s="98">
        <f t="shared" si="0"/>
        <v>-4031.7929190602767</v>
      </c>
      <c r="F27" s="102">
        <f t="shared" si="4"/>
        <v>715104.7112642373</v>
      </c>
    </row>
    <row r="28" spans="2:7" ht="36" customHeight="1" x14ac:dyDescent="0.7">
      <c r="B28" s="1">
        <f t="shared" si="3"/>
        <v>7</v>
      </c>
      <c r="C28" s="100">
        <f t="shared" si="1"/>
        <v>-3203.0731858710628</v>
      </c>
      <c r="D28" s="101">
        <f t="shared" si="2"/>
        <v>-828.71973318921391</v>
      </c>
      <c r="E28" s="98">
        <f t="shared" si="0"/>
        <v>-4031.7929190602767</v>
      </c>
      <c r="F28" s="102">
        <f t="shared" si="4"/>
        <v>714275.99153104809</v>
      </c>
    </row>
    <row r="29" spans="2:7" ht="36" customHeight="1" x14ac:dyDescent="0.7">
      <c r="B29" s="1">
        <f t="shared" si="3"/>
        <v>8</v>
      </c>
      <c r="C29" s="100">
        <f t="shared" si="1"/>
        <v>-3199.3612120661533</v>
      </c>
      <c r="D29" s="101">
        <f t="shared" si="2"/>
        <v>-832.43170699412349</v>
      </c>
      <c r="E29" s="98">
        <f t="shared" si="0"/>
        <v>-4031.7929190602767</v>
      </c>
      <c r="F29" s="102">
        <f t="shared" si="4"/>
        <v>713443.55982405401</v>
      </c>
    </row>
    <row r="30" spans="2:7" ht="36" customHeight="1" x14ac:dyDescent="0.7">
      <c r="B30" s="1">
        <f t="shared" si="3"/>
        <v>9</v>
      </c>
      <c r="C30" s="100">
        <f t="shared" si="1"/>
        <v>-3195.6326117119088</v>
      </c>
      <c r="D30" s="101">
        <f t="shared" si="2"/>
        <v>-836.16030734836795</v>
      </c>
      <c r="E30" s="98">
        <f t="shared" si="0"/>
        <v>-4031.7929190602767</v>
      </c>
      <c r="F30" s="102">
        <f t="shared" si="4"/>
        <v>712607.39951670566</v>
      </c>
    </row>
    <row r="31" spans="2:7" ht="36" customHeight="1" x14ac:dyDescent="0.7">
      <c r="B31" s="1">
        <f t="shared" si="3"/>
        <v>10</v>
      </c>
      <c r="C31" s="100">
        <f t="shared" si="1"/>
        <v>-3191.8873103352444</v>
      </c>
      <c r="D31" s="101">
        <f t="shared" si="2"/>
        <v>-839.90560872503238</v>
      </c>
      <c r="E31" s="98">
        <f t="shared" si="0"/>
        <v>-4031.7929190602767</v>
      </c>
      <c r="F31" s="102">
        <f t="shared" si="4"/>
        <v>711767.49390798062</v>
      </c>
    </row>
    <row r="32" spans="2:7" ht="36" customHeight="1" x14ac:dyDescent="0.7">
      <c r="B32" s="1">
        <f t="shared" si="3"/>
        <v>11</v>
      </c>
      <c r="C32" s="100">
        <f t="shared" si="1"/>
        <v>-3188.1252331294968</v>
      </c>
      <c r="D32" s="101">
        <f t="shared" si="2"/>
        <v>-843.66768593077995</v>
      </c>
      <c r="E32" s="98">
        <f t="shared" si="0"/>
        <v>-4031.7929190602767</v>
      </c>
      <c r="F32" s="102">
        <f t="shared" si="4"/>
        <v>710923.82622204989</v>
      </c>
    </row>
    <row r="33" spans="2:6" ht="36" customHeight="1" x14ac:dyDescent="0.7">
      <c r="B33" s="1">
        <f t="shared" si="3"/>
        <v>12</v>
      </c>
      <c r="C33" s="100">
        <f t="shared" si="1"/>
        <v>-3184.3463049529319</v>
      </c>
      <c r="D33" s="101">
        <f t="shared" si="2"/>
        <v>-847.44661410734489</v>
      </c>
      <c r="E33" s="98">
        <f t="shared" si="0"/>
        <v>-4031.7929190602767</v>
      </c>
      <c r="F33" s="102">
        <f t="shared" si="4"/>
        <v>710076.37960794254</v>
      </c>
    </row>
    <row r="34" spans="2:6" ht="36" customHeight="1" x14ac:dyDescent="0.7">
      <c r="B34" s="1">
        <f t="shared" si="3"/>
        <v>13</v>
      </c>
      <c r="C34" s="100">
        <f t="shared" si="1"/>
        <v>-3180.5504503272427</v>
      </c>
      <c r="D34" s="101">
        <f t="shared" si="2"/>
        <v>-851.242468733034</v>
      </c>
      <c r="E34" s="98">
        <f t="shared" si="0"/>
        <v>-4031.7929190602767</v>
      </c>
      <c r="F34" s="102">
        <f t="shared" si="4"/>
        <v>709225.13713920955</v>
      </c>
    </row>
    <row r="35" spans="2:6" ht="36" customHeight="1" x14ac:dyDescent="0.7">
      <c r="B35" s="1">
        <f t="shared" si="3"/>
        <v>14</v>
      </c>
      <c r="C35" s="100">
        <f t="shared" si="1"/>
        <v>-3176.737593436043</v>
      </c>
      <c r="D35" s="101">
        <f t="shared" si="2"/>
        <v>-855.05532562423377</v>
      </c>
      <c r="E35" s="98">
        <f t="shared" si="0"/>
        <v>-4031.7929190602767</v>
      </c>
      <c r="F35" s="102">
        <f t="shared" si="4"/>
        <v>708370.08181358536</v>
      </c>
    </row>
    <row r="36" spans="2:6" ht="36" customHeight="1" x14ac:dyDescent="0.7">
      <c r="B36" s="1">
        <f t="shared" si="3"/>
        <v>15</v>
      </c>
      <c r="C36" s="100">
        <f t="shared" si="1"/>
        <v>-3172.9076581233512</v>
      </c>
      <c r="D36" s="101">
        <f t="shared" si="2"/>
        <v>-858.88526093692553</v>
      </c>
      <c r="E36" s="98">
        <f t="shared" si="0"/>
        <v>-4031.7929190602767</v>
      </c>
      <c r="F36" s="102">
        <f t="shared" si="4"/>
        <v>707511.19655264844</v>
      </c>
    </row>
    <row r="37" spans="2:6" ht="36" customHeight="1" x14ac:dyDescent="0.7">
      <c r="B37" s="1">
        <f t="shared" si="3"/>
        <v>16</v>
      </c>
      <c r="C37" s="100">
        <f t="shared" si="1"/>
        <v>-3169.0605678920715</v>
      </c>
      <c r="D37" s="101">
        <f t="shared" si="2"/>
        <v>-862.73235116820524</v>
      </c>
      <c r="E37" s="98">
        <f t="shared" si="0"/>
        <v>-4031.7929190602767</v>
      </c>
      <c r="F37" s="102">
        <f t="shared" si="4"/>
        <v>706648.46420148027</v>
      </c>
    </row>
    <row r="38" spans="2:6" ht="36" customHeight="1" x14ac:dyDescent="0.7">
      <c r="B38" s="1">
        <f t="shared" si="3"/>
        <v>17</v>
      </c>
      <c r="C38" s="100">
        <f t="shared" si="1"/>
        <v>-3165.1962459024639</v>
      </c>
      <c r="D38" s="101">
        <f t="shared" si="2"/>
        <v>-866.5966731578128</v>
      </c>
      <c r="E38" s="98">
        <f t="shared" si="0"/>
        <v>-4031.7929190602767</v>
      </c>
      <c r="F38" s="102">
        <f t="shared" si="4"/>
        <v>705781.8675283225</v>
      </c>
    </row>
    <row r="39" spans="2:6" ht="36" customHeight="1" x14ac:dyDescent="0.7">
      <c r="B39" s="1">
        <f t="shared" si="3"/>
        <v>18</v>
      </c>
      <c r="C39" s="100">
        <f t="shared" si="1"/>
        <v>-3161.3146149706113</v>
      </c>
      <c r="D39" s="101">
        <f t="shared" si="2"/>
        <v>-870.47830408966547</v>
      </c>
      <c r="E39" s="98">
        <f t="shared" si="0"/>
        <v>-4031.7929190602767</v>
      </c>
      <c r="F39" s="102">
        <f t="shared" si="4"/>
        <v>704911.38922423287</v>
      </c>
    </row>
    <row r="40" spans="2:6" ht="36" customHeight="1" x14ac:dyDescent="0.7">
      <c r="B40" s="1">
        <f t="shared" si="3"/>
        <v>19</v>
      </c>
      <c r="C40" s="100">
        <f t="shared" si="1"/>
        <v>-3157.4155975668764</v>
      </c>
      <c r="D40" s="101">
        <f t="shared" si="2"/>
        <v>-874.37732149340036</v>
      </c>
      <c r="E40" s="98">
        <f t="shared" si="0"/>
        <v>-4031.7929190602767</v>
      </c>
      <c r="F40" s="102">
        <f t="shared" si="4"/>
        <v>704037.01190273953</v>
      </c>
    </row>
    <row r="41" spans="2:6" ht="36" customHeight="1" x14ac:dyDescent="0.7">
      <c r="B41" s="1">
        <f t="shared" si="3"/>
        <v>20</v>
      </c>
      <c r="C41" s="100">
        <f t="shared" si="1"/>
        <v>-3153.4991158143544</v>
      </c>
      <c r="D41" s="101">
        <f t="shared" si="2"/>
        <v>-878.29380324592239</v>
      </c>
      <c r="E41" s="98">
        <f t="shared" si="0"/>
        <v>-4031.7929190602767</v>
      </c>
      <c r="F41" s="102">
        <f t="shared" si="4"/>
        <v>703158.71809949365</v>
      </c>
    </row>
    <row r="42" spans="2:6" ht="36" customHeight="1" x14ac:dyDescent="0.7">
      <c r="B42" s="1">
        <f t="shared" si="3"/>
        <v>21</v>
      </c>
      <c r="C42" s="100">
        <f t="shared" si="1"/>
        <v>-3149.5650914873154</v>
      </c>
      <c r="D42" s="101">
        <f t="shared" si="2"/>
        <v>-882.22782757296136</v>
      </c>
      <c r="E42" s="98">
        <f t="shared" si="0"/>
        <v>-4031.7929190602767</v>
      </c>
      <c r="F42" s="102">
        <f t="shared" si="4"/>
        <v>702276.49027192069</v>
      </c>
    </row>
    <row r="43" spans="2:6" ht="36" customHeight="1" x14ac:dyDescent="0.7">
      <c r="B43" s="1">
        <f t="shared" si="3"/>
        <v>22</v>
      </c>
      <c r="C43" s="100">
        <f t="shared" si="1"/>
        <v>-3145.613446009645</v>
      </c>
      <c r="D43" s="101">
        <f t="shared" si="2"/>
        <v>-886.17947305063171</v>
      </c>
      <c r="E43" s="98">
        <f t="shared" si="0"/>
        <v>-4031.7929190602767</v>
      </c>
      <c r="F43" s="102">
        <f t="shared" si="4"/>
        <v>701390.31079887005</v>
      </c>
    </row>
    <row r="44" spans="2:6" ht="36" customHeight="1" x14ac:dyDescent="0.7">
      <c r="B44" s="1">
        <f t="shared" si="3"/>
        <v>23</v>
      </c>
      <c r="C44" s="100">
        <f t="shared" si="1"/>
        <v>-3141.6441004532721</v>
      </c>
      <c r="D44" s="101">
        <f t="shared" si="2"/>
        <v>-890.14881860700461</v>
      </c>
      <c r="E44" s="98">
        <f t="shared" si="0"/>
        <v>-4031.7929190602767</v>
      </c>
      <c r="F44" s="102">
        <f t="shared" si="4"/>
        <v>700500.16198026307</v>
      </c>
    </row>
    <row r="45" spans="2:6" ht="36" customHeight="1" x14ac:dyDescent="0.7">
      <c r="B45" s="1">
        <f t="shared" si="3"/>
        <v>24</v>
      </c>
      <c r="C45" s="100">
        <f t="shared" si="1"/>
        <v>-3137.6569755365954</v>
      </c>
      <c r="D45" s="101">
        <f t="shared" si="2"/>
        <v>-894.13594352368136</v>
      </c>
      <c r="E45" s="98">
        <f t="shared" si="0"/>
        <v>-4031.7929190602767</v>
      </c>
      <c r="F45" s="102">
        <f t="shared" si="4"/>
        <v>699606.02603673935</v>
      </c>
    </row>
    <row r="46" spans="2:6" ht="36" customHeight="1" x14ac:dyDescent="0.7">
      <c r="B46" s="1">
        <f t="shared" si="3"/>
        <v>25</v>
      </c>
      <c r="C46" s="100">
        <f t="shared" si="1"/>
        <v>-3133.6519916228954</v>
      </c>
      <c r="D46" s="101">
        <f t="shared" si="2"/>
        <v>-898.14092743738138</v>
      </c>
      <c r="E46" s="98">
        <f t="shared" si="0"/>
        <v>-4031.7929190602767</v>
      </c>
      <c r="F46" s="102">
        <f t="shared" si="4"/>
        <v>698707.88510930201</v>
      </c>
    </row>
    <row r="47" spans="2:6" ht="36" customHeight="1" x14ac:dyDescent="0.7">
      <c r="B47" s="1">
        <f t="shared" si="3"/>
        <v>26</v>
      </c>
      <c r="C47" s="100">
        <f t="shared" si="1"/>
        <v>-3129.6290687187488</v>
      </c>
      <c r="D47" s="101">
        <f t="shared" si="2"/>
        <v>-902.1638503415279</v>
      </c>
      <c r="E47" s="98">
        <f t="shared" si="0"/>
        <v>-4031.7929190602767</v>
      </c>
      <c r="F47" s="102">
        <f t="shared" si="4"/>
        <v>697805.72125896043</v>
      </c>
    </row>
    <row r="48" spans="2:6" ht="36" customHeight="1" x14ac:dyDescent="0.7">
      <c r="B48" s="1">
        <f t="shared" si="3"/>
        <v>27</v>
      </c>
      <c r="C48" s="100">
        <f t="shared" si="1"/>
        <v>-3125.5881264724271</v>
      </c>
      <c r="D48" s="101">
        <f t="shared" si="2"/>
        <v>-906.20479258784962</v>
      </c>
      <c r="E48" s="98">
        <f t="shared" si="0"/>
        <v>-4031.7929190602767</v>
      </c>
      <c r="F48" s="102">
        <f t="shared" si="4"/>
        <v>696899.51646637253</v>
      </c>
    </row>
    <row r="49" spans="2:6" ht="36" customHeight="1" x14ac:dyDescent="0.7">
      <c r="B49" s="1">
        <f t="shared" si="3"/>
        <v>28</v>
      </c>
      <c r="C49" s="100">
        <f t="shared" si="1"/>
        <v>-3121.5290841722936</v>
      </c>
      <c r="D49" s="101">
        <f t="shared" si="2"/>
        <v>-910.26383488798319</v>
      </c>
      <c r="E49" s="98">
        <f t="shared" si="0"/>
        <v>-4031.7929190602767</v>
      </c>
      <c r="F49" s="102">
        <f t="shared" si="4"/>
        <v>695989.25263148453</v>
      </c>
    </row>
    <row r="50" spans="2:6" ht="36" customHeight="1" x14ac:dyDescent="0.7">
      <c r="B50" s="1">
        <f t="shared" si="3"/>
        <v>29</v>
      </c>
      <c r="C50" s="100">
        <f t="shared" si="1"/>
        <v>-3117.4518607451914</v>
      </c>
      <c r="D50" s="101">
        <f t="shared" si="2"/>
        <v>-914.34105831508532</v>
      </c>
      <c r="E50" s="98">
        <f t="shared" si="0"/>
        <v>-4031.7929190602767</v>
      </c>
      <c r="F50" s="102">
        <f t="shared" si="4"/>
        <v>695074.9115731694</v>
      </c>
    </row>
    <row r="51" spans="2:6" ht="36" customHeight="1" x14ac:dyDescent="0.7">
      <c r="B51" s="1">
        <f t="shared" si="3"/>
        <v>30</v>
      </c>
      <c r="C51" s="100">
        <f t="shared" si="1"/>
        <v>-3113.3563747548214</v>
      </c>
      <c r="D51" s="101">
        <f t="shared" si="2"/>
        <v>-918.4365443054553</v>
      </c>
      <c r="E51" s="98">
        <f t="shared" si="0"/>
        <v>-4031.7929190602767</v>
      </c>
      <c r="F51" s="102">
        <f t="shared" si="4"/>
        <v>694156.47502886399</v>
      </c>
    </row>
    <row r="52" spans="2:6" ht="36" customHeight="1" x14ac:dyDescent="0.7">
      <c r="B52" s="1">
        <f t="shared" si="3"/>
        <v>31</v>
      </c>
      <c r="C52" s="100">
        <f t="shared" si="1"/>
        <v>-3109.2425444001201</v>
      </c>
      <c r="D52" s="101">
        <f t="shared" si="2"/>
        <v>-922.55037466015665</v>
      </c>
      <c r="E52" s="98">
        <f t="shared" si="0"/>
        <v>-4031.7929190602767</v>
      </c>
      <c r="F52" s="102">
        <f t="shared" si="4"/>
        <v>693233.92465420382</v>
      </c>
    </row>
    <row r="53" spans="2:6" ht="36" customHeight="1" x14ac:dyDescent="0.7">
      <c r="B53" s="1">
        <f t="shared" si="3"/>
        <v>32</v>
      </c>
      <c r="C53" s="100">
        <f t="shared" si="1"/>
        <v>-3105.1102875136212</v>
      </c>
      <c r="D53" s="101">
        <f t="shared" si="2"/>
        <v>-926.68263154665556</v>
      </c>
      <c r="E53" s="98">
        <f t="shared" si="0"/>
        <v>-4031.7929190602767</v>
      </c>
      <c r="F53" s="102">
        <f t="shared" si="4"/>
        <v>692307.24202265718</v>
      </c>
    </row>
    <row r="54" spans="2:6" ht="36" customHeight="1" x14ac:dyDescent="0.7">
      <c r="B54" s="1">
        <f t="shared" si="3"/>
        <v>33</v>
      </c>
      <c r="C54" s="100">
        <f t="shared" si="1"/>
        <v>-3100.9595215598188</v>
      </c>
      <c r="D54" s="101">
        <f t="shared" si="2"/>
        <v>-930.83339750045798</v>
      </c>
      <c r="E54" s="98">
        <f t="shared" si="0"/>
        <v>-4031.7929190602767</v>
      </c>
      <c r="F54" s="102">
        <f t="shared" si="4"/>
        <v>691376.40862515674</v>
      </c>
    </row>
    <row r="55" spans="2:6" ht="36" customHeight="1" x14ac:dyDescent="0.7">
      <c r="B55" s="1">
        <f t="shared" si="3"/>
        <v>34</v>
      </c>
      <c r="C55" s="100">
        <f t="shared" si="1"/>
        <v>-3096.7901636335146</v>
      </c>
      <c r="D55" s="101">
        <f t="shared" si="2"/>
        <v>-935.00275542676218</v>
      </c>
      <c r="E55" s="98">
        <f t="shared" si="0"/>
        <v>-4031.7929190602767</v>
      </c>
      <c r="F55" s="102">
        <f t="shared" si="4"/>
        <v>690441.40586972993</v>
      </c>
    </row>
    <row r="56" spans="2:6" ht="36" customHeight="1" x14ac:dyDescent="0.7">
      <c r="B56" s="1">
        <f t="shared" si="3"/>
        <v>35</v>
      </c>
      <c r="C56" s="100">
        <f t="shared" si="1"/>
        <v>-3092.6021304581654</v>
      </c>
      <c r="D56" s="101">
        <f t="shared" si="2"/>
        <v>-939.1907886021113</v>
      </c>
      <c r="E56" s="98">
        <f t="shared" si="0"/>
        <v>-4031.7929190602767</v>
      </c>
      <c r="F56" s="102">
        <f t="shared" si="4"/>
        <v>689502.21508112783</v>
      </c>
    </row>
    <row r="57" spans="2:6" ht="36" customHeight="1" x14ac:dyDescent="0.7">
      <c r="B57" s="1">
        <f t="shared" si="3"/>
        <v>36</v>
      </c>
      <c r="C57" s="100">
        <f t="shared" si="1"/>
        <v>-3088.3953383842186</v>
      </c>
      <c r="D57" s="101">
        <f t="shared" si="2"/>
        <v>-943.39758067605817</v>
      </c>
      <c r="E57" s="98">
        <f t="shared" si="0"/>
        <v>-4031.7929190602767</v>
      </c>
      <c r="F57" s="102">
        <f t="shared" si="4"/>
        <v>688558.81750045181</v>
      </c>
    </row>
    <row r="58" spans="2:6" ht="36" customHeight="1" x14ac:dyDescent="0.7">
      <c r="B58" s="1">
        <f t="shared" si="3"/>
        <v>37</v>
      </c>
      <c r="C58" s="100">
        <f t="shared" si="1"/>
        <v>-3084.1697033874407</v>
      </c>
      <c r="D58" s="101">
        <f t="shared" si="2"/>
        <v>-947.62321567283607</v>
      </c>
      <c r="E58" s="98">
        <f t="shared" si="0"/>
        <v>-4031.7929190602767</v>
      </c>
      <c r="F58" s="102">
        <f t="shared" si="4"/>
        <v>687611.19428477902</v>
      </c>
    </row>
    <row r="59" spans="2:6" ht="36" customHeight="1" x14ac:dyDescent="0.7">
      <c r="B59" s="1">
        <f t="shared" si="3"/>
        <v>38</v>
      </c>
      <c r="C59" s="100">
        <f t="shared" si="1"/>
        <v>-3079.9251410672396</v>
      </c>
      <c r="D59" s="101">
        <f t="shared" si="2"/>
        <v>-951.86777799303718</v>
      </c>
      <c r="E59" s="98">
        <f t="shared" si="0"/>
        <v>-4031.7929190602767</v>
      </c>
      <c r="F59" s="102">
        <f t="shared" si="4"/>
        <v>686659.32650678593</v>
      </c>
    </row>
    <row r="60" spans="2:6" ht="36" customHeight="1" x14ac:dyDescent="0.7">
      <c r="B60" s="1">
        <f t="shared" si="3"/>
        <v>39</v>
      </c>
      <c r="C60" s="100">
        <f t="shared" si="1"/>
        <v>-3075.6615666449788</v>
      </c>
      <c r="D60" s="101">
        <f t="shared" si="2"/>
        <v>-956.1313524152979</v>
      </c>
      <c r="E60" s="98">
        <f t="shared" si="0"/>
        <v>-4031.7929190602767</v>
      </c>
      <c r="F60" s="102">
        <f t="shared" si="4"/>
        <v>685703.19515437062</v>
      </c>
    </row>
    <row r="61" spans="2:6" ht="36" customHeight="1" x14ac:dyDescent="0.7">
      <c r="B61" s="1">
        <f t="shared" si="3"/>
        <v>40</v>
      </c>
      <c r="C61" s="100">
        <f t="shared" si="1"/>
        <v>-3071.3788949622854</v>
      </c>
      <c r="D61" s="101">
        <f t="shared" si="2"/>
        <v>-960.41402409799139</v>
      </c>
      <c r="E61" s="98">
        <f t="shared" si="0"/>
        <v>-4031.7929190602767</v>
      </c>
      <c r="F61" s="102">
        <f t="shared" si="4"/>
        <v>684742.78113027266</v>
      </c>
    </row>
    <row r="62" spans="2:6" ht="36" customHeight="1" x14ac:dyDescent="0.7">
      <c r="B62" s="1">
        <f t="shared" si="3"/>
        <v>41</v>
      </c>
      <c r="C62" s="100">
        <f t="shared" si="1"/>
        <v>-3067.0770404793466</v>
      </c>
      <c r="D62" s="101">
        <f t="shared" si="2"/>
        <v>-964.71587858093017</v>
      </c>
      <c r="E62" s="98">
        <f t="shared" si="0"/>
        <v>-4031.7929190602767</v>
      </c>
      <c r="F62" s="102">
        <f t="shared" si="4"/>
        <v>683778.06525169173</v>
      </c>
    </row>
    <row r="63" spans="2:6" ht="36" customHeight="1" x14ac:dyDescent="0.7">
      <c r="B63" s="1">
        <f t="shared" si="3"/>
        <v>42</v>
      </c>
      <c r="C63" s="100">
        <f t="shared" si="1"/>
        <v>-3062.7559172732026</v>
      </c>
      <c r="D63" s="101">
        <f t="shared" si="2"/>
        <v>-969.03700178707413</v>
      </c>
      <c r="E63" s="98">
        <f t="shared" si="0"/>
        <v>-4031.7929190602767</v>
      </c>
      <c r="F63" s="102">
        <f t="shared" si="4"/>
        <v>682809.02824990463</v>
      </c>
    </row>
    <row r="64" spans="2:6" ht="36" customHeight="1" x14ac:dyDescent="0.7">
      <c r="B64" s="1">
        <f t="shared" si="3"/>
        <v>43</v>
      </c>
      <c r="C64" s="100">
        <f t="shared" si="1"/>
        <v>-3058.4154390360313</v>
      </c>
      <c r="D64" s="101">
        <f t="shared" si="2"/>
        <v>-973.37748002424541</v>
      </c>
      <c r="E64" s="98">
        <f t="shared" si="0"/>
        <v>-4031.7929190602767</v>
      </c>
      <c r="F64" s="102">
        <f t="shared" si="4"/>
        <v>681835.65076988039</v>
      </c>
    </row>
    <row r="65" spans="2:6" ht="36" customHeight="1" x14ac:dyDescent="0.7">
      <c r="B65" s="1">
        <f t="shared" si="3"/>
        <v>44</v>
      </c>
      <c r="C65" s="100">
        <f t="shared" si="1"/>
        <v>-3054.0555190734226</v>
      </c>
      <c r="D65" s="101">
        <f t="shared" si="2"/>
        <v>-977.73739998685414</v>
      </c>
      <c r="E65" s="98">
        <f t="shared" si="0"/>
        <v>-4031.7929190602767</v>
      </c>
      <c r="F65" s="102">
        <f t="shared" si="4"/>
        <v>680857.91336989356</v>
      </c>
    </row>
    <row r="66" spans="2:6" ht="36" customHeight="1" x14ac:dyDescent="0.7">
      <c r="B66" s="1">
        <f t="shared" si="3"/>
        <v>45</v>
      </c>
      <c r="C66" s="100">
        <f t="shared" si="1"/>
        <v>-3049.6760703026484</v>
      </c>
      <c r="D66" s="101">
        <f t="shared" si="2"/>
        <v>-982.1168487576283</v>
      </c>
      <c r="E66" s="98">
        <f t="shared" si="0"/>
        <v>-4031.7929190602767</v>
      </c>
      <c r="F66" s="102">
        <f t="shared" si="4"/>
        <v>679875.79652113596</v>
      </c>
    </row>
    <row r="67" spans="2:6" ht="36" customHeight="1" x14ac:dyDescent="0.7">
      <c r="B67" s="1">
        <f t="shared" si="3"/>
        <v>46</v>
      </c>
      <c r="C67" s="100">
        <f t="shared" si="1"/>
        <v>-3045.2770052509218</v>
      </c>
      <c r="D67" s="101">
        <f t="shared" si="2"/>
        <v>-986.51591380935497</v>
      </c>
      <c r="E67" s="98">
        <f t="shared" si="0"/>
        <v>-4031.7929190602767</v>
      </c>
      <c r="F67" s="102">
        <f t="shared" si="4"/>
        <v>678889.28060732665</v>
      </c>
    </row>
    <row r="68" spans="2:6" ht="36" customHeight="1" x14ac:dyDescent="0.7">
      <c r="B68" s="1">
        <f t="shared" si="3"/>
        <v>47</v>
      </c>
      <c r="C68" s="100">
        <f t="shared" si="1"/>
        <v>-3040.8582360536507</v>
      </c>
      <c r="D68" s="101">
        <f t="shared" si="2"/>
        <v>-990.93468300662607</v>
      </c>
      <c r="E68" s="98">
        <f t="shared" si="0"/>
        <v>-4031.7929190602767</v>
      </c>
      <c r="F68" s="102">
        <f t="shared" si="4"/>
        <v>677898.34592432005</v>
      </c>
    </row>
    <row r="69" spans="2:6" ht="36" customHeight="1" x14ac:dyDescent="0.7">
      <c r="B69" s="1">
        <f t="shared" si="3"/>
        <v>48</v>
      </c>
      <c r="C69" s="100">
        <f t="shared" si="1"/>
        <v>-3036.4196744526839</v>
      </c>
      <c r="D69" s="101">
        <f t="shared" si="2"/>
        <v>-995.37324460759282</v>
      </c>
      <c r="E69" s="98">
        <f t="shared" si="0"/>
        <v>-4031.7929190602767</v>
      </c>
      <c r="F69" s="102">
        <f t="shared" si="4"/>
        <v>676902.97267971246</v>
      </c>
    </row>
    <row r="70" spans="2:6" ht="36" customHeight="1" x14ac:dyDescent="0.7">
      <c r="B70" s="1">
        <f t="shared" si="3"/>
        <v>49</v>
      </c>
      <c r="C70" s="100">
        <f t="shared" si="1"/>
        <v>-3031.9612317945457</v>
      </c>
      <c r="D70" s="101">
        <f t="shared" si="2"/>
        <v>-999.83168726573103</v>
      </c>
      <c r="E70" s="98">
        <f t="shared" si="0"/>
        <v>-4031.7929190602767</v>
      </c>
      <c r="F70" s="102">
        <f t="shared" si="4"/>
        <v>675903.14099244669</v>
      </c>
    </row>
    <row r="71" spans="2:6" ht="36" customHeight="1" x14ac:dyDescent="0.7">
      <c r="B71" s="1">
        <f t="shared" si="3"/>
        <v>50</v>
      </c>
      <c r="C71" s="100">
        <f t="shared" si="1"/>
        <v>-3027.4828190286676</v>
      </c>
      <c r="D71" s="101">
        <f t="shared" si="2"/>
        <v>-1004.3101000316092</v>
      </c>
      <c r="E71" s="98">
        <f t="shared" si="0"/>
        <v>-4031.7929190602767</v>
      </c>
      <c r="F71" s="102">
        <f t="shared" si="4"/>
        <v>674898.83089241502</v>
      </c>
    </row>
    <row r="72" spans="2:6" ht="36" customHeight="1" x14ac:dyDescent="0.7">
      <c r="B72" s="1">
        <f t="shared" si="3"/>
        <v>51</v>
      </c>
      <c r="C72" s="100">
        <f t="shared" si="1"/>
        <v>-3022.9843467056089</v>
      </c>
      <c r="D72" s="101">
        <f t="shared" si="2"/>
        <v>-1008.8085723546678</v>
      </c>
      <c r="E72" s="98">
        <f t="shared" si="0"/>
        <v>-4031.7929190602767</v>
      </c>
      <c r="F72" s="102">
        <f t="shared" si="4"/>
        <v>673890.02232006041</v>
      </c>
    </row>
    <row r="73" spans="2:6" ht="36" customHeight="1" x14ac:dyDescent="0.7">
      <c r="B73" s="1">
        <f t="shared" si="3"/>
        <v>52</v>
      </c>
      <c r="C73" s="100">
        <f t="shared" si="1"/>
        <v>-3018.4657249752709</v>
      </c>
      <c r="D73" s="101">
        <f t="shared" si="2"/>
        <v>-1013.3271940850059</v>
      </c>
      <c r="E73" s="98">
        <f t="shared" si="0"/>
        <v>-4031.7929190602767</v>
      </c>
      <c r="F73" s="102">
        <f t="shared" si="4"/>
        <v>672876.69512597541</v>
      </c>
    </row>
    <row r="74" spans="2:6" ht="36" customHeight="1" x14ac:dyDescent="0.7">
      <c r="B74" s="1">
        <f t="shared" si="3"/>
        <v>53</v>
      </c>
      <c r="C74" s="100">
        <f t="shared" si="1"/>
        <v>-3013.9268635850985</v>
      </c>
      <c r="D74" s="101">
        <f t="shared" si="2"/>
        <v>-1017.8660554751782</v>
      </c>
      <c r="E74" s="98">
        <f t="shared" si="0"/>
        <v>-4031.7929190602767</v>
      </c>
      <c r="F74" s="102">
        <f t="shared" si="4"/>
        <v>671858.82907050021</v>
      </c>
    </row>
    <row r="75" spans="2:6" ht="36" customHeight="1" x14ac:dyDescent="0.7">
      <c r="B75" s="1">
        <f t="shared" si="3"/>
        <v>54</v>
      </c>
      <c r="C75" s="100">
        <f t="shared" si="1"/>
        <v>-3009.3676718782822</v>
      </c>
      <c r="D75" s="101">
        <f t="shared" si="2"/>
        <v>-1022.4252471819946</v>
      </c>
      <c r="E75" s="98">
        <f t="shared" si="0"/>
        <v>-4031.7929190602767</v>
      </c>
      <c r="F75" s="102">
        <f t="shared" si="4"/>
        <v>670836.40382331819</v>
      </c>
    </row>
    <row r="76" spans="2:6" ht="36" customHeight="1" x14ac:dyDescent="0.7">
      <c r="B76" s="1">
        <f t="shared" si="3"/>
        <v>55</v>
      </c>
      <c r="C76" s="100">
        <f t="shared" si="1"/>
        <v>-3004.7880587919462</v>
      </c>
      <c r="D76" s="101">
        <f t="shared" si="2"/>
        <v>-1027.0048602683305</v>
      </c>
      <c r="E76" s="98">
        <f t="shared" si="0"/>
        <v>-4031.7929190602767</v>
      </c>
      <c r="F76" s="102">
        <f t="shared" si="4"/>
        <v>669809.39896304987</v>
      </c>
    </row>
    <row r="77" spans="2:6" ht="36" customHeight="1" x14ac:dyDescent="0.7">
      <c r="B77" s="1">
        <f t="shared" si="3"/>
        <v>56</v>
      </c>
      <c r="C77" s="100">
        <f t="shared" si="1"/>
        <v>-3000.1879328553277</v>
      </c>
      <c r="D77" s="101">
        <f t="shared" si="2"/>
        <v>-1031.604986204949</v>
      </c>
      <c r="E77" s="98">
        <f t="shared" si="0"/>
        <v>-4031.7929190602767</v>
      </c>
      <c r="F77" s="102">
        <f t="shared" si="4"/>
        <v>668777.79397684487</v>
      </c>
    </row>
    <row r="78" spans="2:6" ht="36" customHeight="1" x14ac:dyDescent="0.7">
      <c r="B78" s="1">
        <f t="shared" si="3"/>
        <v>57</v>
      </c>
      <c r="C78" s="100">
        <f t="shared" si="1"/>
        <v>-2995.5672021879514</v>
      </c>
      <c r="D78" s="101">
        <f t="shared" si="2"/>
        <v>-1036.2257168723254</v>
      </c>
      <c r="E78" s="98">
        <f t="shared" si="0"/>
        <v>-4031.7929190602767</v>
      </c>
      <c r="F78" s="102">
        <f t="shared" si="4"/>
        <v>667741.5682599725</v>
      </c>
    </row>
    <row r="79" spans="2:6" ht="36" customHeight="1" x14ac:dyDescent="0.7">
      <c r="B79" s="1">
        <f t="shared" si="3"/>
        <v>58</v>
      </c>
      <c r="C79" s="100">
        <f t="shared" si="1"/>
        <v>-2990.9257744977936</v>
      </c>
      <c r="D79" s="101">
        <f t="shared" si="2"/>
        <v>-1040.8671445624832</v>
      </c>
      <c r="E79" s="98">
        <f t="shared" si="0"/>
        <v>-4031.7929190602767</v>
      </c>
      <c r="F79" s="102">
        <f t="shared" si="4"/>
        <v>666700.70111540996</v>
      </c>
    </row>
    <row r="80" spans="2:6" ht="36" customHeight="1" x14ac:dyDescent="0.7">
      <c r="B80" s="1">
        <f t="shared" si="3"/>
        <v>59</v>
      </c>
      <c r="C80" s="100">
        <f t="shared" si="1"/>
        <v>-2986.2635570794405</v>
      </c>
      <c r="D80" s="101">
        <f t="shared" si="2"/>
        <v>-1045.5293619808363</v>
      </c>
      <c r="E80" s="98">
        <f t="shared" si="0"/>
        <v>-4031.7929190602767</v>
      </c>
      <c r="F80" s="102">
        <f t="shared" si="4"/>
        <v>665655.17175342911</v>
      </c>
    </row>
    <row r="81" spans="2:6" ht="36" customHeight="1" x14ac:dyDescent="0.7">
      <c r="B81" s="1">
        <f t="shared" si="3"/>
        <v>60</v>
      </c>
      <c r="C81" s="100">
        <f t="shared" si="1"/>
        <v>-2981.5804568122348</v>
      </c>
      <c r="D81" s="101">
        <f t="shared" si="2"/>
        <v>-1050.2124622480419</v>
      </c>
      <c r="E81" s="98">
        <f t="shared" si="0"/>
        <v>-4031.7929190602767</v>
      </c>
      <c r="F81" s="102">
        <f t="shared" si="4"/>
        <v>664604.95929118106</v>
      </c>
    </row>
    <row r="82" spans="2:6" ht="36" customHeight="1" x14ac:dyDescent="0.7">
      <c r="B82" s="1">
        <f t="shared" si="3"/>
        <v>61</v>
      </c>
      <c r="C82" s="100">
        <f t="shared" si="1"/>
        <v>-2976.8763801584155</v>
      </c>
      <c r="D82" s="101">
        <f t="shared" si="2"/>
        <v>-1054.9165389018613</v>
      </c>
      <c r="E82" s="98">
        <f t="shared" si="0"/>
        <v>-4031.7929190602767</v>
      </c>
      <c r="F82" s="102">
        <f t="shared" si="4"/>
        <v>663550.0427522792</v>
      </c>
    </row>
    <row r="83" spans="2:6" ht="36" customHeight="1" x14ac:dyDescent="0.7">
      <c r="B83" s="1">
        <f t="shared" si="3"/>
        <v>62</v>
      </c>
      <c r="C83" s="100">
        <f t="shared" si="1"/>
        <v>-2972.1512331612507</v>
      </c>
      <c r="D83" s="101">
        <f t="shared" si="2"/>
        <v>-1059.641685899026</v>
      </c>
      <c r="E83" s="98">
        <f t="shared" si="0"/>
        <v>-4031.7929190602767</v>
      </c>
      <c r="F83" s="102">
        <f t="shared" si="4"/>
        <v>662490.4010663802</v>
      </c>
    </row>
    <row r="84" spans="2:6" ht="36" customHeight="1" x14ac:dyDescent="0.7">
      <c r="B84" s="1">
        <f t="shared" si="3"/>
        <v>63</v>
      </c>
      <c r="C84" s="100">
        <f t="shared" si="1"/>
        <v>-2967.4049214431616</v>
      </c>
      <c r="D84" s="101">
        <f t="shared" si="2"/>
        <v>-1064.3879976171152</v>
      </c>
      <c r="E84" s="98">
        <f t="shared" si="0"/>
        <v>-4031.7929190602767</v>
      </c>
      <c r="F84" s="102">
        <f t="shared" si="4"/>
        <v>661426.01306876307</v>
      </c>
    </row>
    <row r="85" spans="2:6" ht="36" customHeight="1" x14ac:dyDescent="0.7">
      <c r="B85" s="1">
        <f t="shared" si="3"/>
        <v>64</v>
      </c>
      <c r="C85" s="100">
        <f t="shared" si="1"/>
        <v>-2962.6373502038346</v>
      </c>
      <c r="D85" s="101">
        <f t="shared" si="2"/>
        <v>-1069.1555688564422</v>
      </c>
      <c r="E85" s="98">
        <f t="shared" si="0"/>
        <v>-4031.7929190602767</v>
      </c>
      <c r="F85" s="102">
        <f t="shared" si="4"/>
        <v>660356.85749990668</v>
      </c>
    </row>
    <row r="86" spans="2:6" ht="36" customHeight="1" x14ac:dyDescent="0.7">
      <c r="B86" s="1">
        <f t="shared" si="3"/>
        <v>65</v>
      </c>
      <c r="C86" s="100">
        <f t="shared" si="1"/>
        <v>-2957.8484242183322</v>
      </c>
      <c r="D86" s="101">
        <f t="shared" si="2"/>
        <v>-1073.9444948419446</v>
      </c>
      <c r="E86" s="98">
        <f t="shared" ref="E86:E149" si="5">$E$13</f>
        <v>-4031.7929190602767</v>
      </c>
      <c r="F86" s="102">
        <f t="shared" si="4"/>
        <v>659282.91300506471</v>
      </c>
    </row>
    <row r="87" spans="2:6" ht="36" customHeight="1" x14ac:dyDescent="0.7">
      <c r="B87" s="1">
        <f t="shared" si="3"/>
        <v>66</v>
      </c>
      <c r="C87" s="100">
        <f t="shared" ref="C87:C150" si="6">-F86*$C$13</f>
        <v>-2953.0380478351858</v>
      </c>
      <c r="D87" s="101">
        <f t="shared" ref="D87:D150" si="7">+E87-C87</f>
        <v>-1078.7548712250909</v>
      </c>
      <c r="E87" s="98">
        <f t="shared" si="5"/>
        <v>-4031.7929190602767</v>
      </c>
      <c r="F87" s="102">
        <f t="shared" si="4"/>
        <v>658204.15813383961</v>
      </c>
    </row>
    <row r="88" spans="2:6" ht="36" customHeight="1" x14ac:dyDescent="0.7">
      <c r="B88" s="1">
        <f t="shared" ref="B88:B151" si="8">+B87+1</f>
        <v>67</v>
      </c>
      <c r="C88" s="100">
        <f t="shared" si="6"/>
        <v>-2948.2061249744902</v>
      </c>
      <c r="D88" s="101">
        <f t="shared" si="7"/>
        <v>-1083.5867940857866</v>
      </c>
      <c r="E88" s="98">
        <f t="shared" si="5"/>
        <v>-4031.7929190602767</v>
      </c>
      <c r="F88" s="102">
        <f t="shared" ref="F88:F151" si="9">+F87+(E88-C88)</f>
        <v>657120.57133975381</v>
      </c>
    </row>
    <row r="89" spans="2:6" ht="36" customHeight="1" x14ac:dyDescent="0.7">
      <c r="B89" s="1">
        <f t="shared" si="8"/>
        <v>68</v>
      </c>
      <c r="C89" s="100">
        <f t="shared" si="6"/>
        <v>-2943.3525591259809</v>
      </c>
      <c r="D89" s="101">
        <f t="shared" si="7"/>
        <v>-1088.4403599342959</v>
      </c>
      <c r="E89" s="98">
        <f t="shared" si="5"/>
        <v>-4031.7929190602767</v>
      </c>
      <c r="F89" s="102">
        <f t="shared" si="9"/>
        <v>656032.13097981946</v>
      </c>
    </row>
    <row r="90" spans="2:6" ht="36" customHeight="1" x14ac:dyDescent="0.7">
      <c r="B90" s="1">
        <f t="shared" si="8"/>
        <v>69</v>
      </c>
      <c r="C90" s="100">
        <f t="shared" si="6"/>
        <v>-2938.4772533471082</v>
      </c>
      <c r="D90" s="101">
        <f t="shared" si="7"/>
        <v>-1093.3156657131685</v>
      </c>
      <c r="E90" s="98">
        <f t="shared" si="5"/>
        <v>-4031.7929190602767</v>
      </c>
      <c r="F90" s="102">
        <f t="shared" si="9"/>
        <v>654938.81531410629</v>
      </c>
    </row>
    <row r="91" spans="2:6" ht="36" customHeight="1" x14ac:dyDescent="0.7">
      <c r="B91" s="1">
        <f t="shared" si="8"/>
        <v>70</v>
      </c>
      <c r="C91" s="100">
        <f t="shared" si="6"/>
        <v>-2933.5801102611013</v>
      </c>
      <c r="D91" s="101">
        <f t="shared" si="7"/>
        <v>-1098.2128087991755</v>
      </c>
      <c r="E91" s="98">
        <f t="shared" si="5"/>
        <v>-4031.7929190602767</v>
      </c>
      <c r="F91" s="102">
        <f t="shared" si="9"/>
        <v>653840.60250530706</v>
      </c>
    </row>
    <row r="92" spans="2:6" ht="36" customHeight="1" x14ac:dyDescent="0.7">
      <c r="B92" s="1">
        <f t="shared" si="8"/>
        <v>71</v>
      </c>
      <c r="C92" s="100">
        <f t="shared" si="6"/>
        <v>-2928.6610320550212</v>
      </c>
      <c r="D92" s="101">
        <f t="shared" si="7"/>
        <v>-1103.1318870052555</v>
      </c>
      <c r="E92" s="98">
        <f t="shared" si="5"/>
        <v>-4031.7929190602767</v>
      </c>
      <c r="F92" s="102">
        <f t="shared" si="9"/>
        <v>652737.47061830177</v>
      </c>
    </row>
    <row r="93" spans="2:6" ht="36" customHeight="1" x14ac:dyDescent="0.7">
      <c r="B93" s="1">
        <f t="shared" si="8"/>
        <v>72</v>
      </c>
      <c r="C93" s="100">
        <f t="shared" si="6"/>
        <v>-2923.7199204778103</v>
      </c>
      <c r="D93" s="101">
        <f t="shared" si="7"/>
        <v>-1108.0729985824664</v>
      </c>
      <c r="E93" s="98">
        <f t="shared" si="5"/>
        <v>-4031.7929190602767</v>
      </c>
      <c r="F93" s="102">
        <f t="shared" si="9"/>
        <v>651629.39761971927</v>
      </c>
    </row>
    <row r="94" spans="2:6" ht="36" customHeight="1" x14ac:dyDescent="0.7">
      <c r="B94" s="1">
        <f t="shared" si="8"/>
        <v>73</v>
      </c>
      <c r="C94" s="100">
        <f t="shared" si="6"/>
        <v>-2918.7566768383263</v>
      </c>
      <c r="D94" s="101">
        <f t="shared" si="7"/>
        <v>-1113.0362422219505</v>
      </c>
      <c r="E94" s="98">
        <f t="shared" si="5"/>
        <v>-4031.7929190602767</v>
      </c>
      <c r="F94" s="102">
        <f t="shared" si="9"/>
        <v>650516.36137749732</v>
      </c>
    </row>
    <row r="95" spans="2:6" ht="36" customHeight="1" x14ac:dyDescent="0.7">
      <c r="B95" s="1">
        <f t="shared" si="8"/>
        <v>74</v>
      </c>
      <c r="C95" s="100">
        <f t="shared" si="6"/>
        <v>-2913.7712020033737</v>
      </c>
      <c r="D95" s="101">
        <f t="shared" si="7"/>
        <v>-1118.0217170569031</v>
      </c>
      <c r="E95" s="98">
        <f t="shared" si="5"/>
        <v>-4031.7929190602767</v>
      </c>
      <c r="F95" s="102">
        <f t="shared" si="9"/>
        <v>649398.33966044046</v>
      </c>
    </row>
    <row r="96" spans="2:6" ht="36" customHeight="1" x14ac:dyDescent="0.7">
      <c r="B96" s="1">
        <f t="shared" si="8"/>
        <v>75</v>
      </c>
      <c r="C96" s="100">
        <f t="shared" si="6"/>
        <v>-2908.7633963957228</v>
      </c>
      <c r="D96" s="101">
        <f t="shared" si="7"/>
        <v>-1123.029522664554</v>
      </c>
      <c r="E96" s="98">
        <f t="shared" si="5"/>
        <v>-4031.7929190602767</v>
      </c>
      <c r="F96" s="102">
        <f t="shared" si="9"/>
        <v>648275.31013777596</v>
      </c>
    </row>
    <row r="97" spans="2:6" ht="36" customHeight="1" x14ac:dyDescent="0.7">
      <c r="B97" s="1">
        <f t="shared" si="8"/>
        <v>76</v>
      </c>
      <c r="C97" s="100">
        <f t="shared" si="6"/>
        <v>-2903.7331599921217</v>
      </c>
      <c r="D97" s="101">
        <f t="shared" si="7"/>
        <v>-1128.059759068155</v>
      </c>
      <c r="E97" s="98">
        <f t="shared" si="5"/>
        <v>-4031.7929190602767</v>
      </c>
      <c r="F97" s="102">
        <f t="shared" si="9"/>
        <v>647147.25037870777</v>
      </c>
    </row>
    <row r="98" spans="2:6" ht="36" customHeight="1" x14ac:dyDescent="0.7">
      <c r="B98" s="1">
        <f t="shared" si="8"/>
        <v>77</v>
      </c>
      <c r="C98" s="100">
        <f t="shared" si="6"/>
        <v>-2898.6803923212956</v>
      </c>
      <c r="D98" s="101">
        <f t="shared" si="7"/>
        <v>-1133.1125267389812</v>
      </c>
      <c r="E98" s="98">
        <f t="shared" si="5"/>
        <v>-4031.7929190602767</v>
      </c>
      <c r="F98" s="102">
        <f t="shared" si="9"/>
        <v>646014.13785196876</v>
      </c>
    </row>
    <row r="99" spans="2:6" ht="36" customHeight="1" x14ac:dyDescent="0.7">
      <c r="B99" s="1">
        <f t="shared" si="8"/>
        <v>78</v>
      </c>
      <c r="C99" s="100">
        <f t="shared" si="6"/>
        <v>-2893.6049924619433</v>
      </c>
      <c r="D99" s="101">
        <f t="shared" si="7"/>
        <v>-1138.1879265983334</v>
      </c>
      <c r="E99" s="98">
        <f t="shared" si="5"/>
        <v>-4031.7929190602767</v>
      </c>
      <c r="F99" s="102">
        <f t="shared" si="9"/>
        <v>644875.9499253704</v>
      </c>
    </row>
    <row r="100" spans="2:6" ht="36" customHeight="1" x14ac:dyDescent="0.7">
      <c r="B100" s="1">
        <f t="shared" si="8"/>
        <v>79</v>
      </c>
      <c r="C100" s="100">
        <f t="shared" si="6"/>
        <v>-2888.5068590407218</v>
      </c>
      <c r="D100" s="101">
        <f t="shared" si="7"/>
        <v>-1143.286060019555</v>
      </c>
      <c r="E100" s="98">
        <f t="shared" si="5"/>
        <v>-4031.7929190602767</v>
      </c>
      <c r="F100" s="102">
        <f t="shared" si="9"/>
        <v>643732.66386535089</v>
      </c>
    </row>
    <row r="101" spans="2:6" ht="36" customHeight="1" x14ac:dyDescent="0.7">
      <c r="B101" s="1">
        <f t="shared" si="8"/>
        <v>80</v>
      </c>
      <c r="C101" s="100">
        <f t="shared" si="6"/>
        <v>-2883.3858902302177</v>
      </c>
      <c r="D101" s="101">
        <f t="shared" si="7"/>
        <v>-1148.4070288300591</v>
      </c>
      <c r="E101" s="98">
        <f t="shared" si="5"/>
        <v>-4031.7929190602767</v>
      </c>
      <c r="F101" s="102">
        <f t="shared" si="9"/>
        <v>642584.25683652086</v>
      </c>
    </row>
    <row r="102" spans="2:6" ht="36" customHeight="1" x14ac:dyDescent="0.7">
      <c r="B102" s="1">
        <f t="shared" si="8"/>
        <v>81</v>
      </c>
      <c r="C102" s="100">
        <f t="shared" si="6"/>
        <v>-2878.2419837469165</v>
      </c>
      <c r="D102" s="101">
        <f t="shared" si="7"/>
        <v>-1153.5509353133602</v>
      </c>
      <c r="E102" s="98">
        <f t="shared" si="5"/>
        <v>-4031.7929190602767</v>
      </c>
      <c r="F102" s="102">
        <f t="shared" si="9"/>
        <v>641430.70590120752</v>
      </c>
    </row>
    <row r="103" spans="2:6" ht="36" customHeight="1" x14ac:dyDescent="0.7">
      <c r="B103" s="1">
        <f t="shared" si="8"/>
        <v>82</v>
      </c>
      <c r="C103" s="100">
        <f t="shared" si="6"/>
        <v>-2873.075036849159</v>
      </c>
      <c r="D103" s="101">
        <f t="shared" si="7"/>
        <v>-1158.7178822111177</v>
      </c>
      <c r="E103" s="98">
        <f t="shared" si="5"/>
        <v>-4031.7929190602767</v>
      </c>
      <c r="F103" s="102">
        <f t="shared" si="9"/>
        <v>640271.98801899643</v>
      </c>
    </row>
    <row r="104" spans="2:6" ht="36" customHeight="1" x14ac:dyDescent="0.7">
      <c r="B104" s="1">
        <f t="shared" si="8"/>
        <v>83</v>
      </c>
      <c r="C104" s="100">
        <f t="shared" si="6"/>
        <v>-2867.8849463350884</v>
      </c>
      <c r="D104" s="101">
        <f t="shared" si="7"/>
        <v>-1163.9079727251883</v>
      </c>
      <c r="E104" s="98">
        <f t="shared" si="5"/>
        <v>-4031.7929190602767</v>
      </c>
      <c r="F104" s="102">
        <f t="shared" si="9"/>
        <v>639108.08004627121</v>
      </c>
    </row>
    <row r="105" spans="2:6" ht="36" customHeight="1" x14ac:dyDescent="0.7">
      <c r="B105" s="1">
        <f t="shared" si="8"/>
        <v>84</v>
      </c>
      <c r="C105" s="100">
        <f t="shared" si="6"/>
        <v>-2862.6716085405901</v>
      </c>
      <c r="D105" s="101">
        <f t="shared" si="7"/>
        <v>-1169.1213105196866</v>
      </c>
      <c r="E105" s="98">
        <f t="shared" si="5"/>
        <v>-4031.7929190602767</v>
      </c>
      <c r="F105" s="102">
        <f t="shared" si="9"/>
        <v>637938.95873575157</v>
      </c>
    </row>
    <row r="106" spans="2:6" ht="36" customHeight="1" x14ac:dyDescent="0.7">
      <c r="B106" s="1">
        <f t="shared" si="8"/>
        <v>85</v>
      </c>
      <c r="C106" s="100">
        <f t="shared" si="6"/>
        <v>-2857.4349193372209</v>
      </c>
      <c r="D106" s="101">
        <f t="shared" si="7"/>
        <v>-1174.3579997230559</v>
      </c>
      <c r="E106" s="98">
        <f t="shared" si="5"/>
        <v>-4031.7929190602767</v>
      </c>
      <c r="F106" s="102">
        <f t="shared" si="9"/>
        <v>636764.60073602851</v>
      </c>
    </row>
    <row r="107" spans="2:6" ht="36" customHeight="1" x14ac:dyDescent="0.7">
      <c r="B107" s="1">
        <f t="shared" si="8"/>
        <v>86</v>
      </c>
      <c r="C107" s="100">
        <f t="shared" si="6"/>
        <v>-2852.1747741301278</v>
      </c>
      <c r="D107" s="101">
        <f t="shared" si="7"/>
        <v>-1179.6181449301489</v>
      </c>
      <c r="E107" s="98">
        <f t="shared" si="5"/>
        <v>-4031.7929190602767</v>
      </c>
      <c r="F107" s="102">
        <f t="shared" si="9"/>
        <v>635584.98259109841</v>
      </c>
    </row>
    <row r="108" spans="2:6" ht="36" customHeight="1" x14ac:dyDescent="0.7">
      <c r="B108" s="1">
        <f t="shared" si="8"/>
        <v>87</v>
      </c>
      <c r="C108" s="100">
        <f t="shared" si="6"/>
        <v>-2846.8910678559619</v>
      </c>
      <c r="D108" s="101">
        <f t="shared" si="7"/>
        <v>-1184.9018512043149</v>
      </c>
      <c r="E108" s="98">
        <f t="shared" si="5"/>
        <v>-4031.7929190602767</v>
      </c>
      <c r="F108" s="102">
        <f t="shared" si="9"/>
        <v>634400.08073989407</v>
      </c>
    </row>
    <row r="109" spans="2:6" ht="36" customHeight="1" x14ac:dyDescent="0.7">
      <c r="B109" s="1">
        <f t="shared" si="8"/>
        <v>88</v>
      </c>
      <c r="C109" s="100">
        <f t="shared" si="6"/>
        <v>-2841.5836949807758</v>
      </c>
      <c r="D109" s="101">
        <f t="shared" si="7"/>
        <v>-1190.2092240795009</v>
      </c>
      <c r="E109" s="98">
        <f t="shared" si="5"/>
        <v>-4031.7929190602767</v>
      </c>
      <c r="F109" s="102">
        <f t="shared" si="9"/>
        <v>633209.87151581456</v>
      </c>
    </row>
    <row r="110" spans="2:6" ht="36" customHeight="1" x14ac:dyDescent="0.7">
      <c r="B110" s="1">
        <f t="shared" si="8"/>
        <v>89</v>
      </c>
      <c r="C110" s="100">
        <f t="shared" si="6"/>
        <v>-2836.2525494979195</v>
      </c>
      <c r="D110" s="101">
        <f t="shared" si="7"/>
        <v>-1195.5403695623572</v>
      </c>
      <c r="E110" s="98">
        <f t="shared" si="5"/>
        <v>-4031.7929190602767</v>
      </c>
      <c r="F110" s="102">
        <f t="shared" si="9"/>
        <v>632014.33114625223</v>
      </c>
    </row>
    <row r="111" spans="2:6" ht="36" customHeight="1" x14ac:dyDescent="0.7">
      <c r="B111" s="1">
        <f t="shared" si="8"/>
        <v>90</v>
      </c>
      <c r="C111" s="100">
        <f t="shared" si="6"/>
        <v>-2830.8975249259215</v>
      </c>
      <c r="D111" s="101">
        <f t="shared" si="7"/>
        <v>-1200.8953941343552</v>
      </c>
      <c r="E111" s="98">
        <f t="shared" si="5"/>
        <v>-4031.7929190602767</v>
      </c>
      <c r="F111" s="102">
        <f t="shared" si="9"/>
        <v>630813.43575211789</v>
      </c>
    </row>
    <row r="112" spans="2:6" ht="36" customHeight="1" x14ac:dyDescent="0.7">
      <c r="B112" s="1">
        <f t="shared" si="8"/>
        <v>91</v>
      </c>
      <c r="C112" s="100">
        <f t="shared" si="6"/>
        <v>-2825.5185143063613</v>
      </c>
      <c r="D112" s="101">
        <f t="shared" si="7"/>
        <v>-1206.2744047539154</v>
      </c>
      <c r="E112" s="98">
        <f t="shared" si="5"/>
        <v>-4031.7929190602767</v>
      </c>
      <c r="F112" s="102">
        <f t="shared" si="9"/>
        <v>629607.16134736396</v>
      </c>
    </row>
    <row r="113" spans="2:6" ht="36" customHeight="1" x14ac:dyDescent="0.7">
      <c r="B113" s="1">
        <f t="shared" si="8"/>
        <v>92</v>
      </c>
      <c r="C113" s="100">
        <f t="shared" si="6"/>
        <v>-2820.1154102017344</v>
      </c>
      <c r="D113" s="101">
        <f t="shared" si="7"/>
        <v>-1211.6775088585423</v>
      </c>
      <c r="E113" s="98">
        <f t="shared" si="5"/>
        <v>-4031.7929190602767</v>
      </c>
      <c r="F113" s="102">
        <f t="shared" si="9"/>
        <v>628395.48383850546</v>
      </c>
    </row>
    <row r="114" spans="2:6" ht="36" customHeight="1" x14ac:dyDescent="0.7">
      <c r="B114" s="1">
        <f t="shared" si="8"/>
        <v>93</v>
      </c>
      <c r="C114" s="100">
        <f t="shared" si="6"/>
        <v>-2814.6881046933058</v>
      </c>
      <c r="D114" s="101">
        <f t="shared" si="7"/>
        <v>-1217.1048143669709</v>
      </c>
      <c r="E114" s="98">
        <f t="shared" si="5"/>
        <v>-4031.7929190602767</v>
      </c>
      <c r="F114" s="102">
        <f t="shared" si="9"/>
        <v>627178.37902413844</v>
      </c>
    </row>
    <row r="115" spans="2:6" ht="36" customHeight="1" x14ac:dyDescent="0.7">
      <c r="B115" s="1">
        <f t="shared" si="8"/>
        <v>94</v>
      </c>
      <c r="C115" s="100">
        <f t="shared" si="6"/>
        <v>-2809.2364893789536</v>
      </c>
      <c r="D115" s="101">
        <f t="shared" si="7"/>
        <v>-1222.5564296813232</v>
      </c>
      <c r="E115" s="98">
        <f t="shared" si="5"/>
        <v>-4031.7929190602767</v>
      </c>
      <c r="F115" s="102">
        <f t="shared" si="9"/>
        <v>625955.82259445707</v>
      </c>
    </row>
    <row r="116" spans="2:6" ht="36" customHeight="1" x14ac:dyDescent="0.7">
      <c r="B116" s="1">
        <f t="shared" si="8"/>
        <v>95</v>
      </c>
      <c r="C116" s="100">
        <f t="shared" si="6"/>
        <v>-2803.7604553710057</v>
      </c>
      <c r="D116" s="101">
        <f t="shared" si="7"/>
        <v>-1228.032463689271</v>
      </c>
      <c r="E116" s="98">
        <f t="shared" si="5"/>
        <v>-4031.7929190602767</v>
      </c>
      <c r="F116" s="102">
        <f t="shared" si="9"/>
        <v>624727.79013076785</v>
      </c>
    </row>
    <row r="117" spans="2:6" ht="36" customHeight="1" x14ac:dyDescent="0.7">
      <c r="B117" s="1">
        <f t="shared" si="8"/>
        <v>96</v>
      </c>
      <c r="C117" s="100">
        <f t="shared" si="6"/>
        <v>-2798.2598932940646</v>
      </c>
      <c r="D117" s="101">
        <f t="shared" si="7"/>
        <v>-1233.5330257662122</v>
      </c>
      <c r="E117" s="98">
        <f t="shared" si="5"/>
        <v>-4031.7929190602767</v>
      </c>
      <c r="F117" s="102">
        <f t="shared" si="9"/>
        <v>623494.2571050016</v>
      </c>
    </row>
    <row r="118" spans="2:6" ht="36" customHeight="1" x14ac:dyDescent="0.7">
      <c r="B118" s="1">
        <f t="shared" si="8"/>
        <v>97</v>
      </c>
      <c r="C118" s="100">
        <f t="shared" si="6"/>
        <v>-2792.73469328282</v>
      </c>
      <c r="D118" s="101">
        <f t="shared" si="7"/>
        <v>-1239.0582257774568</v>
      </c>
      <c r="E118" s="98">
        <f t="shared" si="5"/>
        <v>-4031.7929190602767</v>
      </c>
      <c r="F118" s="102">
        <f t="shared" si="9"/>
        <v>622255.19887922413</v>
      </c>
    </row>
    <row r="119" spans="2:6" ht="36" customHeight="1" x14ac:dyDescent="0.7">
      <c r="B119" s="1">
        <f t="shared" si="8"/>
        <v>98</v>
      </c>
      <c r="C119" s="100">
        <f t="shared" si="6"/>
        <v>-2787.1847449798584</v>
      </c>
      <c r="D119" s="101">
        <f t="shared" si="7"/>
        <v>-1244.6081740804184</v>
      </c>
      <c r="E119" s="98">
        <f t="shared" si="5"/>
        <v>-4031.7929190602767</v>
      </c>
      <c r="F119" s="102">
        <f t="shared" si="9"/>
        <v>621010.59070514375</v>
      </c>
    </row>
    <row r="120" spans="2:6" ht="36" customHeight="1" x14ac:dyDescent="0.7">
      <c r="B120" s="1">
        <f t="shared" si="8"/>
        <v>99</v>
      </c>
      <c r="C120" s="100">
        <f t="shared" si="6"/>
        <v>-2781.6099375334566</v>
      </c>
      <c r="D120" s="101">
        <f t="shared" si="7"/>
        <v>-1250.1829815268202</v>
      </c>
      <c r="E120" s="98">
        <f t="shared" si="5"/>
        <v>-4031.7929190602767</v>
      </c>
      <c r="F120" s="102">
        <f t="shared" si="9"/>
        <v>619760.40772361693</v>
      </c>
    </row>
    <row r="121" spans="2:6" ht="36" customHeight="1" x14ac:dyDescent="0.7">
      <c r="B121" s="1">
        <f t="shared" si="8"/>
        <v>100</v>
      </c>
      <c r="C121" s="100">
        <f t="shared" si="6"/>
        <v>-2776.0101595953674</v>
      </c>
      <c r="D121" s="101">
        <f t="shared" si="7"/>
        <v>-1255.7827594649093</v>
      </c>
      <c r="E121" s="98">
        <f t="shared" si="5"/>
        <v>-4031.7929190602767</v>
      </c>
      <c r="F121" s="102">
        <f t="shared" si="9"/>
        <v>618504.624964152</v>
      </c>
    </row>
    <row r="122" spans="2:6" ht="36" customHeight="1" x14ac:dyDescent="0.7">
      <c r="B122" s="1">
        <f t="shared" si="8"/>
        <v>101</v>
      </c>
      <c r="C122" s="100">
        <f t="shared" si="6"/>
        <v>-2770.3852993185978</v>
      </c>
      <c r="D122" s="101">
        <f t="shared" si="7"/>
        <v>-1261.4076197416789</v>
      </c>
      <c r="E122" s="98">
        <f t="shared" si="5"/>
        <v>-4031.7929190602767</v>
      </c>
      <c r="F122" s="102">
        <f t="shared" si="9"/>
        <v>617243.21734441037</v>
      </c>
    </row>
    <row r="123" spans="2:6" ht="36" customHeight="1" x14ac:dyDescent="0.7">
      <c r="B123" s="1">
        <f t="shared" si="8"/>
        <v>102</v>
      </c>
      <c r="C123" s="100">
        <f t="shared" si="6"/>
        <v>-2764.7352443551717</v>
      </c>
      <c r="D123" s="101">
        <f t="shared" si="7"/>
        <v>-1267.057674705105</v>
      </c>
      <c r="E123" s="98">
        <f t="shared" si="5"/>
        <v>-4031.7929190602767</v>
      </c>
      <c r="F123" s="102">
        <f t="shared" si="9"/>
        <v>615976.15966970532</v>
      </c>
    </row>
    <row r="124" spans="2:6" ht="36" customHeight="1" x14ac:dyDescent="0.7">
      <c r="B124" s="1">
        <f t="shared" si="8"/>
        <v>103</v>
      </c>
      <c r="C124" s="100">
        <f t="shared" si="6"/>
        <v>-2759.0598818538883</v>
      </c>
      <c r="D124" s="101">
        <f t="shared" si="7"/>
        <v>-1272.7330372063884</v>
      </c>
      <c r="E124" s="98">
        <f t="shared" si="5"/>
        <v>-4031.7929190602767</v>
      </c>
      <c r="F124" s="102">
        <f t="shared" si="9"/>
        <v>614703.42663249897</v>
      </c>
    </row>
    <row r="125" spans="2:6" ht="36" customHeight="1" x14ac:dyDescent="0.7">
      <c r="B125" s="1">
        <f t="shared" si="8"/>
        <v>104</v>
      </c>
      <c r="C125" s="100">
        <f t="shared" si="6"/>
        <v>-2753.3590984580683</v>
      </c>
      <c r="D125" s="101">
        <f t="shared" si="7"/>
        <v>-1278.4338206022085</v>
      </c>
      <c r="E125" s="98">
        <f t="shared" si="5"/>
        <v>-4031.7929190602767</v>
      </c>
      <c r="F125" s="102">
        <f t="shared" si="9"/>
        <v>613424.99281189672</v>
      </c>
    </row>
    <row r="126" spans="2:6" ht="36" customHeight="1" x14ac:dyDescent="0.7">
      <c r="B126" s="1">
        <f t="shared" si="8"/>
        <v>105</v>
      </c>
      <c r="C126" s="100">
        <f t="shared" si="6"/>
        <v>-2747.6327803032877</v>
      </c>
      <c r="D126" s="101">
        <f t="shared" si="7"/>
        <v>-1284.160138756989</v>
      </c>
      <c r="E126" s="98">
        <f t="shared" si="5"/>
        <v>-4031.7929190602767</v>
      </c>
      <c r="F126" s="102">
        <f t="shared" si="9"/>
        <v>612140.83267313975</v>
      </c>
    </row>
    <row r="127" spans="2:6" ht="36" customHeight="1" x14ac:dyDescent="0.7">
      <c r="B127" s="1">
        <f t="shared" si="8"/>
        <v>106</v>
      </c>
      <c r="C127" s="100">
        <f t="shared" si="6"/>
        <v>-2741.8808130151051</v>
      </c>
      <c r="D127" s="101">
        <f t="shared" si="7"/>
        <v>-1289.9121060451716</v>
      </c>
      <c r="E127" s="98">
        <f t="shared" si="5"/>
        <v>-4031.7929190602767</v>
      </c>
      <c r="F127" s="102">
        <f t="shared" si="9"/>
        <v>610850.92056709458</v>
      </c>
    </row>
    <row r="128" spans="2:6" ht="36" customHeight="1" x14ac:dyDescent="0.7">
      <c r="B128" s="1">
        <f t="shared" si="8"/>
        <v>107</v>
      </c>
      <c r="C128" s="100">
        <f t="shared" si="6"/>
        <v>-2736.1030817067781</v>
      </c>
      <c r="D128" s="101">
        <f t="shared" si="7"/>
        <v>-1295.6898373534987</v>
      </c>
      <c r="E128" s="98">
        <f t="shared" si="5"/>
        <v>-4031.7929190602767</v>
      </c>
      <c r="F128" s="102">
        <f t="shared" si="9"/>
        <v>609555.23072974104</v>
      </c>
    </row>
    <row r="129" spans="2:6" ht="36" customHeight="1" x14ac:dyDescent="0.7">
      <c r="B129" s="1">
        <f t="shared" si="8"/>
        <v>108</v>
      </c>
      <c r="C129" s="100">
        <f t="shared" si="6"/>
        <v>-2730.299470976965</v>
      </c>
      <c r="D129" s="101">
        <f t="shared" si="7"/>
        <v>-1301.4934480833117</v>
      </c>
      <c r="E129" s="98">
        <f t="shared" si="5"/>
        <v>-4031.7929190602767</v>
      </c>
      <c r="F129" s="102">
        <f t="shared" si="9"/>
        <v>608253.73728165776</v>
      </c>
    </row>
    <row r="130" spans="2:6" ht="36" customHeight="1" x14ac:dyDescent="0.7">
      <c r="B130" s="1">
        <f t="shared" si="8"/>
        <v>109</v>
      </c>
      <c r="C130" s="100">
        <f t="shared" si="6"/>
        <v>-2724.4698649074253</v>
      </c>
      <c r="D130" s="101">
        <f t="shared" si="7"/>
        <v>-1307.3230541528515</v>
      </c>
      <c r="E130" s="98">
        <f t="shared" si="5"/>
        <v>-4031.7929190602767</v>
      </c>
      <c r="F130" s="102">
        <f t="shared" si="9"/>
        <v>606946.41422750487</v>
      </c>
    </row>
    <row r="131" spans="2:6" ht="36" customHeight="1" x14ac:dyDescent="0.7">
      <c r="B131" s="1">
        <f t="shared" si="8"/>
        <v>110</v>
      </c>
      <c r="C131" s="100">
        <f t="shared" si="6"/>
        <v>-2718.614147060699</v>
      </c>
      <c r="D131" s="101">
        <f t="shared" si="7"/>
        <v>-1313.1787719995777</v>
      </c>
      <c r="E131" s="98">
        <f t="shared" si="5"/>
        <v>-4031.7929190602767</v>
      </c>
      <c r="F131" s="102">
        <f t="shared" si="9"/>
        <v>605633.23545550532</v>
      </c>
    </row>
    <row r="132" spans="2:6" ht="36" customHeight="1" x14ac:dyDescent="0.7">
      <c r="B132" s="1">
        <f t="shared" si="8"/>
        <v>111</v>
      </c>
      <c r="C132" s="100">
        <f t="shared" si="6"/>
        <v>-2712.7322004777843</v>
      </c>
      <c r="D132" s="101">
        <f t="shared" si="7"/>
        <v>-1319.0607185824924</v>
      </c>
      <c r="E132" s="98">
        <f t="shared" si="5"/>
        <v>-4031.7929190602767</v>
      </c>
      <c r="F132" s="102">
        <f t="shared" si="9"/>
        <v>604314.17473692284</v>
      </c>
    </row>
    <row r="133" spans="2:6" ht="36" customHeight="1" x14ac:dyDescent="0.7">
      <c r="B133" s="1">
        <f t="shared" si="8"/>
        <v>112</v>
      </c>
      <c r="C133" s="100">
        <f t="shared" si="6"/>
        <v>-2706.8239076758005</v>
      </c>
      <c r="D133" s="101">
        <f t="shared" si="7"/>
        <v>-1324.9690113844763</v>
      </c>
      <c r="E133" s="98">
        <f t="shared" si="5"/>
        <v>-4031.7929190602767</v>
      </c>
      <c r="F133" s="102">
        <f t="shared" si="9"/>
        <v>602989.20572553831</v>
      </c>
    </row>
    <row r="134" spans="2:6" ht="36" customHeight="1" x14ac:dyDescent="0.7">
      <c r="B134" s="1">
        <f t="shared" si="8"/>
        <v>113</v>
      </c>
      <c r="C134" s="100">
        <f t="shared" si="6"/>
        <v>-2700.8891506456407</v>
      </c>
      <c r="D134" s="101">
        <f t="shared" si="7"/>
        <v>-1330.903768414636</v>
      </c>
      <c r="E134" s="98">
        <f t="shared" si="5"/>
        <v>-4031.7929190602767</v>
      </c>
      <c r="F134" s="102">
        <f t="shared" si="9"/>
        <v>601658.30195712368</v>
      </c>
    </row>
    <row r="135" spans="2:6" ht="36" customHeight="1" x14ac:dyDescent="0.7">
      <c r="B135" s="1">
        <f t="shared" si="8"/>
        <v>114</v>
      </c>
      <c r="C135" s="100">
        <f t="shared" si="6"/>
        <v>-2694.9278108496164</v>
      </c>
      <c r="D135" s="101">
        <f t="shared" si="7"/>
        <v>-1336.8651082106603</v>
      </c>
      <c r="E135" s="98">
        <f t="shared" si="5"/>
        <v>-4031.7929190602767</v>
      </c>
      <c r="F135" s="102">
        <f t="shared" si="9"/>
        <v>600321.43684891297</v>
      </c>
    </row>
    <row r="136" spans="2:6" ht="36" customHeight="1" x14ac:dyDescent="0.7">
      <c r="B136" s="1">
        <f t="shared" si="8"/>
        <v>115</v>
      </c>
      <c r="C136" s="100">
        <f t="shared" si="6"/>
        <v>-2688.9397692190896</v>
      </c>
      <c r="D136" s="101">
        <f t="shared" si="7"/>
        <v>-1342.8531498411871</v>
      </c>
      <c r="E136" s="98">
        <f t="shared" si="5"/>
        <v>-4031.7929190602767</v>
      </c>
      <c r="F136" s="102">
        <f t="shared" si="9"/>
        <v>598978.58369907178</v>
      </c>
    </row>
    <row r="137" spans="2:6" ht="36" customHeight="1" x14ac:dyDescent="0.7">
      <c r="B137" s="1">
        <f t="shared" si="8"/>
        <v>116</v>
      </c>
      <c r="C137" s="100">
        <f t="shared" si="6"/>
        <v>-2682.9249061520923</v>
      </c>
      <c r="D137" s="101">
        <f t="shared" si="7"/>
        <v>-1348.8680129081845</v>
      </c>
      <c r="E137" s="98">
        <f t="shared" si="5"/>
        <v>-4031.7929190602767</v>
      </c>
      <c r="F137" s="102">
        <f t="shared" si="9"/>
        <v>597629.71568616363</v>
      </c>
    </row>
    <row r="138" spans="2:6" ht="36" customHeight="1" x14ac:dyDescent="0.7">
      <c r="B138" s="1">
        <f t="shared" si="8"/>
        <v>117</v>
      </c>
      <c r="C138" s="100">
        <f t="shared" si="6"/>
        <v>-2676.8831015109413</v>
      </c>
      <c r="D138" s="101">
        <f t="shared" si="7"/>
        <v>-1354.9098175493355</v>
      </c>
      <c r="E138" s="98">
        <f t="shared" si="5"/>
        <v>-4031.7929190602767</v>
      </c>
      <c r="F138" s="102">
        <f t="shared" si="9"/>
        <v>596274.80586861435</v>
      </c>
    </row>
    <row r="139" spans="2:6" ht="36" customHeight="1" x14ac:dyDescent="0.7">
      <c r="B139" s="1">
        <f t="shared" si="8"/>
        <v>118</v>
      </c>
      <c r="C139" s="100">
        <f t="shared" si="6"/>
        <v>-2670.8142346198351</v>
      </c>
      <c r="D139" s="101">
        <f t="shared" si="7"/>
        <v>-1360.9786844404416</v>
      </c>
      <c r="E139" s="98">
        <f t="shared" si="5"/>
        <v>-4031.7929190602767</v>
      </c>
      <c r="F139" s="102">
        <f t="shared" si="9"/>
        <v>594913.82718417386</v>
      </c>
    </row>
    <row r="140" spans="2:6" ht="36" customHeight="1" x14ac:dyDescent="0.7">
      <c r="B140" s="1">
        <f t="shared" si="8"/>
        <v>119</v>
      </c>
      <c r="C140" s="100">
        <f t="shared" si="6"/>
        <v>-2664.7181842624454</v>
      </c>
      <c r="D140" s="101">
        <f t="shared" si="7"/>
        <v>-1367.0747347978313</v>
      </c>
      <c r="E140" s="98">
        <f t="shared" si="5"/>
        <v>-4031.7929190602767</v>
      </c>
      <c r="F140" s="102">
        <f t="shared" si="9"/>
        <v>593546.75244937604</v>
      </c>
    </row>
    <row r="141" spans="2:6" ht="36" customHeight="1" x14ac:dyDescent="0.7">
      <c r="B141" s="1">
        <f t="shared" si="8"/>
        <v>120</v>
      </c>
      <c r="C141" s="100">
        <f t="shared" si="6"/>
        <v>-2658.5948286794969</v>
      </c>
      <c r="D141" s="101">
        <f t="shared" si="7"/>
        <v>-1373.1980903807798</v>
      </c>
      <c r="E141" s="98">
        <f t="shared" si="5"/>
        <v>-4031.7929190602767</v>
      </c>
      <c r="F141" s="102">
        <f t="shared" si="9"/>
        <v>592173.55435899529</v>
      </c>
    </row>
    <row r="142" spans="2:6" ht="36" customHeight="1" x14ac:dyDescent="0.7">
      <c r="B142" s="1">
        <f t="shared" si="8"/>
        <v>121</v>
      </c>
      <c r="C142" s="100">
        <f t="shared" si="6"/>
        <v>-2652.444045566333</v>
      </c>
      <c r="D142" s="101">
        <f t="shared" si="7"/>
        <v>-1379.3488734939438</v>
      </c>
      <c r="E142" s="98">
        <f t="shared" si="5"/>
        <v>-4031.7929190602767</v>
      </c>
      <c r="F142" s="102">
        <f t="shared" si="9"/>
        <v>590794.20548550133</v>
      </c>
    </row>
    <row r="143" spans="2:6" ht="36" customHeight="1" x14ac:dyDescent="0.7">
      <c r="B143" s="1">
        <f t="shared" si="8"/>
        <v>122</v>
      </c>
      <c r="C143" s="100">
        <f t="shared" si="6"/>
        <v>-2646.2657120704748</v>
      </c>
      <c r="D143" s="101">
        <f t="shared" si="7"/>
        <v>-1385.5272069898019</v>
      </c>
      <c r="E143" s="98">
        <f t="shared" si="5"/>
        <v>-4031.7929190602767</v>
      </c>
      <c r="F143" s="102">
        <f t="shared" si="9"/>
        <v>589408.67827851151</v>
      </c>
    </row>
    <row r="144" spans="2:6" ht="36" customHeight="1" x14ac:dyDescent="0.7">
      <c r="B144" s="1">
        <f t="shared" si="8"/>
        <v>123</v>
      </c>
      <c r="C144" s="100">
        <f t="shared" si="6"/>
        <v>-2640.0597047891661</v>
      </c>
      <c r="D144" s="101">
        <f t="shared" si="7"/>
        <v>-1391.7332142711107</v>
      </c>
      <c r="E144" s="98">
        <f t="shared" si="5"/>
        <v>-4031.7929190602767</v>
      </c>
      <c r="F144" s="102">
        <f t="shared" si="9"/>
        <v>588016.94506424037</v>
      </c>
    </row>
    <row r="145" spans="2:6" ht="36" customHeight="1" x14ac:dyDescent="0.7">
      <c r="B145" s="1">
        <f t="shared" si="8"/>
        <v>124</v>
      </c>
      <c r="C145" s="100">
        <f t="shared" si="6"/>
        <v>-2633.82589976691</v>
      </c>
      <c r="D145" s="101">
        <f t="shared" si="7"/>
        <v>-1397.9670192933668</v>
      </c>
      <c r="E145" s="98">
        <f t="shared" si="5"/>
        <v>-4031.7929190602767</v>
      </c>
      <c r="F145" s="102">
        <f t="shared" si="9"/>
        <v>586618.97804494703</v>
      </c>
    </row>
    <row r="146" spans="2:6" ht="36" customHeight="1" x14ac:dyDescent="0.7">
      <c r="B146" s="1">
        <f t="shared" si="8"/>
        <v>125</v>
      </c>
      <c r="C146" s="100">
        <f t="shared" si="6"/>
        <v>-2627.5641724929919</v>
      </c>
      <c r="D146" s="101">
        <f t="shared" si="7"/>
        <v>-1404.2287465672848</v>
      </c>
      <c r="E146" s="98">
        <f t="shared" si="5"/>
        <v>-4031.7929190602767</v>
      </c>
      <c r="F146" s="102">
        <f t="shared" si="9"/>
        <v>585214.74929837976</v>
      </c>
    </row>
    <row r="147" spans="2:6" ht="36" customHeight="1" x14ac:dyDescent="0.7">
      <c r="B147" s="1">
        <f t="shared" si="8"/>
        <v>126</v>
      </c>
      <c r="C147" s="100">
        <f t="shared" si="6"/>
        <v>-2621.2743978989929</v>
      </c>
      <c r="D147" s="101">
        <f t="shared" si="7"/>
        <v>-1410.5185211612838</v>
      </c>
      <c r="E147" s="98">
        <f t="shared" si="5"/>
        <v>-4031.7929190602767</v>
      </c>
      <c r="F147" s="102">
        <f t="shared" si="9"/>
        <v>583804.23077721847</v>
      </c>
    </row>
    <row r="148" spans="2:6" ht="36" customHeight="1" x14ac:dyDescent="0.7">
      <c r="B148" s="1">
        <f t="shared" si="8"/>
        <v>127</v>
      </c>
      <c r="C148" s="100">
        <f t="shared" si="6"/>
        <v>-2614.956450356291</v>
      </c>
      <c r="D148" s="101">
        <f t="shared" si="7"/>
        <v>-1416.8364687039857</v>
      </c>
      <c r="E148" s="98">
        <f t="shared" si="5"/>
        <v>-4031.7929190602767</v>
      </c>
      <c r="F148" s="102">
        <f t="shared" si="9"/>
        <v>582387.39430851454</v>
      </c>
    </row>
    <row r="149" spans="2:6" ht="36" customHeight="1" x14ac:dyDescent="0.7">
      <c r="B149" s="1">
        <f t="shared" si="8"/>
        <v>128</v>
      </c>
      <c r="C149" s="100">
        <f t="shared" si="6"/>
        <v>-2608.6102036735547</v>
      </c>
      <c r="D149" s="101">
        <f t="shared" si="7"/>
        <v>-1423.1827153867221</v>
      </c>
      <c r="E149" s="98">
        <f t="shared" si="5"/>
        <v>-4031.7929190602767</v>
      </c>
      <c r="F149" s="102">
        <f t="shared" si="9"/>
        <v>580964.21159312781</v>
      </c>
    </row>
    <row r="150" spans="2:6" ht="36" customHeight="1" x14ac:dyDescent="0.7">
      <c r="B150" s="1">
        <f t="shared" si="8"/>
        <v>129</v>
      </c>
      <c r="C150" s="100">
        <f t="shared" si="6"/>
        <v>-2602.2355310942185</v>
      </c>
      <c r="D150" s="101">
        <f t="shared" si="7"/>
        <v>-1429.5573879660583</v>
      </c>
      <c r="E150" s="98">
        <f t="shared" ref="E150:E213" si="10">$E$13</f>
        <v>-4031.7929190602767</v>
      </c>
      <c r="F150" s="102">
        <f t="shared" si="9"/>
        <v>579534.65420516173</v>
      </c>
    </row>
    <row r="151" spans="2:6" ht="36" customHeight="1" x14ac:dyDescent="0.7">
      <c r="B151" s="1">
        <f t="shared" si="8"/>
        <v>130</v>
      </c>
      <c r="C151" s="100">
        <f t="shared" ref="C151:C214" si="11">-F150*$C$13</f>
        <v>-2595.8323052939536</v>
      </c>
      <c r="D151" s="101">
        <f t="shared" ref="D151:D214" si="12">+E151-C151</f>
        <v>-1435.9606137663231</v>
      </c>
      <c r="E151" s="98">
        <f t="shared" si="10"/>
        <v>-4031.7929190602767</v>
      </c>
      <c r="F151" s="102">
        <f t="shared" si="9"/>
        <v>578098.69359139539</v>
      </c>
    </row>
    <row r="152" spans="2:6" ht="36" customHeight="1" x14ac:dyDescent="0.7">
      <c r="B152" s="1">
        <f t="shared" ref="B152:B215" si="13">+B151+1</f>
        <v>131</v>
      </c>
      <c r="C152" s="100">
        <f t="shared" si="11"/>
        <v>-2589.4003983781254</v>
      </c>
      <c r="D152" s="101">
        <f t="shared" si="12"/>
        <v>-1442.3925206821514</v>
      </c>
      <c r="E152" s="98">
        <f t="shared" si="10"/>
        <v>-4031.7929190602767</v>
      </c>
      <c r="F152" s="102">
        <f t="shared" ref="F152:F215" si="14">+F151+(E152-C152)</f>
        <v>576656.30107071321</v>
      </c>
    </row>
    <row r="153" spans="2:6" ht="36" customHeight="1" x14ac:dyDescent="0.7">
      <c r="B153" s="1">
        <f t="shared" si="13"/>
        <v>132</v>
      </c>
      <c r="C153" s="100">
        <f t="shared" si="11"/>
        <v>-2582.9396818792366</v>
      </c>
      <c r="D153" s="101">
        <f t="shared" si="12"/>
        <v>-1448.8532371810402</v>
      </c>
      <c r="E153" s="98">
        <f t="shared" si="10"/>
        <v>-4031.7929190602767</v>
      </c>
      <c r="F153" s="102">
        <f t="shared" si="14"/>
        <v>575207.44783353212</v>
      </c>
    </row>
    <row r="154" spans="2:6" ht="36" customHeight="1" x14ac:dyDescent="0.7">
      <c r="B154" s="1">
        <f t="shared" si="13"/>
        <v>133</v>
      </c>
      <c r="C154" s="100">
        <f t="shared" si="11"/>
        <v>-2576.4500267543626</v>
      </c>
      <c r="D154" s="101">
        <f t="shared" si="12"/>
        <v>-1455.3428923059141</v>
      </c>
      <c r="E154" s="98">
        <f t="shared" si="10"/>
        <v>-4031.7929190602767</v>
      </c>
      <c r="F154" s="102">
        <f t="shared" si="14"/>
        <v>573752.10494122619</v>
      </c>
    </row>
    <row r="155" spans="2:6" ht="36" customHeight="1" x14ac:dyDescent="0.7">
      <c r="B155" s="1">
        <f t="shared" si="13"/>
        <v>134</v>
      </c>
      <c r="C155" s="100">
        <f t="shared" si="11"/>
        <v>-2569.9313033825756</v>
      </c>
      <c r="D155" s="101">
        <f t="shared" si="12"/>
        <v>-1461.8616156777011</v>
      </c>
      <c r="E155" s="98">
        <f t="shared" si="10"/>
        <v>-4031.7929190602767</v>
      </c>
      <c r="F155" s="102">
        <f t="shared" si="14"/>
        <v>572290.24332554848</v>
      </c>
    </row>
    <row r="156" spans="2:6" ht="36" customHeight="1" x14ac:dyDescent="0.7">
      <c r="B156" s="1">
        <f t="shared" si="13"/>
        <v>135</v>
      </c>
      <c r="C156" s="100">
        <f t="shared" si="11"/>
        <v>-2563.3833815623525</v>
      </c>
      <c r="D156" s="101">
        <f t="shared" si="12"/>
        <v>-1468.4095374979242</v>
      </c>
      <c r="E156" s="98">
        <f t="shared" si="10"/>
        <v>-4031.7929190602767</v>
      </c>
      <c r="F156" s="102">
        <f t="shared" si="14"/>
        <v>570821.83378805057</v>
      </c>
    </row>
    <row r="157" spans="2:6" ht="36" customHeight="1" x14ac:dyDescent="0.7">
      <c r="B157" s="1">
        <f t="shared" si="13"/>
        <v>136</v>
      </c>
      <c r="C157" s="100">
        <f t="shared" si="11"/>
        <v>-2556.8061305089768</v>
      </c>
      <c r="D157" s="101">
        <f t="shared" si="12"/>
        <v>-1474.9867885512999</v>
      </c>
      <c r="E157" s="98">
        <f t="shared" si="10"/>
        <v>-4031.7929190602767</v>
      </c>
      <c r="F157" s="102">
        <f t="shared" si="14"/>
        <v>569346.84699949925</v>
      </c>
    </row>
    <row r="158" spans="2:6" ht="36" customHeight="1" x14ac:dyDescent="0.7">
      <c r="B158" s="1">
        <f t="shared" si="13"/>
        <v>137</v>
      </c>
      <c r="C158" s="100">
        <f t="shared" si="11"/>
        <v>-2550.1994188519238</v>
      </c>
      <c r="D158" s="101">
        <f t="shared" si="12"/>
        <v>-1481.5935002083529</v>
      </c>
      <c r="E158" s="98">
        <f t="shared" si="10"/>
        <v>-4031.7929190602767</v>
      </c>
      <c r="F158" s="102">
        <f t="shared" si="14"/>
        <v>567865.25349929091</v>
      </c>
    </row>
    <row r="159" spans="2:6" ht="36" customHeight="1" x14ac:dyDescent="0.7">
      <c r="B159" s="1">
        <f t="shared" si="13"/>
        <v>138</v>
      </c>
      <c r="C159" s="100">
        <f t="shared" si="11"/>
        <v>-2543.5631146322407</v>
      </c>
      <c r="D159" s="101">
        <f t="shared" si="12"/>
        <v>-1488.229804428036</v>
      </c>
      <c r="E159" s="98">
        <f t="shared" si="10"/>
        <v>-4031.7929190602767</v>
      </c>
      <c r="F159" s="102">
        <f t="shared" si="14"/>
        <v>566377.02369486284</v>
      </c>
    </row>
    <row r="160" spans="2:6" ht="36" customHeight="1" x14ac:dyDescent="0.7">
      <c r="B160" s="1">
        <f t="shared" si="13"/>
        <v>139</v>
      </c>
      <c r="C160" s="100">
        <f t="shared" si="11"/>
        <v>-2536.8970852999064</v>
      </c>
      <c r="D160" s="101">
        <f t="shared" si="12"/>
        <v>-1494.8958337603704</v>
      </c>
      <c r="E160" s="98">
        <f t="shared" si="10"/>
        <v>-4031.7929190602767</v>
      </c>
      <c r="F160" s="102">
        <f t="shared" si="14"/>
        <v>564882.12786110246</v>
      </c>
    </row>
    <row r="161" spans="2:6" ht="36" customHeight="1" x14ac:dyDescent="0.7">
      <c r="B161" s="1">
        <f t="shared" si="13"/>
        <v>140</v>
      </c>
      <c r="C161" s="100">
        <f t="shared" si="11"/>
        <v>-2530.2011977111883</v>
      </c>
      <c r="D161" s="101">
        <f t="shared" si="12"/>
        <v>-1501.5917213490884</v>
      </c>
      <c r="E161" s="98">
        <f t="shared" si="10"/>
        <v>-4031.7929190602767</v>
      </c>
      <c r="F161" s="102">
        <f t="shared" si="14"/>
        <v>563380.53613975341</v>
      </c>
    </row>
    <row r="162" spans="2:6" ht="36" customHeight="1" x14ac:dyDescent="0.7">
      <c r="B162" s="1">
        <f t="shared" si="13"/>
        <v>141</v>
      </c>
      <c r="C162" s="100">
        <f t="shared" si="11"/>
        <v>-2523.4753181259789</v>
      </c>
      <c r="D162" s="101">
        <f t="shared" si="12"/>
        <v>-1508.3176009342978</v>
      </c>
      <c r="E162" s="98">
        <f t="shared" si="10"/>
        <v>-4031.7929190602767</v>
      </c>
      <c r="F162" s="102">
        <f t="shared" si="14"/>
        <v>561872.21853881911</v>
      </c>
    </row>
    <row r="163" spans="2:6" ht="36" customHeight="1" x14ac:dyDescent="0.7">
      <c r="B163" s="1">
        <f t="shared" si="13"/>
        <v>142</v>
      </c>
      <c r="C163" s="100">
        <f t="shared" si="11"/>
        <v>-2516.7193122051276</v>
      </c>
      <c r="D163" s="101">
        <f t="shared" si="12"/>
        <v>-1515.0736068551491</v>
      </c>
      <c r="E163" s="98">
        <f t="shared" si="10"/>
        <v>-4031.7929190602767</v>
      </c>
      <c r="F163" s="102">
        <f t="shared" si="14"/>
        <v>560357.14493196399</v>
      </c>
    </row>
    <row r="164" spans="2:6" ht="36" customHeight="1" x14ac:dyDescent="0.7">
      <c r="B164" s="1">
        <f t="shared" si="13"/>
        <v>143</v>
      </c>
      <c r="C164" s="100">
        <f t="shared" si="11"/>
        <v>-2509.9330450077555</v>
      </c>
      <c r="D164" s="101">
        <f t="shared" si="12"/>
        <v>-1521.8598740525213</v>
      </c>
      <c r="E164" s="98">
        <f t="shared" si="10"/>
        <v>-4031.7929190602767</v>
      </c>
      <c r="F164" s="102">
        <f t="shared" si="14"/>
        <v>558835.28505791142</v>
      </c>
    </row>
    <row r="165" spans="2:6" ht="36" customHeight="1" x14ac:dyDescent="0.7">
      <c r="B165" s="1">
        <f t="shared" si="13"/>
        <v>144</v>
      </c>
      <c r="C165" s="100">
        <f t="shared" si="11"/>
        <v>-2503.1163809885616</v>
      </c>
      <c r="D165" s="101">
        <f t="shared" si="12"/>
        <v>-1528.6765380717152</v>
      </c>
      <c r="E165" s="98">
        <f t="shared" si="10"/>
        <v>-4031.7929190602767</v>
      </c>
      <c r="F165" s="102">
        <f t="shared" si="14"/>
        <v>557306.6085198397</v>
      </c>
    </row>
    <row r="166" spans="2:6" ht="36" customHeight="1" x14ac:dyDescent="0.7">
      <c r="B166" s="1">
        <f t="shared" si="13"/>
        <v>145</v>
      </c>
      <c r="C166" s="100">
        <f t="shared" si="11"/>
        <v>-2496.2691839951153</v>
      </c>
      <c r="D166" s="101">
        <f t="shared" si="12"/>
        <v>-1535.5237350651614</v>
      </c>
      <c r="E166" s="98">
        <f t="shared" si="10"/>
        <v>-4031.7929190602767</v>
      </c>
      <c r="F166" s="102">
        <f t="shared" si="14"/>
        <v>555771.08478477458</v>
      </c>
    </row>
    <row r="167" spans="2:6" ht="36" customHeight="1" x14ac:dyDescent="0.7">
      <c r="B167" s="1">
        <f t="shared" si="13"/>
        <v>146</v>
      </c>
      <c r="C167" s="100">
        <f t="shared" si="11"/>
        <v>-2489.3913172651364</v>
      </c>
      <c r="D167" s="101">
        <f t="shared" si="12"/>
        <v>-1542.4016017951403</v>
      </c>
      <c r="E167" s="98">
        <f t="shared" si="10"/>
        <v>-4031.7929190602767</v>
      </c>
      <c r="F167" s="102">
        <f t="shared" si="14"/>
        <v>554228.68318297947</v>
      </c>
    </row>
    <row r="168" spans="2:6" ht="36" customHeight="1" x14ac:dyDescent="0.7">
      <c r="B168" s="1">
        <f t="shared" si="13"/>
        <v>147</v>
      </c>
      <c r="C168" s="100">
        <f t="shared" si="11"/>
        <v>-2482.4826434237625</v>
      </c>
      <c r="D168" s="101">
        <f t="shared" si="12"/>
        <v>-1549.3102756365142</v>
      </c>
      <c r="E168" s="98">
        <f t="shared" si="10"/>
        <v>-4031.7929190602767</v>
      </c>
      <c r="F168" s="102">
        <f t="shared" si="14"/>
        <v>552679.37290734297</v>
      </c>
    </row>
    <row r="169" spans="2:6" ht="36" customHeight="1" x14ac:dyDescent="0.7">
      <c r="B169" s="1">
        <f t="shared" si="13"/>
        <v>148</v>
      </c>
      <c r="C169" s="100">
        <f t="shared" si="11"/>
        <v>-2475.5430244808072</v>
      </c>
      <c r="D169" s="101">
        <f t="shared" si="12"/>
        <v>-1556.2498945794696</v>
      </c>
      <c r="E169" s="98">
        <f t="shared" si="10"/>
        <v>-4031.7929190602767</v>
      </c>
      <c r="F169" s="102">
        <f t="shared" si="14"/>
        <v>551123.12301276345</v>
      </c>
    </row>
    <row r="170" spans="2:6" ht="36" customHeight="1" x14ac:dyDescent="0.7">
      <c r="B170" s="1">
        <f t="shared" si="13"/>
        <v>149</v>
      </c>
      <c r="C170" s="100">
        <f t="shared" si="11"/>
        <v>-2468.5723218280032</v>
      </c>
      <c r="D170" s="101">
        <f t="shared" si="12"/>
        <v>-1563.2205972322736</v>
      </c>
      <c r="E170" s="98">
        <f t="shared" si="10"/>
        <v>-4031.7929190602767</v>
      </c>
      <c r="F170" s="102">
        <f t="shared" si="14"/>
        <v>549559.90241553122</v>
      </c>
    </row>
    <row r="171" spans="2:6" ht="36" customHeight="1" x14ac:dyDescent="0.7">
      <c r="B171" s="1">
        <f t="shared" si="13"/>
        <v>150</v>
      </c>
      <c r="C171" s="100">
        <f t="shared" si="11"/>
        <v>-2461.5703962362336</v>
      </c>
      <c r="D171" s="101">
        <f t="shared" si="12"/>
        <v>-1570.2225228240432</v>
      </c>
      <c r="E171" s="98">
        <f t="shared" si="10"/>
        <v>-4031.7929190602767</v>
      </c>
      <c r="F171" s="102">
        <f t="shared" si="14"/>
        <v>547989.67989270715</v>
      </c>
    </row>
    <row r="172" spans="2:6" ht="36" customHeight="1" x14ac:dyDescent="0.7">
      <c r="B172" s="1">
        <f t="shared" si="13"/>
        <v>151</v>
      </c>
      <c r="C172" s="100">
        <f t="shared" si="11"/>
        <v>-2454.537107852751</v>
      </c>
      <c r="D172" s="101">
        <f t="shared" si="12"/>
        <v>-1577.2558112075258</v>
      </c>
      <c r="E172" s="98">
        <f t="shared" si="10"/>
        <v>-4031.7929190602767</v>
      </c>
      <c r="F172" s="102">
        <f t="shared" si="14"/>
        <v>546412.42408149957</v>
      </c>
    </row>
    <row r="173" spans="2:6" ht="36" customHeight="1" x14ac:dyDescent="0.7">
      <c r="B173" s="1">
        <f t="shared" si="13"/>
        <v>152</v>
      </c>
      <c r="C173" s="100">
        <f t="shared" si="11"/>
        <v>-2447.4723161983834</v>
      </c>
      <c r="D173" s="101">
        <f t="shared" si="12"/>
        <v>-1584.3206028618933</v>
      </c>
      <c r="E173" s="98">
        <f t="shared" si="10"/>
        <v>-4031.7929190602767</v>
      </c>
      <c r="F173" s="102">
        <f t="shared" si="14"/>
        <v>544828.10347863764</v>
      </c>
    </row>
    <row r="174" spans="2:6" ht="36" customHeight="1" x14ac:dyDescent="0.7">
      <c r="B174" s="1">
        <f t="shared" si="13"/>
        <v>153</v>
      </c>
      <c r="C174" s="100">
        <f t="shared" si="11"/>
        <v>-2440.3758801647314</v>
      </c>
      <c r="D174" s="101">
        <f t="shared" si="12"/>
        <v>-1591.4170388955454</v>
      </c>
      <c r="E174" s="98">
        <f t="shared" si="10"/>
        <v>-4031.7929190602767</v>
      </c>
      <c r="F174" s="102">
        <f t="shared" si="14"/>
        <v>543236.6864397421</v>
      </c>
    </row>
    <row r="175" spans="2:6" ht="36" customHeight="1" x14ac:dyDescent="0.7">
      <c r="B175" s="1">
        <f t="shared" si="13"/>
        <v>154</v>
      </c>
      <c r="C175" s="100">
        <f t="shared" si="11"/>
        <v>-2433.2476580113448</v>
      </c>
      <c r="D175" s="101">
        <f t="shared" si="12"/>
        <v>-1598.5452610489319</v>
      </c>
      <c r="E175" s="98">
        <f t="shared" si="10"/>
        <v>-4031.7929190602767</v>
      </c>
      <c r="F175" s="102">
        <f t="shared" si="14"/>
        <v>541638.14117869316</v>
      </c>
    </row>
    <row r="176" spans="2:6" ht="36" customHeight="1" x14ac:dyDescent="0.7">
      <c r="B176" s="1">
        <f t="shared" si="13"/>
        <v>155</v>
      </c>
      <c r="C176" s="100">
        <f t="shared" si="11"/>
        <v>-2426.0875073628968</v>
      </c>
      <c r="D176" s="101">
        <f t="shared" si="12"/>
        <v>-1605.70541169738</v>
      </c>
      <c r="E176" s="98">
        <f t="shared" si="10"/>
        <v>-4031.7929190602767</v>
      </c>
      <c r="F176" s="102">
        <f t="shared" si="14"/>
        <v>540032.43576699577</v>
      </c>
    </row>
    <row r="177" spans="2:6" ht="36" customHeight="1" x14ac:dyDescent="0.7">
      <c r="B177" s="1">
        <f t="shared" si="13"/>
        <v>156</v>
      </c>
      <c r="C177" s="100">
        <f t="shared" si="11"/>
        <v>-2418.8952852063353</v>
      </c>
      <c r="D177" s="101">
        <f t="shared" si="12"/>
        <v>-1612.8976338539414</v>
      </c>
      <c r="E177" s="98">
        <f t="shared" si="10"/>
        <v>-4031.7929190602767</v>
      </c>
      <c r="F177" s="102">
        <f t="shared" si="14"/>
        <v>538419.53813314182</v>
      </c>
    </row>
    <row r="178" spans="2:6" ht="36" customHeight="1" x14ac:dyDescent="0.7">
      <c r="B178" s="1">
        <f t="shared" si="13"/>
        <v>157</v>
      </c>
      <c r="C178" s="100">
        <f t="shared" si="11"/>
        <v>-2411.6708478880309</v>
      </c>
      <c r="D178" s="101">
        <f t="shared" si="12"/>
        <v>-1620.1220711722458</v>
      </c>
      <c r="E178" s="98">
        <f t="shared" si="10"/>
        <v>-4031.7929190602767</v>
      </c>
      <c r="F178" s="102">
        <f t="shared" si="14"/>
        <v>536799.41606196959</v>
      </c>
    </row>
    <row r="179" spans="2:6" ht="36" customHeight="1" x14ac:dyDescent="0.7">
      <c r="B179" s="1">
        <f t="shared" si="13"/>
        <v>158</v>
      </c>
      <c r="C179" s="100">
        <f t="shared" si="11"/>
        <v>-2404.4140511109053</v>
      </c>
      <c r="D179" s="101">
        <f t="shared" si="12"/>
        <v>-1627.3788679493714</v>
      </c>
      <c r="E179" s="98">
        <f t="shared" si="10"/>
        <v>-4031.7929190602767</v>
      </c>
      <c r="F179" s="102">
        <f t="shared" si="14"/>
        <v>535172.03719402023</v>
      </c>
    </row>
    <row r="180" spans="2:6" ht="36" customHeight="1" x14ac:dyDescent="0.7">
      <c r="B180" s="1">
        <f t="shared" si="13"/>
        <v>159</v>
      </c>
      <c r="C180" s="100">
        <f t="shared" si="11"/>
        <v>-2397.1247499315491</v>
      </c>
      <c r="D180" s="101">
        <f t="shared" si="12"/>
        <v>-1634.6681691287276</v>
      </c>
      <c r="E180" s="98">
        <f t="shared" si="10"/>
        <v>-4031.7929190602767</v>
      </c>
      <c r="F180" s="102">
        <f t="shared" si="14"/>
        <v>533537.36902489152</v>
      </c>
    </row>
    <row r="181" spans="2:6" ht="36" customHeight="1" x14ac:dyDescent="0.7">
      <c r="B181" s="1">
        <f t="shared" si="13"/>
        <v>160</v>
      </c>
      <c r="C181" s="100">
        <f t="shared" si="11"/>
        <v>-2389.8027987573269</v>
      </c>
      <c r="D181" s="101">
        <f t="shared" si="12"/>
        <v>-1641.9901203029499</v>
      </c>
      <c r="E181" s="98">
        <f t="shared" si="10"/>
        <v>-4031.7929190602767</v>
      </c>
      <c r="F181" s="102">
        <f t="shared" si="14"/>
        <v>531895.37890458852</v>
      </c>
    </row>
    <row r="182" spans="2:6" ht="36" customHeight="1" x14ac:dyDescent="0.7">
      <c r="B182" s="1">
        <f t="shared" si="13"/>
        <v>161</v>
      </c>
      <c r="C182" s="100">
        <f t="shared" si="11"/>
        <v>-2382.4480513434696</v>
      </c>
      <c r="D182" s="101">
        <f t="shared" si="12"/>
        <v>-1649.3448677168071</v>
      </c>
      <c r="E182" s="98">
        <f t="shared" si="10"/>
        <v>-4031.7929190602767</v>
      </c>
      <c r="F182" s="102">
        <f t="shared" si="14"/>
        <v>530246.03403687174</v>
      </c>
    </row>
    <row r="183" spans="2:6" ht="36" customHeight="1" x14ac:dyDescent="0.7">
      <c r="B183" s="1">
        <f t="shared" si="13"/>
        <v>162</v>
      </c>
      <c r="C183" s="100">
        <f t="shared" si="11"/>
        <v>-2375.0603607901548</v>
      </c>
      <c r="D183" s="101">
        <f t="shared" si="12"/>
        <v>-1656.7325582701219</v>
      </c>
      <c r="E183" s="98">
        <f t="shared" si="10"/>
        <v>-4031.7929190602767</v>
      </c>
      <c r="F183" s="102">
        <f t="shared" si="14"/>
        <v>528589.30147860164</v>
      </c>
    </row>
    <row r="184" spans="2:6" ht="36" customHeight="1" x14ac:dyDescent="0.7">
      <c r="B184" s="1">
        <f t="shared" si="13"/>
        <v>163</v>
      </c>
      <c r="C184" s="100">
        <f t="shared" si="11"/>
        <v>-2367.6395795395701</v>
      </c>
      <c r="D184" s="101">
        <f t="shared" si="12"/>
        <v>-1664.1533395207066</v>
      </c>
      <c r="E184" s="98">
        <f t="shared" si="10"/>
        <v>-4031.7929190602767</v>
      </c>
      <c r="F184" s="102">
        <f t="shared" si="14"/>
        <v>526925.14813908096</v>
      </c>
    </row>
    <row r="185" spans="2:6" ht="36" customHeight="1" x14ac:dyDescent="0.7">
      <c r="B185" s="1">
        <f t="shared" si="13"/>
        <v>164</v>
      </c>
      <c r="C185" s="100">
        <f t="shared" si="11"/>
        <v>-2360.185559372967</v>
      </c>
      <c r="D185" s="101">
        <f t="shared" si="12"/>
        <v>-1671.6073596873098</v>
      </c>
      <c r="E185" s="98">
        <f t="shared" si="10"/>
        <v>-4031.7929190602767</v>
      </c>
      <c r="F185" s="102">
        <f t="shared" si="14"/>
        <v>525253.54077939363</v>
      </c>
    </row>
    <row r="186" spans="2:6" ht="36" customHeight="1" x14ac:dyDescent="0.7">
      <c r="B186" s="1">
        <f t="shared" si="13"/>
        <v>165</v>
      </c>
      <c r="C186" s="100">
        <f t="shared" si="11"/>
        <v>-2352.6981514077006</v>
      </c>
      <c r="D186" s="101">
        <f t="shared" si="12"/>
        <v>-1679.0947676525761</v>
      </c>
      <c r="E186" s="98">
        <f t="shared" si="10"/>
        <v>-4031.7929190602767</v>
      </c>
      <c r="F186" s="102">
        <f t="shared" si="14"/>
        <v>523574.44601174106</v>
      </c>
    </row>
    <row r="187" spans="2:6" ht="36" customHeight="1" x14ac:dyDescent="0.7">
      <c r="B187" s="1">
        <f t="shared" si="13"/>
        <v>166</v>
      </c>
      <c r="C187" s="100">
        <f t="shared" si="11"/>
        <v>-2345.1772060942571</v>
      </c>
      <c r="D187" s="101">
        <f t="shared" si="12"/>
        <v>-1686.6157129660196</v>
      </c>
      <c r="E187" s="98">
        <f t="shared" si="10"/>
        <v>-4031.7929190602767</v>
      </c>
      <c r="F187" s="102">
        <f t="shared" si="14"/>
        <v>521887.83029877505</v>
      </c>
    </row>
    <row r="188" spans="2:6" ht="36" customHeight="1" x14ac:dyDescent="0.7">
      <c r="B188" s="1">
        <f t="shared" si="13"/>
        <v>167</v>
      </c>
      <c r="C188" s="100">
        <f t="shared" si="11"/>
        <v>-2337.6225732132634</v>
      </c>
      <c r="D188" s="101">
        <f t="shared" si="12"/>
        <v>-1694.1703458470133</v>
      </c>
      <c r="E188" s="98">
        <f t="shared" si="10"/>
        <v>-4031.7929190602767</v>
      </c>
      <c r="F188" s="102">
        <f t="shared" si="14"/>
        <v>520193.65995292802</v>
      </c>
    </row>
    <row r="189" spans="2:6" ht="36" customHeight="1" x14ac:dyDescent="0.7">
      <c r="B189" s="1">
        <f t="shared" si="13"/>
        <v>168</v>
      </c>
      <c r="C189" s="100">
        <f t="shared" si="11"/>
        <v>-2330.0341018724903</v>
      </c>
      <c r="D189" s="101">
        <f t="shared" si="12"/>
        <v>-1701.7588171877865</v>
      </c>
      <c r="E189" s="98">
        <f t="shared" si="10"/>
        <v>-4031.7929190602767</v>
      </c>
      <c r="F189" s="102">
        <f t="shared" si="14"/>
        <v>518491.90113574022</v>
      </c>
    </row>
    <row r="190" spans="2:6" ht="36" customHeight="1" x14ac:dyDescent="0.7">
      <c r="B190" s="1">
        <f t="shared" si="13"/>
        <v>169</v>
      </c>
      <c r="C190" s="100">
        <f t="shared" si="11"/>
        <v>-2322.4116405038367</v>
      </c>
      <c r="D190" s="101">
        <f t="shared" si="12"/>
        <v>-1709.3812785564401</v>
      </c>
      <c r="E190" s="98">
        <f t="shared" si="10"/>
        <v>-4031.7929190602767</v>
      </c>
      <c r="F190" s="102">
        <f t="shared" si="14"/>
        <v>516782.5198571838</v>
      </c>
    </row>
    <row r="191" spans="2:6" ht="36" customHeight="1" x14ac:dyDescent="0.7">
      <c r="B191" s="1">
        <f t="shared" si="13"/>
        <v>170</v>
      </c>
      <c r="C191" s="100">
        <f t="shared" si="11"/>
        <v>-2314.7550368603024</v>
      </c>
      <c r="D191" s="101">
        <f t="shared" si="12"/>
        <v>-1717.0378821999743</v>
      </c>
      <c r="E191" s="98">
        <f t="shared" si="10"/>
        <v>-4031.7929190602767</v>
      </c>
      <c r="F191" s="102">
        <f t="shared" si="14"/>
        <v>515065.48197498382</v>
      </c>
    </row>
    <row r="192" spans="2:6" ht="36" customHeight="1" x14ac:dyDescent="0.7">
      <c r="B192" s="1">
        <f t="shared" si="13"/>
        <v>171</v>
      </c>
      <c r="C192" s="100">
        <f t="shared" si="11"/>
        <v>-2307.0641380129487</v>
      </c>
      <c r="D192" s="101">
        <f t="shared" si="12"/>
        <v>-1724.7287810473281</v>
      </c>
      <c r="E192" s="98">
        <f t="shared" si="10"/>
        <v>-4031.7929190602767</v>
      </c>
      <c r="F192" s="102">
        <f t="shared" si="14"/>
        <v>513340.75319393649</v>
      </c>
    </row>
    <row r="193" spans="2:6" ht="36" customHeight="1" x14ac:dyDescent="0.7">
      <c r="B193" s="1">
        <f t="shared" si="13"/>
        <v>172</v>
      </c>
      <c r="C193" s="100">
        <f t="shared" si="11"/>
        <v>-2299.3387903478406</v>
      </c>
      <c r="D193" s="101">
        <f t="shared" si="12"/>
        <v>-1732.4541287124362</v>
      </c>
      <c r="E193" s="98">
        <f t="shared" si="10"/>
        <v>-4031.7929190602767</v>
      </c>
      <c r="F193" s="102">
        <f t="shared" si="14"/>
        <v>511608.29906522407</v>
      </c>
    </row>
    <row r="194" spans="2:6" ht="36" customHeight="1" x14ac:dyDescent="0.7">
      <c r="B194" s="1">
        <f t="shared" si="13"/>
        <v>173</v>
      </c>
      <c r="C194" s="100">
        <f t="shared" si="11"/>
        <v>-2291.5788395629829</v>
      </c>
      <c r="D194" s="101">
        <f t="shared" si="12"/>
        <v>-1740.2140794972938</v>
      </c>
      <c r="E194" s="98">
        <f t="shared" si="10"/>
        <v>-4031.7929190602767</v>
      </c>
      <c r="F194" s="102">
        <f t="shared" si="14"/>
        <v>509868.0849857268</v>
      </c>
    </row>
    <row r="195" spans="2:6" ht="36" customHeight="1" x14ac:dyDescent="0.7">
      <c r="B195" s="1">
        <f t="shared" si="13"/>
        <v>174</v>
      </c>
      <c r="C195" s="100">
        <f t="shared" si="11"/>
        <v>-2283.7841306652349</v>
      </c>
      <c r="D195" s="101">
        <f t="shared" si="12"/>
        <v>-1748.0087883950418</v>
      </c>
      <c r="E195" s="98">
        <f t="shared" si="10"/>
        <v>-4031.7929190602767</v>
      </c>
      <c r="F195" s="102">
        <f t="shared" si="14"/>
        <v>508120.07619733177</v>
      </c>
    </row>
    <row r="196" spans="2:6" ht="36" customHeight="1" x14ac:dyDescent="0.7">
      <c r="B196" s="1">
        <f t="shared" si="13"/>
        <v>175</v>
      </c>
      <c r="C196" s="100">
        <f t="shared" si="11"/>
        <v>-2275.9545079672152</v>
      </c>
      <c r="D196" s="101">
        <f t="shared" si="12"/>
        <v>-1755.8384110930615</v>
      </c>
      <c r="E196" s="98">
        <f t="shared" si="10"/>
        <v>-4031.7929190602767</v>
      </c>
      <c r="F196" s="102">
        <f t="shared" si="14"/>
        <v>506364.23778623872</v>
      </c>
    </row>
    <row r="197" spans="2:6" ht="36" customHeight="1" x14ac:dyDescent="0.7">
      <c r="B197" s="1">
        <f t="shared" si="13"/>
        <v>176</v>
      </c>
      <c r="C197" s="100">
        <f t="shared" si="11"/>
        <v>-2268.0898150841945</v>
      </c>
      <c r="D197" s="101">
        <f t="shared" si="12"/>
        <v>-1763.7031039760823</v>
      </c>
      <c r="E197" s="98">
        <f t="shared" si="10"/>
        <v>-4031.7929190602767</v>
      </c>
      <c r="F197" s="102">
        <f t="shared" si="14"/>
        <v>504600.53468226263</v>
      </c>
    </row>
    <row r="198" spans="2:6" ht="36" customHeight="1" x14ac:dyDescent="0.7">
      <c r="B198" s="1">
        <f t="shared" si="13"/>
        <v>177</v>
      </c>
      <c r="C198" s="100">
        <f t="shared" si="11"/>
        <v>-2260.189894930968</v>
      </c>
      <c r="D198" s="101">
        <f t="shared" si="12"/>
        <v>-1771.6030241293088</v>
      </c>
      <c r="E198" s="98">
        <f t="shared" si="10"/>
        <v>-4031.7929190602767</v>
      </c>
      <c r="F198" s="102">
        <f t="shared" si="14"/>
        <v>502828.93165813334</v>
      </c>
    </row>
    <row r="199" spans="2:6" ht="36" customHeight="1" x14ac:dyDescent="0.7">
      <c r="B199" s="1">
        <f t="shared" si="13"/>
        <v>178</v>
      </c>
      <c r="C199" s="100">
        <f t="shared" si="11"/>
        <v>-2252.2545897187224</v>
      </c>
      <c r="D199" s="101">
        <f t="shared" si="12"/>
        <v>-1779.5383293415543</v>
      </c>
      <c r="E199" s="98">
        <f t="shared" si="10"/>
        <v>-4031.7929190602767</v>
      </c>
      <c r="F199" s="102">
        <f t="shared" si="14"/>
        <v>501049.39332879178</v>
      </c>
    </row>
    <row r="200" spans="2:6" ht="36" customHeight="1" x14ac:dyDescent="0.7">
      <c r="B200" s="1">
        <f t="shared" si="13"/>
        <v>179</v>
      </c>
      <c r="C200" s="100">
        <f t="shared" si="11"/>
        <v>-2244.2837409518797</v>
      </c>
      <c r="D200" s="101">
        <f t="shared" si="12"/>
        <v>-1787.509178108397</v>
      </c>
      <c r="E200" s="98">
        <f t="shared" si="10"/>
        <v>-4031.7929190602767</v>
      </c>
      <c r="F200" s="102">
        <f t="shared" si="14"/>
        <v>499261.88415068336</v>
      </c>
    </row>
    <row r="201" spans="2:6" ht="36" customHeight="1" x14ac:dyDescent="0.7">
      <c r="B201" s="1">
        <f t="shared" si="13"/>
        <v>180</v>
      </c>
      <c r="C201" s="100">
        <f t="shared" si="11"/>
        <v>-2236.2771894249358</v>
      </c>
      <c r="D201" s="101">
        <f t="shared" si="12"/>
        <v>-1795.5157296353409</v>
      </c>
      <c r="E201" s="98">
        <f t="shared" si="10"/>
        <v>-4031.7929190602767</v>
      </c>
      <c r="F201" s="102">
        <f t="shared" si="14"/>
        <v>497466.36842104804</v>
      </c>
    </row>
    <row r="202" spans="2:6" ht="36" customHeight="1" x14ac:dyDescent="0.7">
      <c r="B202" s="1">
        <f t="shared" si="13"/>
        <v>181</v>
      </c>
      <c r="C202" s="100">
        <f t="shared" si="11"/>
        <v>-2228.2347752192777</v>
      </c>
      <c r="D202" s="101">
        <f t="shared" si="12"/>
        <v>-1803.558143840999</v>
      </c>
      <c r="E202" s="98">
        <f t="shared" si="10"/>
        <v>-4031.7929190602767</v>
      </c>
      <c r="F202" s="102">
        <f t="shared" si="14"/>
        <v>495662.81027720706</v>
      </c>
    </row>
    <row r="203" spans="2:6" ht="36" customHeight="1" x14ac:dyDescent="0.7">
      <c r="B203" s="1">
        <f t="shared" si="13"/>
        <v>182</v>
      </c>
      <c r="C203" s="100">
        <f t="shared" si="11"/>
        <v>-2220.1563376999902</v>
      </c>
      <c r="D203" s="101">
        <f t="shared" si="12"/>
        <v>-1811.6365813602865</v>
      </c>
      <c r="E203" s="98">
        <f t="shared" si="10"/>
        <v>-4031.7929190602767</v>
      </c>
      <c r="F203" s="102">
        <f t="shared" si="14"/>
        <v>493851.17369584675</v>
      </c>
    </row>
    <row r="204" spans="2:6" ht="36" customHeight="1" x14ac:dyDescent="0.7">
      <c r="B204" s="1">
        <f t="shared" si="13"/>
        <v>183</v>
      </c>
      <c r="C204" s="100">
        <f t="shared" si="11"/>
        <v>-2212.041715512647</v>
      </c>
      <c r="D204" s="101">
        <f t="shared" si="12"/>
        <v>-1819.7512035476298</v>
      </c>
      <c r="E204" s="98">
        <f t="shared" si="10"/>
        <v>-4031.7929190602767</v>
      </c>
      <c r="F204" s="102">
        <f t="shared" si="14"/>
        <v>492031.42249229911</v>
      </c>
    </row>
    <row r="205" spans="2:6" ht="36" customHeight="1" x14ac:dyDescent="0.7">
      <c r="B205" s="1">
        <f t="shared" si="13"/>
        <v>184</v>
      </c>
      <c r="C205" s="100">
        <f t="shared" si="11"/>
        <v>-2203.8907465800899</v>
      </c>
      <c r="D205" s="101">
        <f t="shared" si="12"/>
        <v>-1827.9021724801869</v>
      </c>
      <c r="E205" s="98">
        <f t="shared" si="10"/>
        <v>-4031.7929190602767</v>
      </c>
      <c r="F205" s="102">
        <f t="shared" si="14"/>
        <v>490203.52031981893</v>
      </c>
    </row>
    <row r="206" spans="2:6" ht="36" customHeight="1" x14ac:dyDescent="0.7">
      <c r="B206" s="1">
        <f t="shared" si="13"/>
        <v>185</v>
      </c>
      <c r="C206" s="100">
        <f t="shared" si="11"/>
        <v>-2195.7032680991892</v>
      </c>
      <c r="D206" s="101">
        <f t="shared" si="12"/>
        <v>-1836.0896509610875</v>
      </c>
      <c r="E206" s="98">
        <f t="shared" si="10"/>
        <v>-4031.7929190602767</v>
      </c>
      <c r="F206" s="102">
        <f t="shared" si="14"/>
        <v>488367.43066885782</v>
      </c>
    </row>
    <row r="207" spans="2:6" ht="36" customHeight="1" x14ac:dyDescent="0.7">
      <c r="B207" s="1">
        <f t="shared" si="13"/>
        <v>186</v>
      </c>
      <c r="C207" s="100">
        <f t="shared" si="11"/>
        <v>-2187.4791165375923</v>
      </c>
      <c r="D207" s="101">
        <f t="shared" si="12"/>
        <v>-1844.3138025226845</v>
      </c>
      <c r="E207" s="98">
        <f t="shared" si="10"/>
        <v>-4031.7929190602767</v>
      </c>
      <c r="F207" s="102">
        <f t="shared" si="14"/>
        <v>486523.11686633516</v>
      </c>
    </row>
    <row r="208" spans="2:6" ht="36" customHeight="1" x14ac:dyDescent="0.7">
      <c r="B208" s="1">
        <f t="shared" si="13"/>
        <v>187</v>
      </c>
      <c r="C208" s="100">
        <f t="shared" si="11"/>
        <v>-2179.2181276304595</v>
      </c>
      <c r="D208" s="101">
        <f t="shared" si="12"/>
        <v>-1852.5747914298172</v>
      </c>
      <c r="E208" s="98">
        <f t="shared" si="10"/>
        <v>-4031.7929190602767</v>
      </c>
      <c r="F208" s="102">
        <f t="shared" si="14"/>
        <v>484670.54207490536</v>
      </c>
    </row>
    <row r="209" spans="2:6" ht="36" customHeight="1" x14ac:dyDescent="0.7">
      <c r="B209" s="1">
        <f t="shared" si="13"/>
        <v>188</v>
      </c>
      <c r="C209" s="100">
        <f t="shared" si="11"/>
        <v>-2170.9201363771804</v>
      </c>
      <c r="D209" s="101">
        <f t="shared" si="12"/>
        <v>-1860.8727826830964</v>
      </c>
      <c r="E209" s="98">
        <f t="shared" si="10"/>
        <v>-4031.7929190602767</v>
      </c>
      <c r="F209" s="102">
        <f t="shared" si="14"/>
        <v>482809.66929222224</v>
      </c>
    </row>
    <row r="210" spans="2:6" ht="36" customHeight="1" x14ac:dyDescent="0.7">
      <c r="B210" s="1">
        <f t="shared" si="13"/>
        <v>189</v>
      </c>
      <c r="C210" s="100">
        <f t="shared" si="11"/>
        <v>-2162.5849770380787</v>
      </c>
      <c r="D210" s="101">
        <f t="shared" si="12"/>
        <v>-1869.207942022198</v>
      </c>
      <c r="E210" s="98">
        <f t="shared" si="10"/>
        <v>-4031.7929190602767</v>
      </c>
      <c r="F210" s="102">
        <f t="shared" si="14"/>
        <v>480940.46135020006</v>
      </c>
    </row>
    <row r="211" spans="2:6" ht="36" customHeight="1" x14ac:dyDescent="0.7">
      <c r="B211" s="1">
        <f t="shared" si="13"/>
        <v>190</v>
      </c>
      <c r="C211" s="100">
        <f t="shared" si="11"/>
        <v>-2154.2124831311044</v>
      </c>
      <c r="D211" s="101">
        <f t="shared" si="12"/>
        <v>-1877.5804359291724</v>
      </c>
      <c r="E211" s="98">
        <f t="shared" si="10"/>
        <v>-4031.7929190602767</v>
      </c>
      <c r="F211" s="102">
        <f t="shared" si="14"/>
        <v>479062.88091427088</v>
      </c>
    </row>
    <row r="212" spans="2:6" ht="36" customHeight="1" x14ac:dyDescent="0.7">
      <c r="B212" s="1">
        <f t="shared" si="13"/>
        <v>191</v>
      </c>
      <c r="C212" s="100">
        <f t="shared" si="11"/>
        <v>-2145.8024874285052</v>
      </c>
      <c r="D212" s="101">
        <f t="shared" si="12"/>
        <v>-1885.9904316317716</v>
      </c>
      <c r="E212" s="98">
        <f t="shared" si="10"/>
        <v>-4031.7929190602767</v>
      </c>
      <c r="F212" s="102">
        <f t="shared" si="14"/>
        <v>477176.89048263908</v>
      </c>
    </row>
    <row r="213" spans="2:6" ht="36" customHeight="1" x14ac:dyDescent="0.7">
      <c r="B213" s="1">
        <f t="shared" si="13"/>
        <v>192</v>
      </c>
      <c r="C213" s="100">
        <f t="shared" si="11"/>
        <v>-2137.3548219534878</v>
      </c>
      <c r="D213" s="101">
        <f t="shared" si="12"/>
        <v>-1894.438097106789</v>
      </c>
      <c r="E213" s="98">
        <f t="shared" si="10"/>
        <v>-4031.7929190602767</v>
      </c>
      <c r="F213" s="102">
        <f t="shared" si="14"/>
        <v>475282.45238553226</v>
      </c>
    </row>
    <row r="214" spans="2:6" ht="36" customHeight="1" x14ac:dyDescent="0.7">
      <c r="B214" s="1">
        <f t="shared" si="13"/>
        <v>193</v>
      </c>
      <c r="C214" s="100">
        <f t="shared" si="11"/>
        <v>-2128.8693179768634</v>
      </c>
      <c r="D214" s="101">
        <f t="shared" si="12"/>
        <v>-1902.9236010834134</v>
      </c>
      <c r="E214" s="98">
        <f t="shared" ref="E214:E277" si="15">$E$13</f>
        <v>-4031.7929190602767</v>
      </c>
      <c r="F214" s="102">
        <f t="shared" si="14"/>
        <v>473379.52878444886</v>
      </c>
    </row>
    <row r="215" spans="2:6" ht="36" customHeight="1" x14ac:dyDescent="0.7">
      <c r="B215" s="1">
        <f t="shared" si="13"/>
        <v>194</v>
      </c>
      <c r="C215" s="100">
        <f t="shared" ref="C215:C278" si="16">-F214*$C$13</f>
        <v>-2120.3458060136772</v>
      </c>
      <c r="D215" s="101">
        <f t="shared" ref="D215:D278" si="17">+E215-C215</f>
        <v>-1911.4471130465995</v>
      </c>
      <c r="E215" s="98">
        <f t="shared" si="15"/>
        <v>-4031.7929190602767</v>
      </c>
      <c r="F215" s="102">
        <f t="shared" si="14"/>
        <v>471468.08167140227</v>
      </c>
    </row>
    <row r="216" spans="2:6" ht="36" customHeight="1" x14ac:dyDescent="0.7">
      <c r="B216" s="1">
        <f t="shared" ref="B216:B279" si="18">+B215+1</f>
        <v>195</v>
      </c>
      <c r="C216" s="100">
        <f t="shared" si="16"/>
        <v>-2111.7841158198225</v>
      </c>
      <c r="D216" s="101">
        <f t="shared" si="17"/>
        <v>-1920.0088032404542</v>
      </c>
      <c r="E216" s="98">
        <f t="shared" si="15"/>
        <v>-4031.7929190602767</v>
      </c>
      <c r="F216" s="102">
        <f t="shared" ref="F216:F279" si="19">+F215+(E216-C216)</f>
        <v>469548.07286816183</v>
      </c>
    </row>
    <row r="217" spans="2:6" ht="36" customHeight="1" x14ac:dyDescent="0.7">
      <c r="B217" s="1">
        <f t="shared" si="18"/>
        <v>196</v>
      </c>
      <c r="C217" s="100">
        <f t="shared" si="16"/>
        <v>-2103.1840763886416</v>
      </c>
      <c r="D217" s="101">
        <f t="shared" si="17"/>
        <v>-1928.6088426716351</v>
      </c>
      <c r="E217" s="98">
        <f t="shared" si="15"/>
        <v>-4031.7929190602767</v>
      </c>
      <c r="F217" s="102">
        <f t="shared" si="19"/>
        <v>467619.46402549022</v>
      </c>
    </row>
    <row r="218" spans="2:6" ht="36" customHeight="1" x14ac:dyDescent="0.7">
      <c r="B218" s="1">
        <f t="shared" si="18"/>
        <v>197</v>
      </c>
      <c r="C218" s="100">
        <f t="shared" si="16"/>
        <v>-2094.5455159475082</v>
      </c>
      <c r="D218" s="101">
        <f t="shared" si="17"/>
        <v>-1937.2474031127686</v>
      </c>
      <c r="E218" s="98">
        <f t="shared" si="15"/>
        <v>-4031.7929190602767</v>
      </c>
      <c r="F218" s="102">
        <f t="shared" si="19"/>
        <v>465682.21662237745</v>
      </c>
    </row>
    <row r="219" spans="2:6" ht="36" customHeight="1" x14ac:dyDescent="0.7">
      <c r="B219" s="1">
        <f t="shared" si="18"/>
        <v>198</v>
      </c>
      <c r="C219" s="100">
        <f t="shared" si="16"/>
        <v>-2085.8682619543993</v>
      </c>
      <c r="D219" s="101">
        <f t="shared" si="17"/>
        <v>-1945.9246571058775</v>
      </c>
      <c r="E219" s="98">
        <f t="shared" si="15"/>
        <v>-4031.7929190602767</v>
      </c>
      <c r="F219" s="102">
        <f t="shared" si="19"/>
        <v>463736.29196527158</v>
      </c>
    </row>
    <row r="220" spans="2:6" ht="36" customHeight="1" x14ac:dyDescent="0.7">
      <c r="B220" s="1">
        <f t="shared" si="18"/>
        <v>199</v>
      </c>
      <c r="C220" s="100">
        <f t="shared" si="16"/>
        <v>-2077.1521410944456</v>
      </c>
      <c r="D220" s="101">
        <f t="shared" si="17"/>
        <v>-1954.6407779658311</v>
      </c>
      <c r="E220" s="98">
        <f t="shared" si="15"/>
        <v>-4031.7929190602767</v>
      </c>
      <c r="F220" s="102">
        <f t="shared" si="19"/>
        <v>461781.65118730575</v>
      </c>
    </row>
    <row r="221" spans="2:6" ht="36" customHeight="1" x14ac:dyDescent="0.7">
      <c r="B221" s="1">
        <f t="shared" si="18"/>
        <v>200</v>
      </c>
      <c r="C221" s="100">
        <f t="shared" si="16"/>
        <v>-2068.3969792764738</v>
      </c>
      <c r="D221" s="101">
        <f t="shared" si="17"/>
        <v>-1963.395939783803</v>
      </c>
      <c r="E221" s="98">
        <f t="shared" si="15"/>
        <v>-4031.7929190602767</v>
      </c>
      <c r="F221" s="102">
        <f t="shared" si="19"/>
        <v>459818.25524752197</v>
      </c>
    </row>
    <row r="222" spans="2:6" ht="36" customHeight="1" x14ac:dyDescent="0.7">
      <c r="B222" s="1">
        <f t="shared" si="18"/>
        <v>201</v>
      </c>
      <c r="C222" s="100">
        <f t="shared" si="16"/>
        <v>-2059.6026016295255</v>
      </c>
      <c r="D222" s="101">
        <f t="shared" si="17"/>
        <v>-1972.1903174307513</v>
      </c>
      <c r="E222" s="98">
        <f t="shared" si="15"/>
        <v>-4031.7929190602767</v>
      </c>
      <c r="F222" s="102">
        <f t="shared" si="19"/>
        <v>457846.0649300912</v>
      </c>
    </row>
    <row r="223" spans="2:6" ht="36" customHeight="1" x14ac:dyDescent="0.7">
      <c r="B223" s="1">
        <f t="shared" si="18"/>
        <v>202</v>
      </c>
      <c r="C223" s="100">
        <f t="shared" si="16"/>
        <v>-2050.7688324993669</v>
      </c>
      <c r="D223" s="101">
        <f t="shared" si="17"/>
        <v>-1981.0240865609098</v>
      </c>
      <c r="E223" s="98">
        <f t="shared" si="15"/>
        <v>-4031.7929190602767</v>
      </c>
      <c r="F223" s="102">
        <f t="shared" si="19"/>
        <v>455865.04084353027</v>
      </c>
    </row>
    <row r="224" spans="2:6" ht="36" customHeight="1" x14ac:dyDescent="0.7">
      <c r="B224" s="1">
        <f t="shared" si="18"/>
        <v>203</v>
      </c>
      <c r="C224" s="100">
        <f t="shared" si="16"/>
        <v>-2041.8954954449794</v>
      </c>
      <c r="D224" s="101">
        <f t="shared" si="17"/>
        <v>-1989.8974236152974</v>
      </c>
      <c r="E224" s="98">
        <f t="shared" si="15"/>
        <v>-4031.7929190602767</v>
      </c>
      <c r="F224" s="102">
        <f t="shared" si="19"/>
        <v>453875.143419915</v>
      </c>
    </row>
    <row r="225" spans="2:6" ht="36" customHeight="1" x14ac:dyDescent="0.7">
      <c r="B225" s="1">
        <f t="shared" si="18"/>
        <v>204</v>
      </c>
      <c r="C225" s="100">
        <f t="shared" si="16"/>
        <v>-2032.9824132350361</v>
      </c>
      <c r="D225" s="101">
        <f t="shared" si="17"/>
        <v>-1998.8105058252406</v>
      </c>
      <c r="E225" s="98">
        <f t="shared" si="15"/>
        <v>-4031.7929190602767</v>
      </c>
      <c r="F225" s="102">
        <f t="shared" si="19"/>
        <v>451876.33291408973</v>
      </c>
    </row>
    <row r="226" spans="2:6" ht="36" customHeight="1" x14ac:dyDescent="0.7">
      <c r="B226" s="1">
        <f t="shared" si="18"/>
        <v>205</v>
      </c>
      <c r="C226" s="100">
        <f t="shared" si="16"/>
        <v>-2024.0294078443603</v>
      </c>
      <c r="D226" s="101">
        <f t="shared" si="17"/>
        <v>-2007.7635112159164</v>
      </c>
      <c r="E226" s="98">
        <f t="shared" si="15"/>
        <v>-4031.7929190602767</v>
      </c>
      <c r="F226" s="102">
        <f t="shared" si="19"/>
        <v>449868.56940287381</v>
      </c>
    </row>
    <row r="227" spans="2:6" ht="36" customHeight="1" x14ac:dyDescent="0.7">
      <c r="B227" s="1">
        <f t="shared" si="18"/>
        <v>206</v>
      </c>
      <c r="C227" s="100">
        <f t="shared" si="16"/>
        <v>-2015.0363004503724</v>
      </c>
      <c r="D227" s="101">
        <f t="shared" si="17"/>
        <v>-2016.7566186099043</v>
      </c>
      <c r="E227" s="98">
        <f t="shared" si="15"/>
        <v>-4031.7929190602767</v>
      </c>
      <c r="F227" s="102">
        <f t="shared" si="19"/>
        <v>447851.81278426392</v>
      </c>
    </row>
    <row r="228" spans="2:6" ht="36" customHeight="1" x14ac:dyDescent="0.7">
      <c r="B228" s="1">
        <f t="shared" si="18"/>
        <v>207</v>
      </c>
      <c r="C228" s="100">
        <f t="shared" si="16"/>
        <v>-2006.0029114295155</v>
      </c>
      <c r="D228" s="101">
        <f t="shared" si="17"/>
        <v>-2025.7900076307612</v>
      </c>
      <c r="E228" s="98">
        <f t="shared" si="15"/>
        <v>-4031.7929190602767</v>
      </c>
      <c r="F228" s="102">
        <f t="shared" si="19"/>
        <v>445826.02277663315</v>
      </c>
    </row>
    <row r="229" spans="2:6" ht="36" customHeight="1" x14ac:dyDescent="0.7">
      <c r="B229" s="1">
        <f t="shared" si="18"/>
        <v>208</v>
      </c>
      <c r="C229" s="100">
        <f t="shared" si="16"/>
        <v>-1996.9290603536695</v>
      </c>
      <c r="D229" s="101">
        <f t="shared" si="17"/>
        <v>-2034.8638587066073</v>
      </c>
      <c r="E229" s="98">
        <f t="shared" si="15"/>
        <v>-4031.7929190602767</v>
      </c>
      <c r="F229" s="102">
        <f t="shared" si="19"/>
        <v>443791.15891792654</v>
      </c>
    </row>
    <row r="230" spans="2:6" ht="36" customHeight="1" x14ac:dyDescent="0.7">
      <c r="B230" s="1">
        <f t="shared" si="18"/>
        <v>209</v>
      </c>
      <c r="C230" s="100">
        <f t="shared" si="16"/>
        <v>-1987.8145659865461</v>
      </c>
      <c r="D230" s="101">
        <f t="shared" si="17"/>
        <v>-2043.9783530737307</v>
      </c>
      <c r="E230" s="98">
        <f t="shared" si="15"/>
        <v>-4031.7929190602767</v>
      </c>
      <c r="F230" s="102">
        <f t="shared" si="19"/>
        <v>441747.18056485284</v>
      </c>
    </row>
    <row r="231" spans="2:6" ht="36" customHeight="1" x14ac:dyDescent="0.7">
      <c r="B231" s="1">
        <f t="shared" si="18"/>
        <v>210</v>
      </c>
      <c r="C231" s="100">
        <f t="shared" si="16"/>
        <v>-1978.6592462800702</v>
      </c>
      <c r="D231" s="101">
        <f t="shared" si="17"/>
        <v>-2053.1336727802063</v>
      </c>
      <c r="E231" s="98">
        <f t="shared" si="15"/>
        <v>-4031.7929190602767</v>
      </c>
      <c r="F231" s="102">
        <f t="shared" si="19"/>
        <v>439694.04689207266</v>
      </c>
    </row>
    <row r="232" spans="2:6" ht="36" customHeight="1" x14ac:dyDescent="0.7">
      <c r="B232" s="1">
        <f t="shared" si="18"/>
        <v>211</v>
      </c>
      <c r="C232" s="100">
        <f t="shared" si="16"/>
        <v>-1969.4629183707423</v>
      </c>
      <c r="D232" s="101">
        <f t="shared" si="17"/>
        <v>-2062.3300006895342</v>
      </c>
      <c r="E232" s="98">
        <f t="shared" si="15"/>
        <v>-4031.7929190602767</v>
      </c>
      <c r="F232" s="102">
        <f t="shared" si="19"/>
        <v>437631.71689138311</v>
      </c>
    </row>
    <row r="233" spans="2:6" ht="36" customHeight="1" x14ac:dyDescent="0.7">
      <c r="B233" s="1">
        <f t="shared" si="18"/>
        <v>212</v>
      </c>
      <c r="C233" s="100">
        <f t="shared" si="16"/>
        <v>-1960.2253985759869</v>
      </c>
      <c r="D233" s="101">
        <f t="shared" si="17"/>
        <v>-2071.5675204842901</v>
      </c>
      <c r="E233" s="98">
        <f t="shared" si="15"/>
        <v>-4031.7929190602767</v>
      </c>
      <c r="F233" s="102">
        <f t="shared" si="19"/>
        <v>435560.14937089884</v>
      </c>
    </row>
    <row r="234" spans="2:6" ht="36" customHeight="1" x14ac:dyDescent="0.7">
      <c r="B234" s="1">
        <f t="shared" si="18"/>
        <v>213</v>
      </c>
      <c r="C234" s="100">
        <f t="shared" si="16"/>
        <v>-1950.9465023904845</v>
      </c>
      <c r="D234" s="101">
        <f t="shared" si="17"/>
        <v>-2080.8464166697922</v>
      </c>
      <c r="E234" s="98">
        <f t="shared" si="15"/>
        <v>-4031.7929190602767</v>
      </c>
      <c r="F234" s="102">
        <f t="shared" si="19"/>
        <v>433479.30295422906</v>
      </c>
    </row>
    <row r="235" spans="2:6" ht="36" customHeight="1" x14ac:dyDescent="0.7">
      <c r="B235" s="1">
        <f t="shared" si="18"/>
        <v>214</v>
      </c>
      <c r="C235" s="100">
        <f t="shared" si="16"/>
        <v>-1941.6260444824845</v>
      </c>
      <c r="D235" s="101">
        <f t="shared" si="17"/>
        <v>-2090.1668745777924</v>
      </c>
      <c r="E235" s="98">
        <f t="shared" si="15"/>
        <v>-4031.7929190602767</v>
      </c>
      <c r="F235" s="102">
        <f t="shared" si="19"/>
        <v>431389.13607965125</v>
      </c>
    </row>
    <row r="236" spans="2:6" ht="36" customHeight="1" x14ac:dyDescent="0.7">
      <c r="B236" s="1">
        <f t="shared" si="18"/>
        <v>215</v>
      </c>
      <c r="C236" s="100">
        <f t="shared" si="16"/>
        <v>-1932.2638386901046</v>
      </c>
      <c r="D236" s="101">
        <f t="shared" si="17"/>
        <v>-2099.5290803701719</v>
      </c>
      <c r="E236" s="98">
        <f t="shared" si="15"/>
        <v>-4031.7929190602767</v>
      </c>
      <c r="F236" s="102">
        <f t="shared" si="19"/>
        <v>429289.6069992811</v>
      </c>
    </row>
    <row r="237" spans="2:6" ht="36" customHeight="1" x14ac:dyDescent="0.7">
      <c r="B237" s="1">
        <f t="shared" si="18"/>
        <v>216</v>
      </c>
      <c r="C237" s="100">
        <f t="shared" si="16"/>
        <v>-1922.8596980176133</v>
      </c>
      <c r="D237" s="101">
        <f t="shared" si="17"/>
        <v>-2108.9332210426637</v>
      </c>
      <c r="E237" s="98">
        <f t="shared" si="15"/>
        <v>-4031.7929190602767</v>
      </c>
      <c r="F237" s="102">
        <f t="shared" si="19"/>
        <v>427180.67377823842</v>
      </c>
    </row>
    <row r="238" spans="2:6" ht="36" customHeight="1" x14ac:dyDescent="0.7">
      <c r="B238" s="1">
        <f t="shared" si="18"/>
        <v>217</v>
      </c>
      <c r="C238" s="100">
        <f t="shared" si="16"/>
        <v>-1913.413434631693</v>
      </c>
      <c r="D238" s="101">
        <f t="shared" si="17"/>
        <v>-2118.379484428584</v>
      </c>
      <c r="E238" s="98">
        <f t="shared" si="15"/>
        <v>-4031.7929190602767</v>
      </c>
      <c r="F238" s="102">
        <f t="shared" si="19"/>
        <v>425062.29429380986</v>
      </c>
    </row>
    <row r="239" spans="2:6" ht="36" customHeight="1" x14ac:dyDescent="0.7">
      <c r="B239" s="1">
        <f t="shared" si="18"/>
        <v>218</v>
      </c>
      <c r="C239" s="100">
        <f t="shared" si="16"/>
        <v>-1903.9248598576901</v>
      </c>
      <c r="D239" s="101">
        <f t="shared" si="17"/>
        <v>-2127.8680592025867</v>
      </c>
      <c r="E239" s="98">
        <f t="shared" si="15"/>
        <v>-4031.7929190602767</v>
      </c>
      <c r="F239" s="102">
        <f t="shared" si="19"/>
        <v>422934.42623460729</v>
      </c>
    </row>
    <row r="240" spans="2:6" ht="36" customHeight="1" x14ac:dyDescent="0.7">
      <c r="B240" s="1">
        <f t="shared" si="18"/>
        <v>219</v>
      </c>
      <c r="C240" s="100">
        <f t="shared" si="16"/>
        <v>-1894.3937841758452</v>
      </c>
      <c r="D240" s="101">
        <f t="shared" si="17"/>
        <v>-2137.3991348844315</v>
      </c>
      <c r="E240" s="98">
        <f t="shared" si="15"/>
        <v>-4031.7929190602767</v>
      </c>
      <c r="F240" s="102">
        <f t="shared" si="19"/>
        <v>420797.02709972288</v>
      </c>
    </row>
    <row r="241" spans="2:6" ht="36" customHeight="1" x14ac:dyDescent="0.7">
      <c r="B241" s="1">
        <f t="shared" si="18"/>
        <v>220</v>
      </c>
      <c r="C241" s="100">
        <f t="shared" si="16"/>
        <v>-1884.8200172175088</v>
      </c>
      <c r="D241" s="101">
        <f t="shared" si="17"/>
        <v>-2146.9729018427679</v>
      </c>
      <c r="E241" s="98">
        <f t="shared" si="15"/>
        <v>-4031.7929190602767</v>
      </c>
      <c r="F241" s="102">
        <f t="shared" si="19"/>
        <v>418650.05419788009</v>
      </c>
    </row>
    <row r="242" spans="2:6" ht="36" customHeight="1" x14ac:dyDescent="0.7">
      <c r="B242" s="1">
        <f t="shared" si="18"/>
        <v>221</v>
      </c>
      <c r="C242" s="100">
        <f t="shared" si="16"/>
        <v>-1875.2033677613381</v>
      </c>
      <c r="D242" s="101">
        <f t="shared" si="17"/>
        <v>-2156.5895512989387</v>
      </c>
      <c r="E242" s="98">
        <f t="shared" si="15"/>
        <v>-4031.7929190602767</v>
      </c>
      <c r="F242" s="102">
        <f t="shared" si="19"/>
        <v>416493.46464658115</v>
      </c>
    </row>
    <row r="243" spans="2:6" ht="36" customHeight="1" x14ac:dyDescent="0.7">
      <c r="B243" s="1">
        <f t="shared" si="18"/>
        <v>222</v>
      </c>
      <c r="C243" s="100">
        <f t="shared" si="16"/>
        <v>-1865.5436437294782</v>
      </c>
      <c r="D243" s="101">
        <f t="shared" si="17"/>
        <v>-2166.2492753307988</v>
      </c>
      <c r="E243" s="98">
        <f t="shared" si="15"/>
        <v>-4031.7929190602767</v>
      </c>
      <c r="F243" s="102">
        <f t="shared" si="19"/>
        <v>414327.21537125035</v>
      </c>
    </row>
    <row r="244" spans="2:6" ht="36" customHeight="1" x14ac:dyDescent="0.7">
      <c r="B244" s="1">
        <f t="shared" si="18"/>
        <v>223</v>
      </c>
      <c r="C244" s="100">
        <f t="shared" si="16"/>
        <v>-1855.8406521837255</v>
      </c>
      <c r="D244" s="101">
        <f t="shared" si="17"/>
        <v>-2175.9522668765512</v>
      </c>
      <c r="E244" s="98">
        <f t="shared" si="15"/>
        <v>-4031.7929190602767</v>
      </c>
      <c r="F244" s="102">
        <f t="shared" si="19"/>
        <v>412151.26310437382</v>
      </c>
    </row>
    <row r="245" spans="2:6" ht="36" customHeight="1" x14ac:dyDescent="0.7">
      <c r="B245" s="1">
        <f t="shared" si="18"/>
        <v>224</v>
      </c>
      <c r="C245" s="100">
        <f t="shared" si="16"/>
        <v>-1846.0941993216745</v>
      </c>
      <c r="D245" s="101">
        <f t="shared" si="17"/>
        <v>-2185.6987197386024</v>
      </c>
      <c r="E245" s="98">
        <f t="shared" si="15"/>
        <v>-4031.7929190602767</v>
      </c>
      <c r="F245" s="102">
        <f t="shared" si="19"/>
        <v>409965.56438463525</v>
      </c>
    </row>
    <row r="246" spans="2:6" ht="36" customHeight="1" x14ac:dyDescent="0.7">
      <c r="B246" s="1">
        <f t="shared" si="18"/>
        <v>225</v>
      </c>
      <c r="C246" s="100">
        <f t="shared" si="16"/>
        <v>-1836.3040904728455</v>
      </c>
      <c r="D246" s="101">
        <f t="shared" si="17"/>
        <v>-2195.4888285874313</v>
      </c>
      <c r="E246" s="98">
        <f t="shared" si="15"/>
        <v>-4031.7929190602767</v>
      </c>
      <c r="F246" s="102">
        <f t="shared" si="19"/>
        <v>407770.07555604784</v>
      </c>
    </row>
    <row r="247" spans="2:6" ht="36" customHeight="1" x14ac:dyDescent="0.7">
      <c r="B247" s="1">
        <f t="shared" si="18"/>
        <v>226</v>
      </c>
      <c r="C247" s="100">
        <f t="shared" si="16"/>
        <v>-1826.4701300947977</v>
      </c>
      <c r="D247" s="101">
        <f t="shared" si="17"/>
        <v>-2205.322788965479</v>
      </c>
      <c r="E247" s="98">
        <f t="shared" si="15"/>
        <v>-4031.7929190602767</v>
      </c>
      <c r="F247" s="102">
        <f t="shared" si="19"/>
        <v>405564.75276708236</v>
      </c>
    </row>
    <row r="248" spans="2:6" ht="36" customHeight="1" x14ac:dyDescent="0.7">
      <c r="B248" s="1">
        <f t="shared" si="18"/>
        <v>227</v>
      </c>
      <c r="C248" s="100">
        <f t="shared" si="16"/>
        <v>-1816.5921217692232</v>
      </c>
      <c r="D248" s="101">
        <f t="shared" si="17"/>
        <v>-2215.2007972910533</v>
      </c>
      <c r="E248" s="98">
        <f t="shared" si="15"/>
        <v>-4031.7929190602767</v>
      </c>
      <c r="F248" s="102">
        <f t="shared" si="19"/>
        <v>403349.5519697913</v>
      </c>
    </row>
    <row r="249" spans="2:6" ht="36" customHeight="1" x14ac:dyDescent="0.7">
      <c r="B249" s="1">
        <f t="shared" si="18"/>
        <v>228</v>
      </c>
      <c r="C249" s="100">
        <f t="shared" si="16"/>
        <v>-1806.6698681980236</v>
      </c>
      <c r="D249" s="101">
        <f t="shared" si="17"/>
        <v>-2225.123050862253</v>
      </c>
      <c r="E249" s="98">
        <f t="shared" si="15"/>
        <v>-4031.7929190602767</v>
      </c>
      <c r="F249" s="102">
        <f t="shared" si="19"/>
        <v>401124.42891892907</v>
      </c>
    </row>
    <row r="250" spans="2:6" ht="36" customHeight="1" x14ac:dyDescent="0.7">
      <c r="B250" s="1">
        <f t="shared" si="18"/>
        <v>229</v>
      </c>
      <c r="C250" s="100">
        <f t="shared" si="16"/>
        <v>-1796.70317119937</v>
      </c>
      <c r="D250" s="101">
        <f t="shared" si="17"/>
        <v>-2235.0897478609068</v>
      </c>
      <c r="E250" s="98">
        <f t="shared" si="15"/>
        <v>-4031.7929190602767</v>
      </c>
      <c r="F250" s="102">
        <f t="shared" si="19"/>
        <v>398889.33917106816</v>
      </c>
    </row>
    <row r="251" spans="2:6" ht="36" customHeight="1" x14ac:dyDescent="0.7">
      <c r="B251" s="1">
        <f t="shared" si="18"/>
        <v>230</v>
      </c>
      <c r="C251" s="100">
        <f t="shared" si="16"/>
        <v>-1786.691831703743</v>
      </c>
      <c r="D251" s="101">
        <f t="shared" si="17"/>
        <v>-2245.1010873565338</v>
      </c>
      <c r="E251" s="98">
        <f t="shared" si="15"/>
        <v>-4031.7929190602767</v>
      </c>
      <c r="F251" s="102">
        <f t="shared" si="19"/>
        <v>396644.23808371165</v>
      </c>
    </row>
    <row r="252" spans="2:6" ht="36" customHeight="1" x14ac:dyDescent="0.7">
      <c r="B252" s="1">
        <f t="shared" si="18"/>
        <v>231</v>
      </c>
      <c r="C252" s="100">
        <f t="shared" si="16"/>
        <v>-1776.6356497499585</v>
      </c>
      <c r="D252" s="101">
        <f t="shared" si="17"/>
        <v>-2255.157269310318</v>
      </c>
      <c r="E252" s="98">
        <f t="shared" si="15"/>
        <v>-4031.7929190602767</v>
      </c>
      <c r="F252" s="102">
        <f t="shared" si="19"/>
        <v>394389.08081440133</v>
      </c>
    </row>
    <row r="253" spans="2:6" ht="36" customHeight="1" x14ac:dyDescent="0.7">
      <c r="B253" s="1">
        <f t="shared" si="18"/>
        <v>232</v>
      </c>
      <c r="C253" s="100">
        <f t="shared" si="16"/>
        <v>-1766.5344244811727</v>
      </c>
      <c r="D253" s="101">
        <f t="shared" si="17"/>
        <v>-2265.2584945791041</v>
      </c>
      <c r="E253" s="98">
        <f t="shared" si="15"/>
        <v>-4031.7929190602767</v>
      </c>
      <c r="F253" s="102">
        <f t="shared" si="19"/>
        <v>392123.82231982221</v>
      </c>
    </row>
    <row r="254" spans="2:6" ht="36" customHeight="1" x14ac:dyDescent="0.7">
      <c r="B254" s="1">
        <f t="shared" si="18"/>
        <v>233</v>
      </c>
      <c r="C254" s="100">
        <f t="shared" si="16"/>
        <v>-1756.3879541408703</v>
      </c>
      <c r="D254" s="101">
        <f t="shared" si="17"/>
        <v>-2275.4049649194067</v>
      </c>
      <c r="E254" s="98">
        <f t="shared" si="15"/>
        <v>-4031.7929190602767</v>
      </c>
      <c r="F254" s="102">
        <f t="shared" si="19"/>
        <v>389848.41735490278</v>
      </c>
    </row>
    <row r="255" spans="2:6" ht="36" customHeight="1" x14ac:dyDescent="0.7">
      <c r="B255" s="1">
        <f t="shared" si="18"/>
        <v>234</v>
      </c>
      <c r="C255" s="100">
        <f t="shared" si="16"/>
        <v>-1746.1960360688354</v>
      </c>
      <c r="D255" s="101">
        <f t="shared" si="17"/>
        <v>-2285.5968829914414</v>
      </c>
      <c r="E255" s="98">
        <f t="shared" si="15"/>
        <v>-4031.7929190602767</v>
      </c>
      <c r="F255" s="102">
        <f t="shared" si="19"/>
        <v>387562.82047191134</v>
      </c>
    </row>
    <row r="256" spans="2:6" ht="36" customHeight="1" x14ac:dyDescent="0.7">
      <c r="B256" s="1">
        <f t="shared" si="18"/>
        <v>235</v>
      </c>
      <c r="C256" s="100">
        <f t="shared" si="16"/>
        <v>-1735.9584666971029</v>
      </c>
      <c r="D256" s="101">
        <f t="shared" si="17"/>
        <v>-2295.834452363174</v>
      </c>
      <c r="E256" s="98">
        <f t="shared" si="15"/>
        <v>-4031.7929190602767</v>
      </c>
      <c r="F256" s="102">
        <f t="shared" si="19"/>
        <v>385266.98601954815</v>
      </c>
    </row>
    <row r="257" spans="2:6" ht="36" customHeight="1" x14ac:dyDescent="0.7">
      <c r="B257" s="1">
        <f t="shared" si="18"/>
        <v>236</v>
      </c>
      <c r="C257" s="100">
        <f t="shared" si="16"/>
        <v>-1725.6750415458928</v>
      </c>
      <c r="D257" s="101">
        <f t="shared" si="17"/>
        <v>-2306.117877514384</v>
      </c>
      <c r="E257" s="98">
        <f t="shared" si="15"/>
        <v>-4031.7929190602767</v>
      </c>
      <c r="F257" s="102">
        <f t="shared" si="19"/>
        <v>382960.86814203375</v>
      </c>
    </row>
    <row r="258" spans="2:6" ht="36" customHeight="1" x14ac:dyDescent="0.7">
      <c r="B258" s="1">
        <f t="shared" si="18"/>
        <v>237</v>
      </c>
      <c r="C258" s="100">
        <f t="shared" si="16"/>
        <v>-1715.3455552195262</v>
      </c>
      <c r="D258" s="101">
        <f t="shared" si="17"/>
        <v>-2316.4473638407508</v>
      </c>
      <c r="E258" s="98">
        <f t="shared" si="15"/>
        <v>-4031.7929190602767</v>
      </c>
      <c r="F258" s="102">
        <f t="shared" si="19"/>
        <v>380644.42077819299</v>
      </c>
    </row>
    <row r="259" spans="2:6" ht="36" customHeight="1" x14ac:dyDescent="0.7">
      <c r="B259" s="1">
        <f t="shared" si="18"/>
        <v>238</v>
      </c>
      <c r="C259" s="100">
        <f t="shared" si="16"/>
        <v>-1704.9698014023229</v>
      </c>
      <c r="D259" s="101">
        <f t="shared" si="17"/>
        <v>-2326.8231176579538</v>
      </c>
      <c r="E259" s="98">
        <f t="shared" si="15"/>
        <v>-4031.7929190602767</v>
      </c>
      <c r="F259" s="102">
        <f t="shared" si="19"/>
        <v>378317.59766053502</v>
      </c>
    </row>
    <row r="260" spans="2:6" ht="36" customHeight="1" x14ac:dyDescent="0.7">
      <c r="B260" s="1">
        <f t="shared" si="18"/>
        <v>239</v>
      </c>
      <c r="C260" s="100">
        <f t="shared" si="16"/>
        <v>-1694.5475728544798</v>
      </c>
      <c r="D260" s="101">
        <f t="shared" si="17"/>
        <v>-2337.245346205797</v>
      </c>
      <c r="E260" s="98">
        <f t="shared" si="15"/>
        <v>-4031.7929190602767</v>
      </c>
      <c r="F260" s="102">
        <f t="shared" si="19"/>
        <v>375980.35231432924</v>
      </c>
    </row>
    <row r="261" spans="2:6" ht="36" customHeight="1" x14ac:dyDescent="0.7">
      <c r="B261" s="1">
        <f t="shared" si="18"/>
        <v>240</v>
      </c>
      <c r="C261" s="100">
        <f t="shared" si="16"/>
        <v>-1684.0786614079332</v>
      </c>
      <c r="D261" s="101">
        <f t="shared" si="17"/>
        <v>-2347.7142576523438</v>
      </c>
      <c r="E261" s="98">
        <f t="shared" si="15"/>
        <v>-4031.7929190602767</v>
      </c>
      <c r="F261" s="102">
        <f t="shared" si="19"/>
        <v>373632.63805667689</v>
      </c>
    </row>
    <row r="262" spans="2:6" ht="36" customHeight="1" x14ac:dyDescent="0.7">
      <c r="B262" s="1">
        <f t="shared" si="18"/>
        <v>241</v>
      </c>
      <c r="C262" s="100">
        <f t="shared" si="16"/>
        <v>-1673.5628579621987</v>
      </c>
      <c r="D262" s="101">
        <f t="shared" si="17"/>
        <v>-2358.2300610980783</v>
      </c>
      <c r="E262" s="98">
        <f t="shared" si="15"/>
        <v>-4031.7929190602767</v>
      </c>
      <c r="F262" s="102">
        <f t="shared" si="19"/>
        <v>371274.40799557883</v>
      </c>
    </row>
    <row r="263" spans="2:6" ht="36" customHeight="1" x14ac:dyDescent="0.7">
      <c r="B263" s="1">
        <f t="shared" si="18"/>
        <v>242</v>
      </c>
      <c r="C263" s="100">
        <f t="shared" si="16"/>
        <v>-1662.999952480197</v>
      </c>
      <c r="D263" s="101">
        <f t="shared" si="17"/>
        <v>-2368.7929665800798</v>
      </c>
      <c r="E263" s="98">
        <f t="shared" si="15"/>
        <v>-4031.7929190602767</v>
      </c>
      <c r="F263" s="102">
        <f t="shared" si="19"/>
        <v>368905.61502899876</v>
      </c>
    </row>
    <row r="264" spans="2:6" ht="36" customHeight="1" x14ac:dyDescent="0.7">
      <c r="B264" s="1">
        <f t="shared" si="18"/>
        <v>243</v>
      </c>
      <c r="C264" s="100">
        <f t="shared" si="16"/>
        <v>-1652.3897339840571</v>
      </c>
      <c r="D264" s="101">
        <f t="shared" si="17"/>
        <v>-2379.4031850762194</v>
      </c>
      <c r="E264" s="98">
        <f t="shared" si="15"/>
        <v>-4031.7929190602767</v>
      </c>
      <c r="F264" s="102">
        <f t="shared" si="19"/>
        <v>366526.21184392256</v>
      </c>
    </row>
    <row r="265" spans="2:6" ht="36" customHeight="1" x14ac:dyDescent="0.7">
      <c r="B265" s="1">
        <f t="shared" si="18"/>
        <v>244</v>
      </c>
      <c r="C265" s="100">
        <f t="shared" si="16"/>
        <v>-1641.7319905509032</v>
      </c>
      <c r="D265" s="101">
        <f t="shared" si="17"/>
        <v>-2390.0609285093733</v>
      </c>
      <c r="E265" s="98">
        <f t="shared" si="15"/>
        <v>-4031.7929190602767</v>
      </c>
      <c r="F265" s="102">
        <f t="shared" si="19"/>
        <v>364136.15091541316</v>
      </c>
    </row>
    <row r="266" spans="2:6" ht="36" customHeight="1" x14ac:dyDescent="0.7">
      <c r="B266" s="1">
        <f t="shared" si="18"/>
        <v>245</v>
      </c>
      <c r="C266" s="100">
        <f t="shared" si="16"/>
        <v>-1631.0265093086216</v>
      </c>
      <c r="D266" s="101">
        <f t="shared" si="17"/>
        <v>-2400.7664097516554</v>
      </c>
      <c r="E266" s="98">
        <f t="shared" si="15"/>
        <v>-4031.7929190602767</v>
      </c>
      <c r="F266" s="102">
        <f t="shared" si="19"/>
        <v>361735.3845056615</v>
      </c>
    </row>
    <row r="267" spans="2:6" ht="36" customHeight="1" x14ac:dyDescent="0.7">
      <c r="B267" s="1">
        <f t="shared" si="18"/>
        <v>246</v>
      </c>
      <c r="C267" s="100">
        <f t="shared" si="16"/>
        <v>-1620.2730764316088</v>
      </c>
      <c r="D267" s="101">
        <f t="shared" si="17"/>
        <v>-2411.5198426286679</v>
      </c>
      <c r="E267" s="98">
        <f t="shared" si="15"/>
        <v>-4031.7929190602767</v>
      </c>
      <c r="F267" s="102">
        <f t="shared" si="19"/>
        <v>359323.86466303281</v>
      </c>
    </row>
    <row r="268" spans="2:6" ht="36" customHeight="1" x14ac:dyDescent="0.7">
      <c r="B268" s="1">
        <f t="shared" si="18"/>
        <v>247</v>
      </c>
      <c r="C268" s="100">
        <f t="shared" si="16"/>
        <v>-1609.4714771365013</v>
      </c>
      <c r="D268" s="101">
        <f t="shared" si="17"/>
        <v>-2422.3214419237756</v>
      </c>
      <c r="E268" s="98">
        <f t="shared" si="15"/>
        <v>-4031.7929190602767</v>
      </c>
      <c r="F268" s="102">
        <f t="shared" si="19"/>
        <v>356901.54322110902</v>
      </c>
    </row>
    <row r="269" spans="2:6" ht="36" customHeight="1" x14ac:dyDescent="0.7">
      <c r="B269" s="1">
        <f t="shared" si="18"/>
        <v>248</v>
      </c>
      <c r="C269" s="100">
        <f t="shared" si="16"/>
        <v>-1598.6214956778842</v>
      </c>
      <c r="D269" s="101">
        <f t="shared" si="17"/>
        <v>-2433.1714233823923</v>
      </c>
      <c r="E269" s="98">
        <f t="shared" si="15"/>
        <v>-4031.7929190602767</v>
      </c>
      <c r="F269" s="102">
        <f t="shared" si="19"/>
        <v>354468.37179772661</v>
      </c>
    </row>
    <row r="270" spans="2:6" ht="36" customHeight="1" x14ac:dyDescent="0.7">
      <c r="B270" s="1">
        <f t="shared" si="18"/>
        <v>249</v>
      </c>
      <c r="C270" s="100">
        <f t="shared" si="16"/>
        <v>-1587.7229153439839</v>
      </c>
      <c r="D270" s="101">
        <f t="shared" si="17"/>
        <v>-2444.0700037162928</v>
      </c>
      <c r="E270" s="98">
        <f t="shared" si="15"/>
        <v>-4031.7929190602767</v>
      </c>
      <c r="F270" s="102">
        <f t="shared" si="19"/>
        <v>352024.30179401033</v>
      </c>
    </row>
    <row r="271" spans="2:6" ht="36" customHeight="1" x14ac:dyDescent="0.7">
      <c r="B271" s="1">
        <f t="shared" si="18"/>
        <v>250</v>
      </c>
      <c r="C271" s="100">
        <f t="shared" si="16"/>
        <v>-1576.775518452338</v>
      </c>
      <c r="D271" s="101">
        <f t="shared" si="17"/>
        <v>-2455.0174006079387</v>
      </c>
      <c r="E271" s="98">
        <f t="shared" si="15"/>
        <v>-4031.7929190602767</v>
      </c>
      <c r="F271" s="102">
        <f t="shared" si="19"/>
        <v>349569.2843934024</v>
      </c>
    </row>
    <row r="272" spans="2:6" ht="36" customHeight="1" x14ac:dyDescent="0.7">
      <c r="B272" s="1">
        <f t="shared" si="18"/>
        <v>251</v>
      </c>
      <c r="C272" s="100">
        <f t="shared" si="16"/>
        <v>-1565.7790863454484</v>
      </c>
      <c r="D272" s="101">
        <f t="shared" si="17"/>
        <v>-2466.0138327148284</v>
      </c>
      <c r="E272" s="98">
        <f t="shared" si="15"/>
        <v>-4031.7929190602767</v>
      </c>
      <c r="F272" s="102">
        <f t="shared" si="19"/>
        <v>347103.27056068758</v>
      </c>
    </row>
    <row r="273" spans="2:6" ht="36" customHeight="1" x14ac:dyDescent="0.7">
      <c r="B273" s="1">
        <f t="shared" si="18"/>
        <v>252</v>
      </c>
      <c r="C273" s="100">
        <f t="shared" si="16"/>
        <v>-1554.7333993864131</v>
      </c>
      <c r="D273" s="101">
        <f t="shared" si="17"/>
        <v>-2477.0595196738636</v>
      </c>
      <c r="E273" s="98">
        <f t="shared" si="15"/>
        <v>-4031.7929190602767</v>
      </c>
      <c r="F273" s="102">
        <f t="shared" si="19"/>
        <v>344626.21104101371</v>
      </c>
    </row>
    <row r="274" spans="2:6" ht="36" customHeight="1" x14ac:dyDescent="0.7">
      <c r="B274" s="1">
        <f t="shared" si="18"/>
        <v>253</v>
      </c>
      <c r="C274" s="100">
        <f t="shared" si="16"/>
        <v>-1543.6382369545406</v>
      </c>
      <c r="D274" s="101">
        <f t="shared" si="17"/>
        <v>-2488.1546821057364</v>
      </c>
      <c r="E274" s="98">
        <f t="shared" si="15"/>
        <v>-4031.7929190602767</v>
      </c>
      <c r="F274" s="102">
        <f t="shared" si="19"/>
        <v>342138.05635890795</v>
      </c>
    </row>
    <row r="275" spans="2:6" ht="36" customHeight="1" x14ac:dyDescent="0.7">
      <c r="B275" s="1">
        <f t="shared" si="18"/>
        <v>254</v>
      </c>
      <c r="C275" s="100">
        <f t="shared" si="16"/>
        <v>-1532.4933774409419</v>
      </c>
      <c r="D275" s="101">
        <f t="shared" si="17"/>
        <v>-2499.2995416193348</v>
      </c>
      <c r="E275" s="98">
        <f t="shared" si="15"/>
        <v>-4031.7929190602767</v>
      </c>
      <c r="F275" s="102">
        <f t="shared" si="19"/>
        <v>339638.75681728864</v>
      </c>
    </row>
    <row r="276" spans="2:6" ht="36" customHeight="1" x14ac:dyDescent="0.7">
      <c r="B276" s="1">
        <f t="shared" si="18"/>
        <v>255</v>
      </c>
      <c r="C276" s="100">
        <f t="shared" si="16"/>
        <v>-1521.2985982441055</v>
      </c>
      <c r="D276" s="101">
        <f t="shared" si="17"/>
        <v>-2510.4943208161712</v>
      </c>
      <c r="E276" s="98">
        <f t="shared" si="15"/>
        <v>-4031.7929190602767</v>
      </c>
      <c r="F276" s="102">
        <f t="shared" si="19"/>
        <v>337128.26249647245</v>
      </c>
    </row>
    <row r="277" spans="2:6" ht="36" customHeight="1" x14ac:dyDescent="0.7">
      <c r="B277" s="1">
        <f t="shared" si="18"/>
        <v>256</v>
      </c>
      <c r="C277" s="100">
        <f t="shared" si="16"/>
        <v>-1510.0536757654495</v>
      </c>
      <c r="D277" s="101">
        <f t="shared" si="17"/>
        <v>-2521.7392432948272</v>
      </c>
      <c r="E277" s="98">
        <f t="shared" si="15"/>
        <v>-4031.7929190602767</v>
      </c>
      <c r="F277" s="102">
        <f t="shared" si="19"/>
        <v>334606.52325317764</v>
      </c>
    </row>
    <row r="278" spans="2:6" ht="36" customHeight="1" x14ac:dyDescent="0.7">
      <c r="B278" s="1">
        <f t="shared" si="18"/>
        <v>257</v>
      </c>
      <c r="C278" s="100">
        <f t="shared" si="16"/>
        <v>-1498.7583854048582</v>
      </c>
      <c r="D278" s="101">
        <f t="shared" si="17"/>
        <v>-2533.0345336554183</v>
      </c>
      <c r="E278" s="98">
        <f t="shared" ref="E278:E341" si="20">$E$13</f>
        <v>-4031.7929190602767</v>
      </c>
      <c r="F278" s="102">
        <f t="shared" si="19"/>
        <v>332073.4887195222</v>
      </c>
    </row>
    <row r="279" spans="2:6" ht="36" customHeight="1" x14ac:dyDescent="0.7">
      <c r="B279" s="1">
        <f t="shared" si="18"/>
        <v>258</v>
      </c>
      <c r="C279" s="100">
        <f t="shared" ref="C279:C342" si="21">-F278*$C$13</f>
        <v>-1487.4125015561933</v>
      </c>
      <c r="D279" s="101">
        <f t="shared" ref="D279:D342" si="22">+E279-C279</f>
        <v>-2544.3804175040832</v>
      </c>
      <c r="E279" s="98">
        <f t="shared" si="20"/>
        <v>-4031.7929190602767</v>
      </c>
      <c r="F279" s="102">
        <f t="shared" si="19"/>
        <v>329529.10830201814</v>
      </c>
    </row>
    <row r="280" spans="2:6" ht="36" customHeight="1" x14ac:dyDescent="0.7">
      <c r="B280" s="1">
        <f t="shared" ref="B280:B343" si="23">+B279+1</f>
        <v>259</v>
      </c>
      <c r="C280" s="100">
        <f t="shared" si="21"/>
        <v>-1476.0157976027897</v>
      </c>
      <c r="D280" s="101">
        <f t="shared" si="22"/>
        <v>-2555.7771214574868</v>
      </c>
      <c r="E280" s="98">
        <f t="shared" si="20"/>
        <v>-4031.7929190602767</v>
      </c>
      <c r="F280" s="102">
        <f t="shared" ref="F280:F343" si="24">+F279+(E280-C280)</f>
        <v>326973.33118056064</v>
      </c>
    </row>
    <row r="281" spans="2:6" ht="36" customHeight="1" x14ac:dyDescent="0.7">
      <c r="B281" s="1">
        <f t="shared" si="23"/>
        <v>260</v>
      </c>
      <c r="C281" s="100">
        <f t="shared" si="21"/>
        <v>-1464.568045912928</v>
      </c>
      <c r="D281" s="101">
        <f t="shared" si="22"/>
        <v>-2567.2248731473487</v>
      </c>
      <c r="E281" s="98">
        <f t="shared" si="20"/>
        <v>-4031.7929190602767</v>
      </c>
      <c r="F281" s="102">
        <f t="shared" si="24"/>
        <v>324406.10630741331</v>
      </c>
    </row>
    <row r="282" spans="2:6" ht="36" customHeight="1" x14ac:dyDescent="0.7">
      <c r="B282" s="1">
        <f t="shared" si="23"/>
        <v>261</v>
      </c>
      <c r="C282" s="100">
        <f t="shared" si="21"/>
        <v>-1453.0690178352888</v>
      </c>
      <c r="D282" s="101">
        <f t="shared" si="22"/>
        <v>-2578.7239012249879</v>
      </c>
      <c r="E282" s="98">
        <f t="shared" si="20"/>
        <v>-4031.7929190602767</v>
      </c>
      <c r="F282" s="102">
        <f t="shared" si="24"/>
        <v>321827.38240618835</v>
      </c>
    </row>
    <row r="283" spans="2:6" ht="36" customHeight="1" x14ac:dyDescent="0.7">
      <c r="B283" s="1">
        <f t="shared" si="23"/>
        <v>262</v>
      </c>
      <c r="C283" s="100">
        <f t="shared" si="21"/>
        <v>-1441.5184836943854</v>
      </c>
      <c r="D283" s="101">
        <f t="shared" si="22"/>
        <v>-2590.2744353658913</v>
      </c>
      <c r="E283" s="98">
        <f t="shared" si="20"/>
        <v>-4031.7929190602767</v>
      </c>
      <c r="F283" s="102">
        <f t="shared" si="24"/>
        <v>319237.10797082249</v>
      </c>
    </row>
    <row r="284" spans="2:6" ht="36" customHeight="1" x14ac:dyDescent="0.7">
      <c r="B284" s="1">
        <f t="shared" si="23"/>
        <v>263</v>
      </c>
      <c r="C284" s="100">
        <f t="shared" si="21"/>
        <v>-1429.9162127859759</v>
      </c>
      <c r="D284" s="101">
        <f t="shared" si="22"/>
        <v>-2601.8767062743009</v>
      </c>
      <c r="E284" s="98">
        <f t="shared" si="20"/>
        <v>-4031.7929190602767</v>
      </c>
      <c r="F284" s="102">
        <f t="shared" si="24"/>
        <v>316635.2312645482</v>
      </c>
    </row>
    <row r="285" spans="2:6" ht="36" customHeight="1" x14ac:dyDescent="0.7">
      <c r="B285" s="1">
        <f t="shared" si="23"/>
        <v>264</v>
      </c>
      <c r="C285" s="100">
        <f t="shared" si="21"/>
        <v>-1418.2619733724555</v>
      </c>
      <c r="D285" s="101">
        <f t="shared" si="22"/>
        <v>-2613.5309456878213</v>
      </c>
      <c r="E285" s="98">
        <f t="shared" si="20"/>
        <v>-4031.7929190602767</v>
      </c>
      <c r="F285" s="102">
        <f t="shared" si="24"/>
        <v>314021.70031886036</v>
      </c>
    </row>
    <row r="286" spans="2:6" ht="36" customHeight="1" x14ac:dyDescent="0.7">
      <c r="B286" s="1">
        <f t="shared" si="23"/>
        <v>265</v>
      </c>
      <c r="C286" s="100">
        <f t="shared" si="21"/>
        <v>-1406.5555326782287</v>
      </c>
      <c r="D286" s="101">
        <f t="shared" si="22"/>
        <v>-2625.237386382048</v>
      </c>
      <c r="E286" s="98">
        <f t="shared" si="20"/>
        <v>-4031.7929190602767</v>
      </c>
      <c r="F286" s="102">
        <f t="shared" si="24"/>
        <v>311396.46293247829</v>
      </c>
    </row>
    <row r="287" spans="2:6" ht="36" customHeight="1" x14ac:dyDescent="0.7">
      <c r="B287" s="1">
        <f t="shared" si="23"/>
        <v>266</v>
      </c>
      <c r="C287" s="100">
        <f t="shared" si="21"/>
        <v>-1394.7966568850591</v>
      </c>
      <c r="D287" s="101">
        <f t="shared" si="22"/>
        <v>-2636.9962621752175</v>
      </c>
      <c r="E287" s="98">
        <f t="shared" si="20"/>
        <v>-4031.7929190602767</v>
      </c>
      <c r="F287" s="102">
        <f t="shared" si="24"/>
        <v>308759.46667030308</v>
      </c>
    </row>
    <row r="288" spans="2:6" ht="36" customHeight="1" x14ac:dyDescent="0.7">
      <c r="B288" s="1">
        <f t="shared" si="23"/>
        <v>267</v>
      </c>
      <c r="C288" s="100">
        <f t="shared" si="21"/>
        <v>-1382.9851111273993</v>
      </c>
      <c r="D288" s="101">
        <f t="shared" si="22"/>
        <v>-2648.8078079328775</v>
      </c>
      <c r="E288" s="98">
        <f t="shared" si="20"/>
        <v>-4031.7929190602767</v>
      </c>
      <c r="F288" s="102">
        <f t="shared" si="24"/>
        <v>306110.65886237018</v>
      </c>
    </row>
    <row r="289" spans="2:6" ht="36" customHeight="1" x14ac:dyDescent="0.7">
      <c r="B289" s="1">
        <f t="shared" si="23"/>
        <v>268</v>
      </c>
      <c r="C289" s="100">
        <f t="shared" si="21"/>
        <v>-1371.1206594876999</v>
      </c>
      <c r="D289" s="101">
        <f t="shared" si="22"/>
        <v>-2660.6722595725769</v>
      </c>
      <c r="E289" s="98">
        <f t="shared" si="20"/>
        <v>-4031.7929190602767</v>
      </c>
      <c r="F289" s="102">
        <f t="shared" si="24"/>
        <v>303449.98660279758</v>
      </c>
    </row>
    <row r="290" spans="2:6" ht="36" customHeight="1" x14ac:dyDescent="0.7">
      <c r="B290" s="1">
        <f t="shared" si="23"/>
        <v>269</v>
      </c>
      <c r="C290" s="100">
        <f t="shared" si="21"/>
        <v>-1359.2030649916976</v>
      </c>
      <c r="D290" s="101">
        <f t="shared" si="22"/>
        <v>-2672.5898540685794</v>
      </c>
      <c r="E290" s="98">
        <f t="shared" si="20"/>
        <v>-4031.7929190602767</v>
      </c>
      <c r="F290" s="102">
        <f t="shared" si="24"/>
        <v>300777.39674872899</v>
      </c>
    </row>
    <row r="291" spans="2:6" ht="36" customHeight="1" x14ac:dyDescent="0.7">
      <c r="B291" s="1">
        <f t="shared" si="23"/>
        <v>270</v>
      </c>
      <c r="C291" s="100">
        <f t="shared" si="21"/>
        <v>-1347.232089603682</v>
      </c>
      <c r="D291" s="101">
        <f t="shared" si="22"/>
        <v>-2684.5608294565945</v>
      </c>
      <c r="E291" s="98">
        <f t="shared" si="20"/>
        <v>-4031.7929190602767</v>
      </c>
      <c r="F291" s="102">
        <f t="shared" si="24"/>
        <v>298092.83591927239</v>
      </c>
    </row>
    <row r="292" spans="2:6" ht="36" customHeight="1" x14ac:dyDescent="0.7">
      <c r="B292" s="1">
        <f t="shared" si="23"/>
        <v>271</v>
      </c>
      <c r="C292" s="100">
        <f t="shared" si="21"/>
        <v>-1335.2074942217409</v>
      </c>
      <c r="D292" s="101">
        <f t="shared" si="22"/>
        <v>-2696.5854248385358</v>
      </c>
      <c r="E292" s="98">
        <f t="shared" si="20"/>
        <v>-4031.7929190602767</v>
      </c>
      <c r="F292" s="102">
        <f t="shared" si="24"/>
        <v>295396.25049443386</v>
      </c>
    </row>
    <row r="293" spans="2:6" ht="36" customHeight="1" x14ac:dyDescent="0.7">
      <c r="B293" s="1">
        <f t="shared" si="23"/>
        <v>272</v>
      </c>
      <c r="C293" s="100">
        <f t="shared" si="21"/>
        <v>-1323.129038672985</v>
      </c>
      <c r="D293" s="101">
        <f t="shared" si="22"/>
        <v>-2708.663880387292</v>
      </c>
      <c r="E293" s="98">
        <f t="shared" si="20"/>
        <v>-4031.7929190602767</v>
      </c>
      <c r="F293" s="102">
        <f t="shared" si="24"/>
        <v>292687.5866140466</v>
      </c>
    </row>
    <row r="294" spans="2:6" ht="36" customHeight="1" x14ac:dyDescent="0.7">
      <c r="B294" s="1">
        <f t="shared" si="23"/>
        <v>273</v>
      </c>
      <c r="C294" s="100">
        <f t="shared" si="21"/>
        <v>-1310.9964817087505</v>
      </c>
      <c r="D294" s="101">
        <f t="shared" si="22"/>
        <v>-2720.796437351526</v>
      </c>
      <c r="E294" s="98">
        <f t="shared" si="20"/>
        <v>-4031.7929190602767</v>
      </c>
      <c r="F294" s="102">
        <f t="shared" si="24"/>
        <v>289966.7901766951</v>
      </c>
    </row>
    <row r="295" spans="2:6" ht="36" customHeight="1" x14ac:dyDescent="0.7">
      <c r="B295" s="1">
        <f t="shared" si="23"/>
        <v>274</v>
      </c>
      <c r="C295" s="100">
        <f t="shared" si="21"/>
        <v>-1298.8095809997801</v>
      </c>
      <c r="D295" s="101">
        <f t="shared" si="22"/>
        <v>-2732.9833380604969</v>
      </c>
      <c r="E295" s="98">
        <f t="shared" si="20"/>
        <v>-4031.7929190602767</v>
      </c>
      <c r="F295" s="102">
        <f t="shared" si="24"/>
        <v>287233.8068386346</v>
      </c>
    </row>
    <row r="296" spans="2:6" ht="36" customHeight="1" x14ac:dyDescent="0.7">
      <c r="B296" s="1">
        <f t="shared" si="23"/>
        <v>275</v>
      </c>
      <c r="C296" s="100">
        <f t="shared" si="21"/>
        <v>-1286.5680931313841</v>
      </c>
      <c r="D296" s="101">
        <f t="shared" si="22"/>
        <v>-2745.2248259288926</v>
      </c>
      <c r="E296" s="98">
        <f t="shared" si="20"/>
        <v>-4031.7929190602767</v>
      </c>
      <c r="F296" s="102">
        <f t="shared" si="24"/>
        <v>284488.58201270568</v>
      </c>
    </row>
    <row r="297" spans="2:6" ht="36" customHeight="1" x14ac:dyDescent="0.7">
      <c r="B297" s="1">
        <f t="shared" si="23"/>
        <v>276</v>
      </c>
      <c r="C297" s="100">
        <f t="shared" si="21"/>
        <v>-1274.2717735985775</v>
      </c>
      <c r="D297" s="101">
        <f t="shared" si="22"/>
        <v>-2757.5211454616992</v>
      </c>
      <c r="E297" s="98">
        <f t="shared" si="20"/>
        <v>-4031.7929190602767</v>
      </c>
      <c r="F297" s="102">
        <f t="shared" si="24"/>
        <v>281731.06086724397</v>
      </c>
    </row>
    <row r="298" spans="2:6" ht="36" customHeight="1" x14ac:dyDescent="0.7">
      <c r="B298" s="1">
        <f t="shared" si="23"/>
        <v>277</v>
      </c>
      <c r="C298" s="100">
        <f t="shared" si="21"/>
        <v>-1261.9203768011971</v>
      </c>
      <c r="D298" s="101">
        <f t="shared" si="22"/>
        <v>-2769.8725422590796</v>
      </c>
      <c r="E298" s="98">
        <f t="shared" si="20"/>
        <v>-4031.7929190602767</v>
      </c>
      <c r="F298" s="102">
        <f t="shared" si="24"/>
        <v>278961.18832498486</v>
      </c>
    </row>
    <row r="299" spans="2:6" ht="36" customHeight="1" x14ac:dyDescent="0.7">
      <c r="B299" s="1">
        <f t="shared" si="23"/>
        <v>278</v>
      </c>
      <c r="C299" s="100">
        <f t="shared" si="21"/>
        <v>-1249.5136560389947</v>
      </c>
      <c r="D299" s="101">
        <f t="shared" si="22"/>
        <v>-2782.2792630212821</v>
      </c>
      <c r="E299" s="98">
        <f t="shared" si="20"/>
        <v>-4031.7929190602767</v>
      </c>
      <c r="F299" s="102">
        <f t="shared" si="24"/>
        <v>276178.90906196355</v>
      </c>
    </row>
    <row r="300" spans="2:6" ht="36" customHeight="1" x14ac:dyDescent="0.7">
      <c r="B300" s="1">
        <f t="shared" si="23"/>
        <v>279</v>
      </c>
      <c r="C300" s="100">
        <f t="shared" si="21"/>
        <v>-1237.0513635067118</v>
      </c>
      <c r="D300" s="101">
        <f t="shared" si="22"/>
        <v>-2794.7415555535649</v>
      </c>
      <c r="E300" s="98">
        <f t="shared" si="20"/>
        <v>-4031.7929190602767</v>
      </c>
      <c r="F300" s="102">
        <f t="shared" si="24"/>
        <v>273384.16750640998</v>
      </c>
    </row>
    <row r="301" spans="2:6" ht="36" customHeight="1" x14ac:dyDescent="0.7">
      <c r="B301" s="1">
        <f t="shared" si="23"/>
        <v>280</v>
      </c>
      <c r="C301" s="100">
        <f t="shared" si="21"/>
        <v>-1224.5332502891281</v>
      </c>
      <c r="D301" s="101">
        <f t="shared" si="22"/>
        <v>-2807.2596687711484</v>
      </c>
      <c r="E301" s="98">
        <f t="shared" si="20"/>
        <v>-4031.7929190602767</v>
      </c>
      <c r="F301" s="102">
        <f t="shared" si="24"/>
        <v>270576.90783763886</v>
      </c>
    </row>
    <row r="302" spans="2:6" ht="36" customHeight="1" x14ac:dyDescent="0.7">
      <c r="B302" s="1">
        <f t="shared" si="23"/>
        <v>281</v>
      </c>
      <c r="C302" s="100">
        <f t="shared" si="21"/>
        <v>-1211.9590663560907</v>
      </c>
      <c r="D302" s="101">
        <f t="shared" si="22"/>
        <v>-2819.833852704186</v>
      </c>
      <c r="E302" s="98">
        <f t="shared" si="20"/>
        <v>-4031.7929190602767</v>
      </c>
      <c r="F302" s="102">
        <f t="shared" si="24"/>
        <v>267757.07398493466</v>
      </c>
    </row>
    <row r="303" spans="2:6" ht="36" customHeight="1" x14ac:dyDescent="0.7">
      <c r="B303" s="1">
        <f t="shared" si="23"/>
        <v>282</v>
      </c>
      <c r="C303" s="100">
        <f t="shared" si="21"/>
        <v>-1199.3285605575199</v>
      </c>
      <c r="D303" s="101">
        <f t="shared" si="22"/>
        <v>-2832.464358502757</v>
      </c>
      <c r="E303" s="98">
        <f t="shared" si="20"/>
        <v>-4031.7929190602767</v>
      </c>
      <c r="F303" s="102">
        <f t="shared" si="24"/>
        <v>264924.60962643189</v>
      </c>
    </row>
    <row r="304" spans="2:6" ht="36" customHeight="1" x14ac:dyDescent="0.7">
      <c r="B304" s="1">
        <f t="shared" si="23"/>
        <v>283</v>
      </c>
      <c r="C304" s="100">
        <f t="shared" si="21"/>
        <v>-1186.641480618393</v>
      </c>
      <c r="D304" s="101">
        <f t="shared" si="22"/>
        <v>-2845.1514384418838</v>
      </c>
      <c r="E304" s="98">
        <f t="shared" si="20"/>
        <v>-4031.7929190602767</v>
      </c>
      <c r="F304" s="102">
        <f t="shared" si="24"/>
        <v>262079.45818799001</v>
      </c>
    </row>
    <row r="305" spans="2:6" ht="36" customHeight="1" x14ac:dyDescent="0.7">
      <c r="B305" s="1">
        <f t="shared" si="23"/>
        <v>284</v>
      </c>
      <c r="C305" s="100">
        <f t="shared" si="21"/>
        <v>-1173.8975731337052</v>
      </c>
      <c r="D305" s="101">
        <f t="shared" si="22"/>
        <v>-2857.8953459265713</v>
      </c>
      <c r="E305" s="98">
        <f t="shared" si="20"/>
        <v>-4031.7929190602767</v>
      </c>
      <c r="F305" s="102">
        <f t="shared" si="24"/>
        <v>259221.56284206343</v>
      </c>
    </row>
    <row r="306" spans="2:6" ht="36" customHeight="1" x14ac:dyDescent="0.7">
      <c r="B306" s="1">
        <f t="shared" si="23"/>
        <v>285</v>
      </c>
      <c r="C306" s="100">
        <f t="shared" si="21"/>
        <v>-1161.0965835634092</v>
      </c>
      <c r="D306" s="101">
        <f t="shared" si="22"/>
        <v>-2870.6963354968675</v>
      </c>
      <c r="E306" s="98">
        <f t="shared" si="20"/>
        <v>-4031.7929190602767</v>
      </c>
      <c r="F306" s="102">
        <f t="shared" si="24"/>
        <v>256350.86650656656</v>
      </c>
    </row>
    <row r="307" spans="2:6" ht="36" customHeight="1" x14ac:dyDescent="0.7">
      <c r="B307" s="1">
        <f t="shared" si="23"/>
        <v>286</v>
      </c>
      <c r="C307" s="100">
        <f t="shared" si="21"/>
        <v>-1148.2382562273294</v>
      </c>
      <c r="D307" s="101">
        <f t="shared" si="22"/>
        <v>-2883.5546628329475</v>
      </c>
      <c r="E307" s="98">
        <f t="shared" si="20"/>
        <v>-4031.7929190602767</v>
      </c>
      <c r="F307" s="102">
        <f t="shared" si="24"/>
        <v>253467.31184373359</v>
      </c>
    </row>
    <row r="308" spans="2:6" ht="36" customHeight="1" x14ac:dyDescent="0.7">
      <c r="B308" s="1">
        <f t="shared" si="23"/>
        <v>287</v>
      </c>
      <c r="C308" s="100">
        <f t="shared" si="21"/>
        <v>-1135.3223343000568</v>
      </c>
      <c r="D308" s="101">
        <f t="shared" si="22"/>
        <v>-2896.4705847602199</v>
      </c>
      <c r="E308" s="98">
        <f t="shared" si="20"/>
        <v>-4031.7929190602767</v>
      </c>
      <c r="F308" s="102">
        <f t="shared" si="24"/>
        <v>250570.84125897338</v>
      </c>
    </row>
    <row r="309" spans="2:6" ht="36" customHeight="1" x14ac:dyDescent="0.7">
      <c r="B309" s="1">
        <f t="shared" si="23"/>
        <v>288</v>
      </c>
      <c r="C309" s="100">
        <f t="shared" si="21"/>
        <v>-1122.3485598058182</v>
      </c>
      <c r="D309" s="101">
        <f t="shared" si="22"/>
        <v>-2909.4443592544585</v>
      </c>
      <c r="E309" s="98">
        <f t="shared" si="20"/>
        <v>-4031.7929190602767</v>
      </c>
      <c r="F309" s="102">
        <f t="shared" si="24"/>
        <v>247661.39689971891</v>
      </c>
    </row>
    <row r="310" spans="2:6" ht="36" customHeight="1" x14ac:dyDescent="0.7">
      <c r="B310" s="1">
        <f t="shared" si="23"/>
        <v>289</v>
      </c>
      <c r="C310" s="100">
        <f t="shared" si="21"/>
        <v>-1109.3166736133244</v>
      </c>
      <c r="D310" s="101">
        <f t="shared" si="22"/>
        <v>-2922.4762454469524</v>
      </c>
      <c r="E310" s="98">
        <f t="shared" si="20"/>
        <v>-4031.7929190602767</v>
      </c>
      <c r="F310" s="102">
        <f t="shared" si="24"/>
        <v>244738.92065427196</v>
      </c>
    </row>
    <row r="311" spans="2:6" ht="36" customHeight="1" x14ac:dyDescent="0.7">
      <c r="B311" s="1">
        <f t="shared" si="23"/>
        <v>290</v>
      </c>
      <c r="C311" s="100">
        <f t="shared" si="21"/>
        <v>-1096.2264154305933</v>
      </c>
      <c r="D311" s="101">
        <f t="shared" si="22"/>
        <v>-2935.5665036296832</v>
      </c>
      <c r="E311" s="98">
        <f t="shared" si="20"/>
        <v>-4031.7929190602767</v>
      </c>
      <c r="F311" s="102">
        <f t="shared" si="24"/>
        <v>241803.35415064229</v>
      </c>
    </row>
    <row r="312" spans="2:6" ht="36" customHeight="1" x14ac:dyDescent="0.7">
      <c r="B312" s="1">
        <f t="shared" si="23"/>
        <v>291</v>
      </c>
      <c r="C312" s="100">
        <f t="shared" si="21"/>
        <v>-1083.077523799752</v>
      </c>
      <c r="D312" s="101">
        <f t="shared" si="22"/>
        <v>-2948.7153952605249</v>
      </c>
      <c r="E312" s="98">
        <f t="shared" si="20"/>
        <v>-4031.7929190602767</v>
      </c>
      <c r="F312" s="102">
        <f t="shared" si="24"/>
        <v>238854.63875538178</v>
      </c>
    </row>
    <row r="313" spans="2:6" ht="36" customHeight="1" x14ac:dyDescent="0.7">
      <c r="B313" s="1">
        <f t="shared" si="23"/>
        <v>292</v>
      </c>
      <c r="C313" s="100">
        <f t="shared" si="21"/>
        <v>-1069.8697360918143</v>
      </c>
      <c r="D313" s="101">
        <f t="shared" si="22"/>
        <v>-2961.9231829684622</v>
      </c>
      <c r="E313" s="98">
        <f t="shared" si="20"/>
        <v>-4031.7929190602767</v>
      </c>
      <c r="F313" s="102">
        <f t="shared" si="24"/>
        <v>235892.71557241332</v>
      </c>
    </row>
    <row r="314" spans="2:6" ht="36" customHeight="1" x14ac:dyDescent="0.7">
      <c r="B314" s="1">
        <f t="shared" si="23"/>
        <v>293</v>
      </c>
      <c r="C314" s="100">
        <f t="shared" si="21"/>
        <v>-1056.6027885014348</v>
      </c>
      <c r="D314" s="101">
        <f t="shared" si="22"/>
        <v>-2975.1901305588417</v>
      </c>
      <c r="E314" s="98">
        <f t="shared" si="20"/>
        <v>-4031.7929190602767</v>
      </c>
      <c r="F314" s="102">
        <f t="shared" si="24"/>
        <v>232917.52544185446</v>
      </c>
    </row>
    <row r="315" spans="2:6" ht="36" customHeight="1" x14ac:dyDescent="0.7">
      <c r="B315" s="1">
        <f t="shared" si="23"/>
        <v>294</v>
      </c>
      <c r="C315" s="100">
        <f t="shared" si="21"/>
        <v>-1043.2764160416398</v>
      </c>
      <c r="D315" s="101">
        <f t="shared" si="22"/>
        <v>-2988.5165030186372</v>
      </c>
      <c r="E315" s="98">
        <f t="shared" si="20"/>
        <v>-4031.7929190602767</v>
      </c>
      <c r="F315" s="102">
        <f t="shared" si="24"/>
        <v>229929.00893883582</v>
      </c>
    </row>
    <row r="316" spans="2:6" ht="36" customHeight="1" x14ac:dyDescent="0.7">
      <c r="B316" s="1">
        <f t="shared" si="23"/>
        <v>295</v>
      </c>
      <c r="C316" s="100">
        <f t="shared" si="21"/>
        <v>-1029.8903525385356</v>
      </c>
      <c r="D316" s="101">
        <f t="shared" si="22"/>
        <v>-3001.9025665217414</v>
      </c>
      <c r="E316" s="98">
        <f t="shared" si="20"/>
        <v>-4031.7929190602767</v>
      </c>
      <c r="F316" s="102">
        <f t="shared" si="24"/>
        <v>226927.10637231407</v>
      </c>
    </row>
    <row r="317" spans="2:6" ht="36" customHeight="1" x14ac:dyDescent="0.7">
      <c r="B317" s="1">
        <f t="shared" si="23"/>
        <v>296</v>
      </c>
      <c r="C317" s="100">
        <f t="shared" si="21"/>
        <v>-1016.4443306259901</v>
      </c>
      <c r="D317" s="101">
        <f t="shared" si="22"/>
        <v>-3015.3485884342867</v>
      </c>
      <c r="E317" s="98">
        <f t="shared" si="20"/>
        <v>-4031.7929190602767</v>
      </c>
      <c r="F317" s="102">
        <f t="shared" si="24"/>
        <v>223911.75778387979</v>
      </c>
    </row>
    <row r="318" spans="2:6" ht="36" customHeight="1" x14ac:dyDescent="0.7">
      <c r="B318" s="1">
        <f t="shared" si="23"/>
        <v>297</v>
      </c>
      <c r="C318" s="100">
        <f t="shared" si="21"/>
        <v>-1002.9380817402949</v>
      </c>
      <c r="D318" s="101">
        <f t="shared" si="22"/>
        <v>-3028.8548373199819</v>
      </c>
      <c r="E318" s="98">
        <f t="shared" si="20"/>
        <v>-4031.7929190602767</v>
      </c>
      <c r="F318" s="102">
        <f t="shared" si="24"/>
        <v>220882.9029465598</v>
      </c>
    </row>
    <row r="319" spans="2:6" ht="36" customHeight="1" x14ac:dyDescent="0.7">
      <c r="B319" s="1">
        <f t="shared" si="23"/>
        <v>298</v>
      </c>
      <c r="C319" s="100">
        <f t="shared" si="21"/>
        <v>-989.37133611479919</v>
      </c>
      <c r="D319" s="101">
        <f t="shared" si="22"/>
        <v>-3042.4215829454774</v>
      </c>
      <c r="E319" s="98">
        <f t="shared" si="20"/>
        <v>-4031.7929190602767</v>
      </c>
      <c r="F319" s="102">
        <f t="shared" si="24"/>
        <v>217840.48136361432</v>
      </c>
    </row>
    <row r="320" spans="2:6" ht="36" customHeight="1" x14ac:dyDescent="0.7">
      <c r="B320" s="1">
        <f t="shared" si="23"/>
        <v>299</v>
      </c>
      <c r="C320" s="100">
        <f t="shared" si="21"/>
        <v>-975.74382277452253</v>
      </c>
      <c r="D320" s="101">
        <f t="shared" si="22"/>
        <v>-3056.0490962857543</v>
      </c>
      <c r="E320" s="98">
        <f t="shared" si="20"/>
        <v>-4031.7929190602767</v>
      </c>
      <c r="F320" s="102">
        <f t="shared" si="24"/>
        <v>214784.43226732858</v>
      </c>
    </row>
    <row r="321" spans="2:6" ht="36" customHeight="1" x14ac:dyDescent="0.7">
      <c r="B321" s="1">
        <f t="shared" si="23"/>
        <v>300</v>
      </c>
      <c r="C321" s="100">
        <f t="shared" si="21"/>
        <v>-962.05526953074263</v>
      </c>
      <c r="D321" s="101">
        <f t="shared" si="22"/>
        <v>-3069.7376495295339</v>
      </c>
      <c r="E321" s="98">
        <f t="shared" si="20"/>
        <v>-4031.7929190602767</v>
      </c>
      <c r="F321" s="102">
        <f t="shared" si="24"/>
        <v>211714.69461779905</v>
      </c>
    </row>
    <row r="322" spans="2:6" ht="36" customHeight="1" x14ac:dyDescent="0.7">
      <c r="B322" s="1">
        <f t="shared" si="23"/>
        <v>301</v>
      </c>
      <c r="C322" s="100">
        <f t="shared" si="21"/>
        <v>-948.30540297555831</v>
      </c>
      <c r="D322" s="101">
        <f t="shared" si="22"/>
        <v>-3083.4875160847187</v>
      </c>
      <c r="E322" s="98">
        <f t="shared" si="20"/>
        <v>-4031.7929190602767</v>
      </c>
      <c r="F322" s="102">
        <f t="shared" si="24"/>
        <v>208631.20710171433</v>
      </c>
    </row>
    <row r="323" spans="2:6" ht="36" customHeight="1" x14ac:dyDescent="0.7">
      <c r="B323" s="1">
        <f t="shared" si="23"/>
        <v>302</v>
      </c>
      <c r="C323" s="100">
        <f t="shared" si="21"/>
        <v>-934.49394847642884</v>
      </c>
      <c r="D323" s="101">
        <f t="shared" si="22"/>
        <v>-3097.2989705838481</v>
      </c>
      <c r="E323" s="98">
        <f t="shared" si="20"/>
        <v>-4031.7929190602767</v>
      </c>
      <c r="F323" s="102">
        <f t="shared" si="24"/>
        <v>205533.90813113048</v>
      </c>
    </row>
    <row r="324" spans="2:6" ht="36" customHeight="1" x14ac:dyDescent="0.7">
      <c r="B324" s="1">
        <f t="shared" si="23"/>
        <v>303</v>
      </c>
      <c r="C324" s="100">
        <f t="shared" si="21"/>
        <v>-920.62063017068863</v>
      </c>
      <c r="D324" s="101">
        <f t="shared" si="22"/>
        <v>-3111.1722888895883</v>
      </c>
      <c r="E324" s="98">
        <f t="shared" si="20"/>
        <v>-4031.7929190602767</v>
      </c>
      <c r="F324" s="102">
        <f t="shared" si="24"/>
        <v>202422.73584224089</v>
      </c>
    </row>
    <row r="325" spans="2:6" ht="36" customHeight="1" x14ac:dyDescent="0.7">
      <c r="B325" s="1">
        <f t="shared" si="23"/>
        <v>304</v>
      </c>
      <c r="C325" s="100">
        <f t="shared" si="21"/>
        <v>-906.68517096003734</v>
      </c>
      <c r="D325" s="101">
        <f t="shared" si="22"/>
        <v>-3125.1077481002394</v>
      </c>
      <c r="E325" s="98">
        <f t="shared" si="20"/>
        <v>-4031.7929190602767</v>
      </c>
      <c r="F325" s="102">
        <f t="shared" si="24"/>
        <v>199297.62809414064</v>
      </c>
    </row>
    <row r="326" spans="2:6" ht="36" customHeight="1" x14ac:dyDescent="0.7">
      <c r="B326" s="1">
        <f t="shared" si="23"/>
        <v>305</v>
      </c>
      <c r="C326" s="100">
        <f t="shared" si="21"/>
        <v>-892.68729250500496</v>
      </c>
      <c r="D326" s="101">
        <f t="shared" si="22"/>
        <v>-3139.1056265552716</v>
      </c>
      <c r="E326" s="98">
        <f t="shared" si="20"/>
        <v>-4031.7929190602767</v>
      </c>
      <c r="F326" s="102">
        <f t="shared" si="24"/>
        <v>196158.52246758537</v>
      </c>
    </row>
    <row r="327" spans="2:6" ht="36" customHeight="1" x14ac:dyDescent="0.7">
      <c r="B327" s="1">
        <f t="shared" si="23"/>
        <v>306</v>
      </c>
      <c r="C327" s="100">
        <f t="shared" si="21"/>
        <v>-878.62671521939285</v>
      </c>
      <c r="D327" s="101">
        <f t="shared" si="22"/>
        <v>-3153.166203840884</v>
      </c>
      <c r="E327" s="98">
        <f t="shared" si="20"/>
        <v>-4031.7929190602767</v>
      </c>
      <c r="F327" s="102">
        <f t="shared" si="24"/>
        <v>193005.35626374447</v>
      </c>
    </row>
    <row r="328" spans="2:6" ht="36" customHeight="1" x14ac:dyDescent="0.7">
      <c r="B328" s="1">
        <f t="shared" si="23"/>
        <v>307</v>
      </c>
      <c r="C328" s="100">
        <f t="shared" si="21"/>
        <v>-864.50315826468886</v>
      </c>
      <c r="D328" s="101">
        <f t="shared" si="22"/>
        <v>-3167.2897607955879</v>
      </c>
      <c r="E328" s="98">
        <f t="shared" si="20"/>
        <v>-4031.7929190602767</v>
      </c>
      <c r="F328" s="102">
        <f t="shared" si="24"/>
        <v>189838.06650294887</v>
      </c>
    </row>
    <row r="329" spans="2:6" ht="36" customHeight="1" x14ac:dyDescent="0.7">
      <c r="B329" s="1">
        <f t="shared" si="23"/>
        <v>308</v>
      </c>
      <c r="C329" s="100">
        <f t="shared" si="21"/>
        <v>-850.31633954445851</v>
      </c>
      <c r="D329" s="101">
        <f t="shared" si="22"/>
        <v>-3181.4765795158182</v>
      </c>
      <c r="E329" s="98">
        <f t="shared" si="20"/>
        <v>-4031.7929190602767</v>
      </c>
      <c r="F329" s="102">
        <f t="shared" si="24"/>
        <v>186656.58992343306</v>
      </c>
    </row>
    <row r="330" spans="2:6" ht="36" customHeight="1" x14ac:dyDescent="0.7">
      <c r="B330" s="1">
        <f t="shared" si="23"/>
        <v>309</v>
      </c>
      <c r="C330" s="100">
        <f t="shared" si="21"/>
        <v>-836.06597569871064</v>
      </c>
      <c r="D330" s="101">
        <f t="shared" si="22"/>
        <v>-3195.7269433615661</v>
      </c>
      <c r="E330" s="98">
        <f t="shared" si="20"/>
        <v>-4031.7929190602767</v>
      </c>
      <c r="F330" s="102">
        <f t="shared" si="24"/>
        <v>183460.86298007148</v>
      </c>
    </row>
    <row r="331" spans="2:6" ht="36" customHeight="1" x14ac:dyDescent="0.7">
      <c r="B331" s="1">
        <f t="shared" si="23"/>
        <v>310</v>
      </c>
      <c r="C331" s="100">
        <f t="shared" si="21"/>
        <v>-821.75178209823684</v>
      </c>
      <c r="D331" s="101">
        <f t="shared" si="22"/>
        <v>-3210.0411369620397</v>
      </c>
      <c r="E331" s="98">
        <f t="shared" si="20"/>
        <v>-4031.7929190602767</v>
      </c>
      <c r="F331" s="102">
        <f t="shared" si="24"/>
        <v>180250.82184310944</v>
      </c>
    </row>
    <row r="332" spans="2:6" ht="36" customHeight="1" x14ac:dyDescent="0.7">
      <c r="B332" s="1">
        <f t="shared" si="23"/>
        <v>311</v>
      </c>
      <c r="C332" s="100">
        <f t="shared" si="21"/>
        <v>-807.3734728389278</v>
      </c>
      <c r="D332" s="101">
        <f t="shared" si="22"/>
        <v>-3224.4194462213491</v>
      </c>
      <c r="E332" s="98">
        <f t="shared" si="20"/>
        <v>-4031.7929190602767</v>
      </c>
      <c r="F332" s="102">
        <f t="shared" si="24"/>
        <v>177026.40239688809</v>
      </c>
    </row>
    <row r="333" spans="2:6" ht="36" customHeight="1" x14ac:dyDescent="0.7">
      <c r="B333" s="1">
        <f t="shared" si="23"/>
        <v>312</v>
      </c>
      <c r="C333" s="100">
        <f t="shared" si="21"/>
        <v>-792.9307607360613</v>
      </c>
      <c r="D333" s="101">
        <f t="shared" si="22"/>
        <v>-3238.8621583242157</v>
      </c>
      <c r="E333" s="98">
        <f t="shared" si="20"/>
        <v>-4031.7929190602767</v>
      </c>
      <c r="F333" s="102">
        <f t="shared" si="24"/>
        <v>173787.54023856387</v>
      </c>
    </row>
    <row r="334" spans="2:6" ht="36" customHeight="1" x14ac:dyDescent="0.7">
      <c r="B334" s="1">
        <f t="shared" si="23"/>
        <v>313</v>
      </c>
      <c r="C334" s="100">
        <f t="shared" si="21"/>
        <v>-778.42335731856735</v>
      </c>
      <c r="D334" s="101">
        <f t="shared" si="22"/>
        <v>-3253.3695617417093</v>
      </c>
      <c r="E334" s="98">
        <f t="shared" si="20"/>
        <v>-4031.7929190602767</v>
      </c>
      <c r="F334" s="102">
        <f t="shared" si="24"/>
        <v>170534.17067682216</v>
      </c>
    </row>
    <row r="335" spans="2:6" ht="36" customHeight="1" x14ac:dyDescent="0.7">
      <c r="B335" s="1">
        <f t="shared" si="23"/>
        <v>314</v>
      </c>
      <c r="C335" s="100">
        <f t="shared" si="21"/>
        <v>-763.85097282326592</v>
      </c>
      <c r="D335" s="101">
        <f t="shared" si="22"/>
        <v>-3267.9419462370106</v>
      </c>
      <c r="E335" s="98">
        <f t="shared" si="20"/>
        <v>-4031.7929190602767</v>
      </c>
      <c r="F335" s="102">
        <f t="shared" si="24"/>
        <v>167266.22873058516</v>
      </c>
    </row>
    <row r="336" spans="2:6" ht="36" customHeight="1" x14ac:dyDescent="0.7">
      <c r="B336" s="1">
        <f t="shared" si="23"/>
        <v>315</v>
      </c>
      <c r="C336" s="100">
        <f t="shared" si="21"/>
        <v>-749.21331618907936</v>
      </c>
      <c r="D336" s="101">
        <f t="shared" si="22"/>
        <v>-3282.5796028711975</v>
      </c>
      <c r="E336" s="98">
        <f t="shared" si="20"/>
        <v>-4031.7929190602767</v>
      </c>
      <c r="F336" s="102">
        <f t="shared" si="24"/>
        <v>163983.64912771396</v>
      </c>
    </row>
    <row r="337" spans="2:6" ht="36" customHeight="1" x14ac:dyDescent="0.7">
      <c r="B337" s="1">
        <f t="shared" si="23"/>
        <v>316</v>
      </c>
      <c r="C337" s="100">
        <f t="shared" si="21"/>
        <v>-734.51009505121885</v>
      </c>
      <c r="D337" s="101">
        <f t="shared" si="22"/>
        <v>-3297.282824009058</v>
      </c>
      <c r="E337" s="98">
        <f t="shared" si="20"/>
        <v>-4031.7929190602767</v>
      </c>
      <c r="F337" s="102">
        <f t="shared" si="24"/>
        <v>160686.36630370491</v>
      </c>
    </row>
    <row r="338" spans="2:6" ht="36" customHeight="1" x14ac:dyDescent="0.7">
      <c r="B338" s="1">
        <f t="shared" si="23"/>
        <v>317</v>
      </c>
      <c r="C338" s="100">
        <f t="shared" si="21"/>
        <v>-719.74101573534494</v>
      </c>
      <c r="D338" s="101">
        <f t="shared" si="22"/>
        <v>-3312.051903324932</v>
      </c>
      <c r="E338" s="98">
        <f t="shared" si="20"/>
        <v>-4031.7929190602767</v>
      </c>
      <c r="F338" s="102">
        <f t="shared" si="24"/>
        <v>157374.31440037998</v>
      </c>
    </row>
    <row r="339" spans="2:6" ht="36" customHeight="1" x14ac:dyDescent="0.7">
      <c r="B339" s="1">
        <f t="shared" si="23"/>
        <v>318</v>
      </c>
      <c r="C339" s="100">
        <f t="shared" si="21"/>
        <v>-704.90578325170202</v>
      </c>
      <c r="D339" s="101">
        <f t="shared" si="22"/>
        <v>-3326.8871358085748</v>
      </c>
      <c r="E339" s="98">
        <f t="shared" si="20"/>
        <v>-4031.7929190602767</v>
      </c>
      <c r="F339" s="102">
        <f t="shared" si="24"/>
        <v>154047.42726457139</v>
      </c>
    </row>
    <row r="340" spans="2:6" ht="36" customHeight="1" x14ac:dyDescent="0.7">
      <c r="B340" s="1">
        <f t="shared" si="23"/>
        <v>319</v>
      </c>
      <c r="C340" s="100">
        <f t="shared" si="21"/>
        <v>-690.00410128922601</v>
      </c>
      <c r="D340" s="101">
        <f t="shared" si="22"/>
        <v>-3341.7888177710506</v>
      </c>
      <c r="E340" s="98">
        <f t="shared" si="20"/>
        <v>-4031.7929190602767</v>
      </c>
      <c r="F340" s="102">
        <f t="shared" si="24"/>
        <v>150705.63844680035</v>
      </c>
    </row>
    <row r="341" spans="2:6" ht="36" customHeight="1" x14ac:dyDescent="0.7">
      <c r="B341" s="1">
        <f t="shared" si="23"/>
        <v>320</v>
      </c>
      <c r="C341" s="100">
        <f t="shared" si="21"/>
        <v>-675.03567220962657</v>
      </c>
      <c r="D341" s="101">
        <f t="shared" si="22"/>
        <v>-3356.7572468506501</v>
      </c>
      <c r="E341" s="98">
        <f t="shared" si="20"/>
        <v>-4031.7929190602767</v>
      </c>
      <c r="F341" s="102">
        <f t="shared" si="24"/>
        <v>147348.88119994971</v>
      </c>
    </row>
    <row r="342" spans="2:6" ht="36" customHeight="1" x14ac:dyDescent="0.7">
      <c r="B342" s="1">
        <f t="shared" si="23"/>
        <v>321</v>
      </c>
      <c r="C342" s="100">
        <f t="shared" si="21"/>
        <v>-660.00019704144142</v>
      </c>
      <c r="D342" s="101">
        <f t="shared" si="22"/>
        <v>-3371.7927220188353</v>
      </c>
      <c r="E342" s="98">
        <f t="shared" ref="E342:E381" si="25">$E$13</f>
        <v>-4031.7929190602767</v>
      </c>
      <c r="F342" s="102">
        <f t="shared" si="24"/>
        <v>143977.08847793087</v>
      </c>
    </row>
    <row r="343" spans="2:6" ht="36" customHeight="1" x14ac:dyDescent="0.7">
      <c r="B343" s="1">
        <f t="shared" si="23"/>
        <v>322</v>
      </c>
      <c r="C343" s="100">
        <f t="shared" ref="C343:C381" si="26">-F342*$C$13</f>
        <v>-644.89737547406537</v>
      </c>
      <c r="D343" s="101">
        <f t="shared" ref="D343:D381" si="27">+E343-C343</f>
        <v>-3386.8955435862113</v>
      </c>
      <c r="E343" s="98">
        <f t="shared" si="25"/>
        <v>-4031.7929190602767</v>
      </c>
      <c r="F343" s="102">
        <f t="shared" si="24"/>
        <v>140590.19293434467</v>
      </c>
    </row>
    <row r="344" spans="2:6" ht="36" customHeight="1" x14ac:dyDescent="0.7">
      <c r="B344" s="1">
        <f t="shared" ref="B344:B381" si="28">+B343+1</f>
        <v>323</v>
      </c>
      <c r="C344" s="100">
        <f t="shared" si="26"/>
        <v>-629.72690585175224</v>
      </c>
      <c r="D344" s="101">
        <f t="shared" si="27"/>
        <v>-3402.0660132085245</v>
      </c>
      <c r="E344" s="98">
        <f t="shared" si="25"/>
        <v>-4031.7929190602767</v>
      </c>
      <c r="F344" s="102">
        <f t="shared" ref="F344:F381" si="29">+F343+(E344-C344)</f>
        <v>137188.12692113614</v>
      </c>
    </row>
    <row r="345" spans="2:6" ht="36" customHeight="1" x14ac:dyDescent="0.7">
      <c r="B345" s="1">
        <f t="shared" si="28"/>
        <v>324</v>
      </c>
      <c r="C345" s="100">
        <f t="shared" si="26"/>
        <v>-614.48848516758892</v>
      </c>
      <c r="D345" s="101">
        <f t="shared" si="27"/>
        <v>-3417.3044338926879</v>
      </c>
      <c r="E345" s="98">
        <f t="shared" si="25"/>
        <v>-4031.7929190602767</v>
      </c>
      <c r="F345" s="102">
        <f t="shared" si="29"/>
        <v>133770.82248724345</v>
      </c>
    </row>
    <row r="346" spans="2:6" ht="36" customHeight="1" x14ac:dyDescent="0.7">
      <c r="B346" s="1">
        <f t="shared" si="28"/>
        <v>325</v>
      </c>
      <c r="C346" s="100">
        <f t="shared" si="26"/>
        <v>-599.18180905744464</v>
      </c>
      <c r="D346" s="101">
        <f t="shared" si="27"/>
        <v>-3432.611110002832</v>
      </c>
      <c r="E346" s="98">
        <f t="shared" si="25"/>
        <v>-4031.7929190602767</v>
      </c>
      <c r="F346" s="102">
        <f t="shared" si="29"/>
        <v>130338.21137724062</v>
      </c>
    </row>
    <row r="347" spans="2:6" ht="36" customHeight="1" x14ac:dyDescent="0.7">
      <c r="B347" s="1">
        <f t="shared" si="28"/>
        <v>326</v>
      </c>
      <c r="C347" s="100">
        <f t="shared" si="26"/>
        <v>-583.80657179389027</v>
      </c>
      <c r="D347" s="101">
        <f t="shared" si="27"/>
        <v>-3447.9863472663865</v>
      </c>
      <c r="E347" s="98">
        <f t="shared" si="25"/>
        <v>-4031.7929190602767</v>
      </c>
      <c r="F347" s="102">
        <f t="shared" si="29"/>
        <v>126890.22502997423</v>
      </c>
    </row>
    <row r="348" spans="2:6" ht="36" customHeight="1" x14ac:dyDescent="0.7">
      <c r="B348" s="1">
        <f t="shared" si="28"/>
        <v>327</v>
      </c>
      <c r="C348" s="100">
        <f t="shared" si="26"/>
        <v>-568.36246628009292</v>
      </c>
      <c r="D348" s="101">
        <f t="shared" si="27"/>
        <v>-3463.4304527801837</v>
      </c>
      <c r="E348" s="98">
        <f t="shared" si="25"/>
        <v>-4031.7929190602767</v>
      </c>
      <c r="F348" s="102">
        <f t="shared" si="29"/>
        <v>123426.79457719404</v>
      </c>
    </row>
    <row r="349" spans="2:6" ht="36" customHeight="1" x14ac:dyDescent="0.7">
      <c r="B349" s="1">
        <f t="shared" si="28"/>
        <v>328</v>
      </c>
      <c r="C349" s="100">
        <f t="shared" si="26"/>
        <v>-552.8491840436817</v>
      </c>
      <c r="D349" s="101">
        <f t="shared" si="27"/>
        <v>-3478.9437350165949</v>
      </c>
      <c r="E349" s="98">
        <f t="shared" si="25"/>
        <v>-4031.7929190602767</v>
      </c>
      <c r="F349" s="102">
        <f t="shared" si="29"/>
        <v>119947.85084217745</v>
      </c>
    </row>
    <row r="350" spans="2:6" ht="36" customHeight="1" x14ac:dyDescent="0.7">
      <c r="B350" s="1">
        <f t="shared" si="28"/>
        <v>329</v>
      </c>
      <c r="C350" s="100">
        <f t="shared" si="26"/>
        <v>-537.26641523058652</v>
      </c>
      <c r="D350" s="101">
        <f t="shared" si="27"/>
        <v>-3494.5265038296902</v>
      </c>
      <c r="E350" s="98">
        <f t="shared" si="25"/>
        <v>-4031.7929190602767</v>
      </c>
      <c r="F350" s="102">
        <f t="shared" si="29"/>
        <v>116453.32433834775</v>
      </c>
    </row>
    <row r="351" spans="2:6" ht="36" customHeight="1" x14ac:dyDescent="0.7">
      <c r="B351" s="1">
        <f t="shared" si="28"/>
        <v>330</v>
      </c>
      <c r="C351" s="100">
        <f t="shared" si="26"/>
        <v>-521.61384859884936</v>
      </c>
      <c r="D351" s="101">
        <f t="shared" si="27"/>
        <v>-3510.1790704614273</v>
      </c>
      <c r="E351" s="98">
        <f t="shared" si="25"/>
        <v>-4031.7929190602767</v>
      </c>
      <c r="F351" s="102">
        <f t="shared" si="29"/>
        <v>112943.14526788633</v>
      </c>
    </row>
    <row r="352" spans="2:6" ht="36" customHeight="1" x14ac:dyDescent="0.7">
      <c r="B352" s="1">
        <f t="shared" si="28"/>
        <v>331</v>
      </c>
      <c r="C352" s="100">
        <f t="shared" si="26"/>
        <v>-505.89117151240754</v>
      </c>
      <c r="D352" s="101">
        <f t="shared" si="27"/>
        <v>-3525.901747547869</v>
      </c>
      <c r="E352" s="98">
        <f t="shared" si="25"/>
        <v>-4031.7929190602767</v>
      </c>
      <c r="F352" s="102">
        <f t="shared" si="29"/>
        <v>109417.24352033845</v>
      </c>
    </row>
    <row r="353" spans="2:6" ht="36" customHeight="1" x14ac:dyDescent="0.7">
      <c r="B353" s="1">
        <f t="shared" si="28"/>
        <v>332</v>
      </c>
      <c r="C353" s="100">
        <f t="shared" si="26"/>
        <v>-490.09806993484932</v>
      </c>
      <c r="D353" s="101">
        <f t="shared" si="27"/>
        <v>-3541.6948491254275</v>
      </c>
      <c r="E353" s="98">
        <f t="shared" si="25"/>
        <v>-4031.7929190602767</v>
      </c>
      <c r="F353" s="102">
        <f t="shared" si="29"/>
        <v>105875.54867121302</v>
      </c>
    </row>
    <row r="354" spans="2:6" ht="36" customHeight="1" x14ac:dyDescent="0.7">
      <c r="B354" s="1">
        <f t="shared" si="28"/>
        <v>333</v>
      </c>
      <c r="C354" s="100">
        <f t="shared" si="26"/>
        <v>-474.2342284231417</v>
      </c>
      <c r="D354" s="101">
        <f t="shared" si="27"/>
        <v>-3557.558690637135</v>
      </c>
      <c r="E354" s="98">
        <f t="shared" si="25"/>
        <v>-4031.7929190602767</v>
      </c>
      <c r="F354" s="102">
        <f t="shared" si="29"/>
        <v>102317.98998057589</v>
      </c>
    </row>
    <row r="355" spans="2:6" ht="36" customHeight="1" x14ac:dyDescent="0.7">
      <c r="B355" s="1">
        <f t="shared" si="28"/>
        <v>334</v>
      </c>
      <c r="C355" s="100">
        <f t="shared" si="26"/>
        <v>-458.29933012132955</v>
      </c>
      <c r="D355" s="101">
        <f t="shared" si="27"/>
        <v>-3573.4935889389471</v>
      </c>
      <c r="E355" s="98">
        <f t="shared" si="25"/>
        <v>-4031.7929190602767</v>
      </c>
      <c r="F355" s="102">
        <f t="shared" si="29"/>
        <v>98744.496391636945</v>
      </c>
    </row>
    <row r="356" spans="2:6" ht="36" customHeight="1" x14ac:dyDescent="0.7">
      <c r="B356" s="1">
        <f t="shared" si="28"/>
        <v>335</v>
      </c>
      <c r="C356" s="100">
        <f t="shared" si="26"/>
        <v>-442.29305675420716</v>
      </c>
      <c r="D356" s="101">
        <f t="shared" si="27"/>
        <v>-3589.4998623060696</v>
      </c>
      <c r="E356" s="98">
        <f t="shared" si="25"/>
        <v>-4031.7929190602767</v>
      </c>
      <c r="F356" s="102">
        <f t="shared" si="29"/>
        <v>95154.996529330878</v>
      </c>
    </row>
    <row r="357" spans="2:6" ht="36" customHeight="1" x14ac:dyDescent="0.7">
      <c r="B357" s="1">
        <f t="shared" si="28"/>
        <v>336</v>
      </c>
      <c r="C357" s="100">
        <f t="shared" si="26"/>
        <v>-426.21508862096124</v>
      </c>
      <c r="D357" s="101">
        <f t="shared" si="27"/>
        <v>-3605.5778304393157</v>
      </c>
      <c r="E357" s="98">
        <f t="shared" si="25"/>
        <v>-4031.7929190602767</v>
      </c>
      <c r="F357" s="102">
        <f t="shared" si="29"/>
        <v>91549.418698891561</v>
      </c>
    </row>
    <row r="358" spans="2:6" ht="36" customHeight="1" x14ac:dyDescent="0.7">
      <c r="B358" s="1">
        <f t="shared" si="28"/>
        <v>337</v>
      </c>
      <c r="C358" s="100">
        <f t="shared" si="26"/>
        <v>-410.06510458878512</v>
      </c>
      <c r="D358" s="101">
        <f t="shared" si="27"/>
        <v>-3621.7278144714915</v>
      </c>
      <c r="E358" s="98">
        <f t="shared" si="25"/>
        <v>-4031.7929190602767</v>
      </c>
      <c r="F358" s="102">
        <f t="shared" si="29"/>
        <v>87927.690884420066</v>
      </c>
    </row>
    <row r="359" spans="2:6" ht="36" customHeight="1" x14ac:dyDescent="0.7">
      <c r="B359" s="1">
        <f t="shared" si="28"/>
        <v>338</v>
      </c>
      <c r="C359" s="100">
        <f t="shared" si="26"/>
        <v>-393.84278208646492</v>
      </c>
      <c r="D359" s="101">
        <f t="shared" si="27"/>
        <v>-3637.9501369738118</v>
      </c>
      <c r="E359" s="98">
        <f t="shared" si="25"/>
        <v>-4031.7929190602767</v>
      </c>
      <c r="F359" s="102">
        <f t="shared" si="29"/>
        <v>84289.740747446252</v>
      </c>
    </row>
    <row r="360" spans="2:6" ht="36" customHeight="1" x14ac:dyDescent="0.7">
      <c r="B360" s="1">
        <f t="shared" si="28"/>
        <v>339</v>
      </c>
      <c r="C360" s="100">
        <f t="shared" si="26"/>
        <v>-377.54779709793638</v>
      </c>
      <c r="D360" s="101">
        <f t="shared" si="27"/>
        <v>-3654.2451219623404</v>
      </c>
      <c r="E360" s="98">
        <f t="shared" si="25"/>
        <v>-4031.7929190602767</v>
      </c>
      <c r="F360" s="102">
        <f t="shared" si="29"/>
        <v>80635.495625483905</v>
      </c>
    </row>
    <row r="361" spans="2:6" ht="36" customHeight="1" x14ac:dyDescent="0.7">
      <c r="B361" s="1">
        <f t="shared" si="28"/>
        <v>340</v>
      </c>
      <c r="C361" s="100">
        <f t="shared" si="26"/>
        <v>-361.17982415581332</v>
      </c>
      <c r="D361" s="101">
        <f t="shared" si="27"/>
        <v>-3670.6130949044637</v>
      </c>
      <c r="E361" s="98">
        <f t="shared" si="25"/>
        <v>-4031.7929190602767</v>
      </c>
      <c r="F361" s="102">
        <f t="shared" si="29"/>
        <v>76964.882530579445</v>
      </c>
    </row>
    <row r="362" spans="2:6" ht="36" customHeight="1" x14ac:dyDescent="0.7">
      <c r="B362" s="1">
        <f t="shared" si="28"/>
        <v>341</v>
      </c>
      <c r="C362" s="100">
        <f t="shared" si="26"/>
        <v>-344.7385363348871</v>
      </c>
      <c r="D362" s="101">
        <f t="shared" si="27"/>
        <v>-3687.0543827253896</v>
      </c>
      <c r="E362" s="98">
        <f t="shared" si="25"/>
        <v>-4031.7929190602767</v>
      </c>
      <c r="F362" s="102">
        <f t="shared" si="29"/>
        <v>73277.828147854059</v>
      </c>
    </row>
    <row r="363" spans="2:6" ht="36" customHeight="1" x14ac:dyDescent="0.7">
      <c r="B363" s="1">
        <f t="shared" si="28"/>
        <v>342</v>
      </c>
      <c r="C363" s="100">
        <f t="shared" si="26"/>
        <v>-328.22360524559633</v>
      </c>
      <c r="D363" s="101">
        <f t="shared" si="27"/>
        <v>-3703.5693138146803</v>
      </c>
      <c r="E363" s="98">
        <f t="shared" si="25"/>
        <v>-4031.7929190602767</v>
      </c>
      <c r="F363" s="102">
        <f t="shared" si="29"/>
        <v>69574.258834039385</v>
      </c>
    </row>
    <row r="364" spans="2:6" ht="36" customHeight="1" x14ac:dyDescent="0.7">
      <c r="B364" s="1">
        <f t="shared" si="28"/>
        <v>343</v>
      </c>
      <c r="C364" s="100">
        <f t="shared" si="26"/>
        <v>-311.63470102746811</v>
      </c>
      <c r="D364" s="101">
        <f t="shared" si="27"/>
        <v>-3720.1582180328087</v>
      </c>
      <c r="E364" s="98">
        <f t="shared" si="25"/>
        <v>-4031.7929190602767</v>
      </c>
      <c r="F364" s="102">
        <f t="shared" si="29"/>
        <v>65854.100616006574</v>
      </c>
    </row>
    <row r="365" spans="2:6" ht="36" customHeight="1" x14ac:dyDescent="0.7">
      <c r="B365" s="1">
        <f t="shared" si="28"/>
        <v>344</v>
      </c>
      <c r="C365" s="100">
        <f t="shared" si="26"/>
        <v>-294.97149234252947</v>
      </c>
      <c r="D365" s="101">
        <f t="shared" si="27"/>
        <v>-3736.8214267177473</v>
      </c>
      <c r="E365" s="98">
        <f t="shared" si="25"/>
        <v>-4031.7929190602767</v>
      </c>
      <c r="F365" s="102">
        <f t="shared" si="29"/>
        <v>62117.279189288827</v>
      </c>
    </row>
    <row r="366" spans="2:6" ht="36" customHeight="1" x14ac:dyDescent="0.7">
      <c r="B366" s="1">
        <f t="shared" si="28"/>
        <v>345</v>
      </c>
      <c r="C366" s="100">
        <f t="shared" si="26"/>
        <v>-278.23364636868956</v>
      </c>
      <c r="D366" s="101">
        <f t="shared" si="27"/>
        <v>-3753.559272691587</v>
      </c>
      <c r="E366" s="98">
        <f t="shared" si="25"/>
        <v>-4031.7929190602767</v>
      </c>
      <c r="F366" s="102">
        <f t="shared" si="29"/>
        <v>58363.719916597242</v>
      </c>
    </row>
    <row r="367" spans="2:6" ht="36" customHeight="1" x14ac:dyDescent="0.7">
      <c r="B367" s="1">
        <f t="shared" si="28"/>
        <v>346</v>
      </c>
      <c r="C367" s="100">
        <f t="shared" si="26"/>
        <v>-261.4208287930918</v>
      </c>
      <c r="D367" s="101">
        <f t="shared" si="27"/>
        <v>-3770.3720902671848</v>
      </c>
      <c r="E367" s="98">
        <f t="shared" si="25"/>
        <v>-4031.7929190602767</v>
      </c>
      <c r="F367" s="102">
        <f t="shared" si="29"/>
        <v>54593.347826330057</v>
      </c>
    </row>
    <row r="368" spans="2:6" ht="36" customHeight="1" x14ac:dyDescent="0.7">
      <c r="B368" s="1">
        <f t="shared" si="28"/>
        <v>347</v>
      </c>
      <c r="C368" s="100">
        <f t="shared" si="26"/>
        <v>-244.53270380543671</v>
      </c>
      <c r="D368" s="101">
        <f t="shared" si="27"/>
        <v>-3787.2602152548402</v>
      </c>
      <c r="E368" s="98">
        <f t="shared" si="25"/>
        <v>-4031.7929190602767</v>
      </c>
      <c r="F368" s="102">
        <f t="shared" si="29"/>
        <v>50806.087611075214</v>
      </c>
    </row>
    <row r="369" spans="2:6" ht="36" customHeight="1" x14ac:dyDescent="0.7">
      <c r="B369" s="1">
        <f t="shared" si="28"/>
        <v>348</v>
      </c>
      <c r="C369" s="100">
        <f t="shared" si="26"/>
        <v>-227.5689340912744</v>
      </c>
      <c r="D369" s="101">
        <f t="shared" si="27"/>
        <v>-3804.2239849690022</v>
      </c>
      <c r="E369" s="98">
        <f t="shared" si="25"/>
        <v>-4031.7929190602767</v>
      </c>
      <c r="F369" s="102">
        <f t="shared" si="29"/>
        <v>47001.863626106213</v>
      </c>
    </row>
    <row r="370" spans="2:6" ht="36" customHeight="1" x14ac:dyDescent="0.7">
      <c r="B370" s="1">
        <f t="shared" si="28"/>
        <v>349</v>
      </c>
      <c r="C370" s="100">
        <f t="shared" si="26"/>
        <v>-210.52918082526742</v>
      </c>
      <c r="D370" s="101">
        <f t="shared" si="27"/>
        <v>-3821.2637382350094</v>
      </c>
      <c r="E370" s="98">
        <f t="shared" si="25"/>
        <v>-4031.7929190602767</v>
      </c>
      <c r="F370" s="102">
        <f t="shared" si="29"/>
        <v>43180.599887871205</v>
      </c>
    </row>
    <row r="371" spans="2:6" ht="36" customHeight="1" x14ac:dyDescent="0.7">
      <c r="B371" s="1">
        <f t="shared" si="28"/>
        <v>350</v>
      </c>
      <c r="C371" s="100">
        <f t="shared" si="26"/>
        <v>-193.41310366442312</v>
      </c>
      <c r="D371" s="101">
        <f t="shared" si="27"/>
        <v>-3838.3798153958537</v>
      </c>
      <c r="E371" s="98">
        <f t="shared" si="25"/>
        <v>-4031.7929190602767</v>
      </c>
      <c r="F371" s="102">
        <f t="shared" si="29"/>
        <v>39342.220072475349</v>
      </c>
    </row>
    <row r="372" spans="2:6" ht="36" customHeight="1" x14ac:dyDescent="0.7">
      <c r="B372" s="1">
        <f t="shared" si="28"/>
        <v>351</v>
      </c>
      <c r="C372" s="100">
        <f t="shared" si="26"/>
        <v>-176.22036074129585</v>
      </c>
      <c r="D372" s="101">
        <f t="shared" si="27"/>
        <v>-3855.572558318981</v>
      </c>
      <c r="E372" s="98">
        <f t="shared" si="25"/>
        <v>-4031.7929190602767</v>
      </c>
      <c r="F372" s="102">
        <f t="shared" si="29"/>
        <v>35486.647514156371</v>
      </c>
    </row>
    <row r="373" spans="2:6" ht="36" customHeight="1" x14ac:dyDescent="0.7">
      <c r="B373" s="1">
        <f t="shared" si="28"/>
        <v>352</v>
      </c>
      <c r="C373" s="100">
        <f t="shared" si="26"/>
        <v>-158.95060865715877</v>
      </c>
      <c r="D373" s="101">
        <f t="shared" si="27"/>
        <v>-3872.8423104031181</v>
      </c>
      <c r="E373" s="98">
        <f t="shared" si="25"/>
        <v>-4031.7929190602767</v>
      </c>
      <c r="F373" s="102">
        <f t="shared" si="29"/>
        <v>31613.805203753254</v>
      </c>
    </row>
    <row r="374" spans="2:6" ht="36" customHeight="1" x14ac:dyDescent="0.7">
      <c r="B374" s="1">
        <f t="shared" si="28"/>
        <v>353</v>
      </c>
      <c r="C374" s="100">
        <f t="shared" si="26"/>
        <v>-141.60350247514478</v>
      </c>
      <c r="D374" s="101">
        <f t="shared" si="27"/>
        <v>-3890.1894165851318</v>
      </c>
      <c r="E374" s="98">
        <f t="shared" si="25"/>
        <v>-4031.7929190602767</v>
      </c>
      <c r="F374" s="102">
        <f t="shared" si="29"/>
        <v>27723.615787168121</v>
      </c>
    </row>
    <row r="375" spans="2:6" ht="36" customHeight="1" x14ac:dyDescent="0.7">
      <c r="B375" s="1">
        <f t="shared" si="28"/>
        <v>354</v>
      </c>
      <c r="C375" s="100">
        <f t="shared" si="26"/>
        <v>-124.17869571335721</v>
      </c>
      <c r="D375" s="101">
        <f t="shared" si="27"/>
        <v>-3907.6142233469195</v>
      </c>
      <c r="E375" s="98">
        <f t="shared" si="25"/>
        <v>-4031.7929190602767</v>
      </c>
      <c r="F375" s="102">
        <f t="shared" si="29"/>
        <v>23816.001563821203</v>
      </c>
    </row>
    <row r="376" spans="2:6" ht="36" customHeight="1" x14ac:dyDescent="0.7">
      <c r="B376" s="1">
        <f t="shared" si="28"/>
        <v>355</v>
      </c>
      <c r="C376" s="100">
        <f t="shared" si="26"/>
        <v>-106.67584033794914</v>
      </c>
      <c r="D376" s="101">
        <f t="shared" si="27"/>
        <v>-3925.1170787223277</v>
      </c>
      <c r="E376" s="98">
        <f t="shared" si="25"/>
        <v>-4031.7929190602767</v>
      </c>
      <c r="F376" s="102">
        <f t="shared" si="29"/>
        <v>19890.884485098875</v>
      </c>
    </row>
    <row r="377" spans="2:6" ht="36" customHeight="1" x14ac:dyDescent="0.7">
      <c r="B377" s="1">
        <f t="shared" si="28"/>
        <v>356</v>
      </c>
      <c r="C377" s="100">
        <f t="shared" si="26"/>
        <v>-89.094586756172049</v>
      </c>
      <c r="D377" s="101">
        <f t="shared" si="27"/>
        <v>-3942.6983323041045</v>
      </c>
      <c r="E377" s="98">
        <f t="shared" si="25"/>
        <v>-4031.7929190602767</v>
      </c>
      <c r="F377" s="102">
        <f t="shared" si="29"/>
        <v>15948.186152794771</v>
      </c>
    </row>
    <row r="378" spans="2:6" ht="36" customHeight="1" x14ac:dyDescent="0.7">
      <c r="B378" s="1">
        <f t="shared" si="28"/>
        <v>357</v>
      </c>
      <c r="C378" s="100">
        <f t="shared" si="26"/>
        <v>-71.434583809393246</v>
      </c>
      <c r="D378" s="101">
        <f t="shared" si="27"/>
        <v>-3960.3583352508836</v>
      </c>
      <c r="E378" s="98">
        <f t="shared" si="25"/>
        <v>-4031.7929190602767</v>
      </c>
      <c r="F378" s="102">
        <f t="shared" si="29"/>
        <v>11987.827817543888</v>
      </c>
    </row>
    <row r="379" spans="2:6" ht="36" customHeight="1" x14ac:dyDescent="0.7">
      <c r="B379" s="1">
        <f t="shared" si="28"/>
        <v>358</v>
      </c>
      <c r="C379" s="100">
        <f t="shared" si="26"/>
        <v>-53.695478766082005</v>
      </c>
      <c r="D379" s="101">
        <f t="shared" si="27"/>
        <v>-3978.0974402941947</v>
      </c>
      <c r="E379" s="98">
        <f t="shared" si="25"/>
        <v>-4031.7929190602767</v>
      </c>
      <c r="F379" s="102">
        <f t="shared" si="29"/>
        <v>8009.7303772496934</v>
      </c>
    </row>
    <row r="380" spans="2:6" ht="36" customHeight="1" x14ac:dyDescent="0.7">
      <c r="B380" s="1">
        <f t="shared" si="28"/>
        <v>359</v>
      </c>
      <c r="C380" s="100">
        <f t="shared" si="26"/>
        <v>-35.876917314764256</v>
      </c>
      <c r="D380" s="101">
        <f t="shared" si="27"/>
        <v>-3995.9160017455124</v>
      </c>
      <c r="E380" s="98">
        <f t="shared" si="25"/>
        <v>-4031.7929190602767</v>
      </c>
      <c r="F380" s="102">
        <f t="shared" si="29"/>
        <v>4013.814375504181</v>
      </c>
    </row>
    <row r="381" spans="2:6" ht="36" customHeight="1" x14ac:dyDescent="0.7">
      <c r="B381" s="1">
        <f t="shared" si="28"/>
        <v>360</v>
      </c>
      <c r="C381" s="103">
        <f t="shared" si="26"/>
        <v>-17.978543556945812</v>
      </c>
      <c r="D381" s="104">
        <f t="shared" si="27"/>
        <v>-4013.8143755033311</v>
      </c>
      <c r="E381" s="105">
        <f t="shared" si="25"/>
        <v>-4031.7929190602767</v>
      </c>
      <c r="F381" s="102">
        <f t="shared" si="29"/>
        <v>8.4992279880680144E-10</v>
      </c>
    </row>
    <row r="382" spans="2:6" ht="36" customHeight="1" x14ac:dyDescent="0.7">
      <c r="B382" s="1"/>
      <c r="C382" s="106">
        <f>SUM(C22:C381)</f>
        <v>-731445.45086170023</v>
      </c>
      <c r="D382" s="107">
        <f t="shared" ref="D382:E382" si="30">SUM(D22:D381)</f>
        <v>-719999.99999999895</v>
      </c>
      <c r="E382" s="97">
        <f t="shared" si="30"/>
        <v>-1451445.4508617003</v>
      </c>
      <c r="F382" s="1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70" zoomScaleNormal="70" workbookViewId="0">
      <selection activeCell="B1" sqref="B1:H1"/>
    </sheetView>
  </sheetViews>
  <sheetFormatPr defaultRowHeight="36" customHeight="1" x14ac:dyDescent="0.3"/>
  <cols>
    <col min="2" max="2" width="28.109375" bestFit="1" customWidth="1"/>
    <col min="3" max="3" width="32.88671875" bestFit="1" customWidth="1"/>
    <col min="4" max="4" width="13.88671875" customWidth="1"/>
    <col min="5" max="5" width="42.5546875" customWidth="1"/>
    <col min="6" max="6" width="48.33203125" customWidth="1"/>
    <col min="7" max="7" width="43.44140625" bestFit="1" customWidth="1"/>
    <col min="8" max="8" width="42.6640625" bestFit="1" customWidth="1"/>
  </cols>
  <sheetData>
    <row r="1" spans="1:10" ht="36" customHeight="1" x14ac:dyDescent="0.7">
      <c r="B1" s="115" t="s">
        <v>52</v>
      </c>
      <c r="C1" s="115"/>
      <c r="D1" s="115"/>
      <c r="E1" s="115"/>
      <c r="F1" s="115"/>
      <c r="G1" s="115"/>
      <c r="H1" s="115"/>
      <c r="I1" s="37"/>
      <c r="J1" s="37"/>
    </row>
    <row r="2" spans="1:10" ht="18" customHeight="1" x14ac:dyDescent="0.8">
      <c r="C2" s="28"/>
      <c r="D2" s="28"/>
      <c r="E2" s="29"/>
      <c r="F2" s="29"/>
      <c r="G2" s="29"/>
      <c r="H2" s="28"/>
    </row>
    <row r="3" spans="1:10" ht="36" customHeight="1" x14ac:dyDescent="0.7">
      <c r="B3" s="1"/>
      <c r="C3" s="1"/>
      <c r="D3" s="31" t="s">
        <v>20</v>
      </c>
      <c r="E3" s="72">
        <v>1000000</v>
      </c>
      <c r="F3" s="32"/>
      <c r="G3" s="32"/>
      <c r="H3" s="32"/>
      <c r="I3" s="30"/>
      <c r="J3" s="30"/>
    </row>
    <row r="4" spans="1:10" ht="18" customHeight="1" x14ac:dyDescent="0.7">
      <c r="B4" s="1"/>
      <c r="C4" s="32"/>
      <c r="D4" s="32"/>
      <c r="E4" s="32"/>
      <c r="F4" s="32"/>
      <c r="G4" s="32"/>
      <c r="H4" s="32"/>
      <c r="I4" s="30"/>
      <c r="J4" s="30"/>
    </row>
    <row r="5" spans="1:10" ht="36" customHeight="1" x14ac:dyDescent="1.1499999999999999">
      <c r="B5" s="36" t="s">
        <v>26</v>
      </c>
      <c r="C5" s="33" t="s">
        <v>27</v>
      </c>
      <c r="D5" s="33" t="s">
        <v>21</v>
      </c>
      <c r="E5" s="33" t="s">
        <v>22</v>
      </c>
      <c r="F5" s="33" t="s">
        <v>31</v>
      </c>
      <c r="G5" s="33" t="s">
        <v>23</v>
      </c>
      <c r="H5" s="33" t="s">
        <v>24</v>
      </c>
      <c r="I5" s="30"/>
      <c r="J5" s="30"/>
    </row>
    <row r="6" spans="1:10" ht="36" customHeight="1" x14ac:dyDescent="0.7">
      <c r="A6" s="3" t="s">
        <v>5</v>
      </c>
      <c r="B6" s="3" t="s">
        <v>30</v>
      </c>
      <c r="C6" s="40">
        <v>30</v>
      </c>
      <c r="D6" s="34">
        <v>0.9</v>
      </c>
      <c r="E6" s="72">
        <f>+E3*D6</f>
        <v>900000</v>
      </c>
      <c r="F6" s="45">
        <v>6.5000000000000002E-2</v>
      </c>
      <c r="G6" s="38">
        <f>IF(B6="Yes",PMT(F6/12,+C6*12,E6,0),"")</f>
        <v>-5688.6122114366735</v>
      </c>
      <c r="H6" s="38" t="str">
        <f>IF(B6="Yes","",-E6*F6/12)</f>
        <v/>
      </c>
      <c r="I6" s="30"/>
      <c r="J6" s="30"/>
    </row>
    <row r="7" spans="1:10" ht="36" customHeight="1" x14ac:dyDescent="0.7">
      <c r="A7" s="3" t="s">
        <v>6</v>
      </c>
      <c r="B7" s="3" t="str">
        <f>+B6</f>
        <v>YES</v>
      </c>
      <c r="C7" s="40">
        <f>+C6</f>
        <v>30</v>
      </c>
      <c r="D7" s="34">
        <v>0.95</v>
      </c>
      <c r="E7" s="73">
        <f>+E3*D7</f>
        <v>950000</v>
      </c>
      <c r="F7" s="45">
        <v>7.0000000000000007E-2</v>
      </c>
      <c r="G7" s="39">
        <f>IF(B7="Yes",PMT(F7/12,+C7*12,E7,0),"")</f>
        <v>-6320.3737042022403</v>
      </c>
      <c r="H7" s="39" t="str">
        <f>IF(B7="Yes","",-E7*F7/12)</f>
        <v/>
      </c>
      <c r="I7" s="30"/>
      <c r="J7" s="30"/>
    </row>
    <row r="8" spans="1:10" ht="36" customHeight="1" x14ac:dyDescent="0.7">
      <c r="A8" s="3" t="s">
        <v>7</v>
      </c>
      <c r="B8" s="1"/>
      <c r="C8" s="32"/>
      <c r="D8" s="31" t="s">
        <v>45</v>
      </c>
      <c r="E8" s="76">
        <f>+E7-E6</f>
        <v>50000</v>
      </c>
      <c r="F8" s="32"/>
      <c r="G8" s="38">
        <f>IF(B6="Yes",+(G7-G6),"")</f>
        <v>-631.7614927655668</v>
      </c>
      <c r="H8" s="38" t="str">
        <f>IF(B6="Yes","",+(H7-H6))</f>
        <v/>
      </c>
      <c r="I8" s="30"/>
      <c r="J8" s="30"/>
    </row>
    <row r="9" spans="1:10" ht="18" customHeight="1" thickBot="1" x14ac:dyDescent="0.75">
      <c r="B9" s="1"/>
      <c r="C9" s="32"/>
      <c r="D9" s="31"/>
      <c r="E9" s="35"/>
      <c r="F9" s="32"/>
      <c r="G9" s="38"/>
      <c r="H9" s="38"/>
      <c r="I9" s="30"/>
      <c r="J9" s="30"/>
    </row>
    <row r="10" spans="1:10" ht="36" customHeight="1" thickBot="1" x14ac:dyDescent="0.75">
      <c r="B10" s="1"/>
      <c r="C10" s="32"/>
      <c r="D10" s="32"/>
      <c r="E10" s="31" t="s">
        <v>51</v>
      </c>
      <c r="F10" s="44">
        <f>IF(B6="Yes",RATE(C6*12,G8,E8,0)*12,RATE(C7*12,H8,E8,-E8)*12)</f>
        <v>0.14988481700405692</v>
      </c>
      <c r="G10" s="38"/>
      <c r="H10" s="38"/>
      <c r="I10" s="30"/>
      <c r="J10" s="30"/>
    </row>
    <row r="11" spans="1:10" ht="36" customHeight="1" x14ac:dyDescent="0.7">
      <c r="F11" s="114"/>
      <c r="G11" s="39"/>
      <c r="H11" s="39"/>
    </row>
    <row r="12" spans="1:10" ht="36" customHeight="1" x14ac:dyDescent="0.7">
      <c r="F12" s="114"/>
      <c r="G12" s="38"/>
      <c r="H12" s="38"/>
    </row>
    <row r="13" spans="1:10" ht="36" customHeight="1" x14ac:dyDescent="0.7">
      <c r="G13" s="38"/>
      <c r="H13" s="38"/>
    </row>
  </sheetData>
  <mergeCells count="1">
    <mergeCell ref="B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Adjustable Rate Loans</vt:lpstr>
      <vt:lpstr>Mortgage Calcs</vt:lpstr>
      <vt:lpstr>APR and Effective Yield</vt:lpstr>
      <vt:lpstr>Marginal Borrowing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MSK</dc:creator>
  <cp:lastModifiedBy>Mark Karlan</cp:lastModifiedBy>
  <cp:lastPrinted>2015-10-12T18:40:01Z</cp:lastPrinted>
  <dcterms:created xsi:type="dcterms:W3CDTF">2015-10-12T18:04:52Z</dcterms:created>
  <dcterms:modified xsi:type="dcterms:W3CDTF">2023-02-07T03:59:07Z</dcterms:modified>
</cp:coreProperties>
</file>