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s\Desktop\UCLA\"/>
    </mc:Choice>
  </mc:AlternateContent>
  <xr:revisionPtr revIDLastSave="0" documentId="8_{ED7D6122-E7EE-475E-A427-E21A8372E9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nswer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6" l="1"/>
  <c r="F5" i="6"/>
  <c r="C38" i="6"/>
  <c r="C40" i="6" s="1"/>
  <c r="C31" i="6"/>
  <c r="C33" i="6" s="1"/>
  <c r="C32" i="6"/>
  <c r="C51" i="6"/>
  <c r="C56" i="6" s="1"/>
  <c r="C55" i="6" l="1"/>
  <c r="C53" i="6"/>
  <c r="C64" i="6"/>
  <c r="C67" i="6"/>
  <c r="C69" i="6" s="1"/>
  <c r="C41" i="6"/>
  <c r="C42" i="6" s="1"/>
  <c r="C19" i="6"/>
  <c r="C20" i="6" s="1"/>
  <c r="C23" i="6" s="1"/>
  <c r="C71" i="6" l="1"/>
  <c r="C73" i="6" s="1"/>
  <c r="F11" i="6"/>
  <c r="F10" i="6"/>
  <c r="F4" i="6"/>
  <c r="F3" i="6"/>
  <c r="F14" i="6" l="1"/>
  <c r="F7" i="6"/>
</calcChain>
</file>

<file path=xl/sharedStrings.xml><?xml version="1.0" encoding="utf-8"?>
<sst xmlns="http://schemas.openxmlformats.org/spreadsheetml/2006/main" count="102" uniqueCount="80">
  <si>
    <t>LTV</t>
  </si>
  <si>
    <t>Price</t>
  </si>
  <si>
    <t>Points</t>
  </si>
  <si>
    <t>Appraisal</t>
  </si>
  <si>
    <t>Equity</t>
  </si>
  <si>
    <t>Index</t>
  </si>
  <si>
    <t>Margin</t>
  </si>
  <si>
    <t>Teaser rate</t>
  </si>
  <si>
    <t>Maximum rate</t>
  </si>
  <si>
    <t>Index + Margin</t>
  </si>
  <si>
    <t>Interest rate</t>
  </si>
  <si>
    <t>Loan amount</t>
  </si>
  <si>
    <t>Down payment</t>
  </si>
  <si>
    <t>Credit report</t>
  </si>
  <si>
    <t>Required PV</t>
  </si>
  <si>
    <t>Gross rental and other income</t>
  </si>
  <si>
    <t>Operating expenses</t>
  </si>
  <si>
    <t>Annual tax depreciation</t>
  </si>
  <si>
    <t>Assumable interest-only mortgage</t>
  </si>
  <si>
    <t>Acquisition cap rate</t>
  </si>
  <si>
    <t>Before tax cash flow</t>
  </si>
  <si>
    <t>Taxable income</t>
  </si>
  <si>
    <t>DSCR</t>
  </si>
  <si>
    <t>Property value</t>
  </si>
  <si>
    <t>9)</t>
  </si>
  <si>
    <t>10)</t>
  </si>
  <si>
    <t>11)</t>
  </si>
  <si>
    <t>6)</t>
  </si>
  <si>
    <t>7)</t>
  </si>
  <si>
    <t>12)</t>
  </si>
  <si>
    <t>Adjustments</t>
  </si>
  <si>
    <t>Target APR</t>
  </si>
  <si>
    <r>
      <t>Points to charge (%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 in PV)</t>
    </r>
  </si>
  <si>
    <t>Rounded points</t>
  </si>
  <si>
    <t>Annual profit</t>
  </si>
  <si>
    <t>Annual return on equity</t>
  </si>
  <si>
    <t>Mortgage</t>
  </si>
  <si>
    <t>13)</t>
  </si>
  <si>
    <t>14)</t>
  </si>
  <si>
    <t>15)</t>
  </si>
  <si>
    <t>Net Operating Income</t>
  </si>
  <si>
    <t>Return on Equity</t>
  </si>
  <si>
    <t>Net Operataing Income</t>
  </si>
  <si>
    <t>4) B</t>
  </si>
  <si>
    <t>7) B</t>
  </si>
  <si>
    <t>8) D</t>
  </si>
  <si>
    <t>9) D</t>
  </si>
  <si>
    <t>10) C</t>
  </si>
  <si>
    <t>11) A</t>
  </si>
  <si>
    <t>12) C</t>
  </si>
  <si>
    <t>13) B</t>
  </si>
  <si>
    <t>14) B</t>
  </si>
  <si>
    <t>15) D</t>
  </si>
  <si>
    <t>25) C</t>
  </si>
  <si>
    <t>6) B</t>
  </si>
  <si>
    <t>Amortization (years)</t>
  </si>
  <si>
    <t>Annual payment (interest-only)</t>
  </si>
  <si>
    <t>Monthly payment (PMT)</t>
  </si>
  <si>
    <t>Annual interest-only rate</t>
  </si>
  <si>
    <t>Loan amount funded net of fees (PV)</t>
  </si>
  <si>
    <t>APR</t>
  </si>
  <si>
    <t>1) C</t>
  </si>
  <si>
    <t>2) C</t>
  </si>
  <si>
    <t>3) B</t>
  </si>
  <si>
    <t>5) D</t>
  </si>
  <si>
    <t>Periodic maximum interest rate</t>
  </si>
  <si>
    <t>Periodic interest rate increase cap</t>
  </si>
  <si>
    <t>Lifetime maximum interest rate</t>
  </si>
  <si>
    <t>16) D</t>
  </si>
  <si>
    <t>21) B</t>
  </si>
  <si>
    <t>Answer Key</t>
  </si>
  <si>
    <t>20)</t>
  </si>
  <si>
    <t>17) B</t>
  </si>
  <si>
    <t>18) C</t>
  </si>
  <si>
    <t>19) D</t>
  </si>
  <si>
    <t>20) B</t>
  </si>
  <si>
    <t>22) C</t>
  </si>
  <si>
    <t>23) D</t>
  </si>
  <si>
    <t>24) A</t>
  </si>
  <si>
    <t>Midterm Practice Questions – Spring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</si>
</sst>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#,##0.0%_);\(#,##0.0%\)"/>
    <numFmt numFmtId="165" formatCode="#,##0.00%_);\(#,##0.00%\)"/>
    <numFmt numFmtId="166" formatCode="0.0%"/>
    <numFmt numFmtId="167" formatCode="_(* #,##0.0_);_(* \(#,##0.0\);_(* &quot;-&quot;??_);_(@_)"/>
    <numFmt numFmtId="168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2" fillId="0" borderId="2" xfId="0" applyNumberFormat="1" applyFont="1" applyBorder="1"/>
    <xf numFmtId="164" fontId="0" fillId="0" borderId="4" xfId="0" applyNumberFormat="1" applyBorder="1"/>
    <xf numFmtId="0" fontId="0" fillId="0" borderId="5" xfId="0" applyBorder="1"/>
    <xf numFmtId="164" fontId="2" fillId="0" borderId="0" xfId="0" applyNumberFormat="1" applyFont="1"/>
    <xf numFmtId="164" fontId="0" fillId="0" borderId="6" xfId="0" applyNumberFormat="1" applyBorder="1"/>
    <xf numFmtId="0" fontId="0" fillId="0" borderId="6" xfId="0" applyBorder="1"/>
    <xf numFmtId="0" fontId="0" fillId="0" borderId="7" xfId="0" applyBorder="1"/>
    <xf numFmtId="37" fontId="2" fillId="0" borderId="1" xfId="0" applyNumberFormat="1" applyFont="1" applyBorder="1"/>
    <xf numFmtId="0" fontId="0" fillId="0" borderId="8" xfId="0" applyBorder="1"/>
    <xf numFmtId="5" fontId="2" fillId="0" borderId="4" xfId="0" applyNumberFormat="1" applyFont="1" applyBorder="1"/>
    <xf numFmtId="164" fontId="2" fillId="0" borderId="6" xfId="0" applyNumberFormat="1" applyFont="1" applyBorder="1"/>
    <xf numFmtId="5" fontId="0" fillId="0" borderId="6" xfId="0" applyNumberFormat="1" applyBorder="1"/>
    <xf numFmtId="37" fontId="2" fillId="0" borderId="6" xfId="0" applyNumberFormat="1" applyFont="1" applyBorder="1"/>
    <xf numFmtId="165" fontId="2" fillId="0" borderId="6" xfId="0" applyNumberFormat="1" applyFont="1" applyBorder="1"/>
    <xf numFmtId="0" fontId="1" fillId="0" borderId="0" xfId="0" applyFont="1"/>
    <xf numFmtId="0" fontId="1" fillId="0" borderId="1" xfId="0" applyFont="1" applyBorder="1"/>
    <xf numFmtId="5" fontId="2" fillId="0" borderId="6" xfId="0" applyNumberFormat="1" applyFont="1" applyBorder="1"/>
    <xf numFmtId="5" fontId="1" fillId="0" borderId="6" xfId="0" applyNumberFormat="1" applyFont="1" applyBorder="1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167" fontId="1" fillId="0" borderId="6" xfId="1" applyNumberFormat="1" applyFont="1" applyFill="1" applyBorder="1"/>
    <xf numFmtId="165" fontId="1" fillId="2" borderId="10" xfId="0" applyNumberFormat="1" applyFont="1" applyFill="1" applyBorder="1"/>
    <xf numFmtId="7" fontId="1" fillId="2" borderId="10" xfId="0" applyNumberFormat="1" applyFont="1" applyFill="1" applyBorder="1"/>
    <xf numFmtId="5" fontId="1" fillId="2" borderId="10" xfId="0" applyNumberFormat="1" applyFont="1" applyFill="1" applyBorder="1"/>
    <xf numFmtId="5" fontId="1" fillId="2" borderId="11" xfId="0" applyNumberFormat="1" applyFont="1" applyFill="1" applyBorder="1"/>
    <xf numFmtId="164" fontId="1" fillId="2" borderId="10" xfId="0" applyNumberFormat="1" applyFont="1" applyFill="1" applyBorder="1"/>
    <xf numFmtId="166" fontId="2" fillId="0" borderId="6" xfId="0" applyNumberFormat="1" applyFont="1" applyBorder="1"/>
    <xf numFmtId="5" fontId="3" fillId="0" borderId="6" xfId="0" applyNumberFormat="1" applyFont="1" applyBorder="1"/>
    <xf numFmtId="0" fontId="0" fillId="0" borderId="9" xfId="0" applyBorder="1"/>
    <xf numFmtId="37" fontId="3" fillId="0" borderId="6" xfId="0" applyNumberFormat="1" applyFont="1" applyBorder="1"/>
    <xf numFmtId="168" fontId="1" fillId="2" borderId="10" xfId="1" applyNumberFormat="1" applyFont="1" applyFill="1" applyBorder="1"/>
    <xf numFmtId="39" fontId="1" fillId="2" borderId="10" xfId="0" applyNumberFormat="1" applyFont="1" applyFill="1" applyBorder="1"/>
    <xf numFmtId="7" fontId="2" fillId="0" borderId="6" xfId="0" applyNumberFormat="1" applyFont="1" applyBorder="1"/>
    <xf numFmtId="0" fontId="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zoomScale="115" zoomScaleNormal="115" workbookViewId="0">
      <selection sqref="A1:F1"/>
    </sheetView>
  </sheetViews>
  <sheetFormatPr defaultRowHeight="14.4" x14ac:dyDescent="0.3"/>
  <cols>
    <col min="1" max="1" width="3.44140625" customWidth="1"/>
    <col min="2" max="2" width="31.21875" bestFit="1" customWidth="1"/>
    <col min="3" max="3" width="10.77734375" bestFit="1" customWidth="1"/>
    <col min="4" max="4" width="5.77734375" customWidth="1"/>
    <col min="5" max="5" width="31.21875" bestFit="1" customWidth="1"/>
    <col min="6" max="6" width="11.21875" customWidth="1"/>
    <col min="7" max="7" width="5.77734375" customWidth="1"/>
    <col min="8" max="8" width="20.77734375" bestFit="1" customWidth="1"/>
    <col min="9" max="9" width="9" bestFit="1" customWidth="1"/>
  </cols>
  <sheetData>
    <row r="1" spans="1:13" ht="22.8" x14ac:dyDescent="0.3">
      <c r="A1" s="38" t="s">
        <v>79</v>
      </c>
      <c r="B1" s="38"/>
      <c r="C1" s="38"/>
      <c r="D1" s="38"/>
      <c r="E1" s="38"/>
      <c r="F1" s="38"/>
      <c r="H1" s="22" t="s">
        <v>70</v>
      </c>
      <c r="I1" s="24"/>
      <c r="J1" s="24"/>
      <c r="K1" s="24"/>
      <c r="L1" s="24"/>
      <c r="M1" s="24"/>
    </row>
    <row r="3" spans="1:13" x14ac:dyDescent="0.3">
      <c r="A3" s="2" t="s">
        <v>27</v>
      </c>
      <c r="B3" s="3" t="s">
        <v>7</v>
      </c>
      <c r="C3" s="4">
        <v>1.4999999999999999E-2</v>
      </c>
      <c r="D3" s="3"/>
      <c r="E3" s="3" t="s">
        <v>9</v>
      </c>
      <c r="F3" s="5">
        <f>C4+C5</f>
        <v>6.5000000000000002E-2</v>
      </c>
      <c r="H3" s="23" t="s">
        <v>61</v>
      </c>
    </row>
    <row r="4" spans="1:13" x14ac:dyDescent="0.3">
      <c r="A4" s="6"/>
      <c r="B4" t="s">
        <v>5</v>
      </c>
      <c r="C4" s="7">
        <v>4.4999999999999998E-2</v>
      </c>
      <c r="E4" t="s">
        <v>65</v>
      </c>
      <c r="F4" s="8">
        <f>C3+C6*C8</f>
        <v>7.4999999999999997E-2</v>
      </c>
      <c r="H4" s="23" t="s">
        <v>62</v>
      </c>
    </row>
    <row r="5" spans="1:13" x14ac:dyDescent="0.3">
      <c r="A5" s="6"/>
      <c r="B5" t="s">
        <v>6</v>
      </c>
      <c r="C5" s="7">
        <v>0.02</v>
      </c>
      <c r="E5" t="s">
        <v>67</v>
      </c>
      <c r="F5" s="8">
        <f>C7</f>
        <v>8.5000000000000006E-2</v>
      </c>
      <c r="H5" s="23" t="s">
        <v>63</v>
      </c>
    </row>
    <row r="6" spans="1:13" x14ac:dyDescent="0.3">
      <c r="A6" s="6"/>
      <c r="B6" t="s">
        <v>66</v>
      </c>
      <c r="C6" s="7">
        <v>0.02</v>
      </c>
      <c r="F6" s="9"/>
      <c r="H6" s="23" t="s">
        <v>43</v>
      </c>
    </row>
    <row r="7" spans="1:13" x14ac:dyDescent="0.3">
      <c r="A7" s="6"/>
      <c r="B7" t="s">
        <v>67</v>
      </c>
      <c r="C7" s="7">
        <v>8.5000000000000006E-2</v>
      </c>
      <c r="E7" t="s">
        <v>8</v>
      </c>
      <c r="F7" s="30">
        <f>MIN(F3:F5)</f>
        <v>6.5000000000000002E-2</v>
      </c>
      <c r="H7" s="23" t="s">
        <v>64</v>
      </c>
    </row>
    <row r="8" spans="1:13" x14ac:dyDescent="0.3">
      <c r="A8" s="10"/>
      <c r="B8" s="1" t="s">
        <v>30</v>
      </c>
      <c r="C8" s="11">
        <v>3</v>
      </c>
      <c r="D8" s="1"/>
      <c r="E8" s="1"/>
      <c r="F8" s="12"/>
      <c r="H8" s="23" t="s">
        <v>54</v>
      </c>
    </row>
    <row r="9" spans="1:13" x14ac:dyDescent="0.3">
      <c r="H9" s="23" t="s">
        <v>44</v>
      </c>
    </row>
    <row r="10" spans="1:13" x14ac:dyDescent="0.3">
      <c r="A10" s="2" t="s">
        <v>28</v>
      </c>
      <c r="B10" s="3" t="s">
        <v>7</v>
      </c>
      <c r="C10" s="4">
        <v>0.01</v>
      </c>
      <c r="D10" s="3"/>
      <c r="E10" s="3" t="s">
        <v>9</v>
      </c>
      <c r="F10" s="5">
        <f>C11+C12</f>
        <v>0.08</v>
      </c>
      <c r="H10" s="23" t="s">
        <v>45</v>
      </c>
    </row>
    <row r="11" spans="1:13" x14ac:dyDescent="0.3">
      <c r="A11" s="6"/>
      <c r="B11" t="s">
        <v>5</v>
      </c>
      <c r="C11" s="7">
        <v>0.06</v>
      </c>
      <c r="E11" t="s">
        <v>65</v>
      </c>
      <c r="F11" s="8">
        <f>C10+C13*C15</f>
        <v>6.0000000000000005E-2</v>
      </c>
      <c r="H11" s="23" t="s">
        <v>46</v>
      </c>
    </row>
    <row r="12" spans="1:13" x14ac:dyDescent="0.3">
      <c r="A12" s="6"/>
      <c r="B12" t="s">
        <v>6</v>
      </c>
      <c r="C12" s="7">
        <v>0.02</v>
      </c>
      <c r="E12" t="s">
        <v>67</v>
      </c>
      <c r="F12" s="8">
        <f>C14</f>
        <v>7.0000000000000007E-2</v>
      </c>
      <c r="H12" s="23" t="s">
        <v>47</v>
      </c>
    </row>
    <row r="13" spans="1:13" x14ac:dyDescent="0.3">
      <c r="A13" s="6"/>
      <c r="B13" t="s">
        <v>66</v>
      </c>
      <c r="C13" s="7">
        <v>0.01</v>
      </c>
      <c r="F13" s="9"/>
      <c r="H13" s="23" t="s">
        <v>48</v>
      </c>
    </row>
    <row r="14" spans="1:13" x14ac:dyDescent="0.3">
      <c r="A14" s="6"/>
      <c r="B14" t="s">
        <v>67</v>
      </c>
      <c r="C14" s="7">
        <v>7.0000000000000007E-2</v>
      </c>
      <c r="E14" t="s">
        <v>8</v>
      </c>
      <c r="F14" s="30">
        <f>MIN(F10:F12)</f>
        <v>6.0000000000000005E-2</v>
      </c>
      <c r="H14" s="23" t="s">
        <v>49</v>
      </c>
    </row>
    <row r="15" spans="1:13" x14ac:dyDescent="0.3">
      <c r="A15" s="10"/>
      <c r="B15" s="1" t="s">
        <v>30</v>
      </c>
      <c r="C15" s="11">
        <v>5</v>
      </c>
      <c r="D15" s="1"/>
      <c r="E15" s="1"/>
      <c r="F15" s="12"/>
      <c r="H15" s="23" t="s">
        <v>50</v>
      </c>
    </row>
    <row r="16" spans="1:13" x14ac:dyDescent="0.3">
      <c r="H16" s="23" t="s">
        <v>51</v>
      </c>
    </row>
    <row r="17" spans="1:8" x14ac:dyDescent="0.3">
      <c r="A17" s="2"/>
      <c r="B17" s="3" t="s">
        <v>12</v>
      </c>
      <c r="C17" s="13">
        <v>600000</v>
      </c>
      <c r="H17" s="23" t="s">
        <v>52</v>
      </c>
    </row>
    <row r="18" spans="1:8" x14ac:dyDescent="0.3">
      <c r="A18" s="6"/>
      <c r="B18" t="s">
        <v>0</v>
      </c>
      <c r="C18" s="14">
        <v>0.75</v>
      </c>
      <c r="H18" s="23" t="s">
        <v>68</v>
      </c>
    </row>
    <row r="19" spans="1:8" x14ac:dyDescent="0.3">
      <c r="A19" s="6" t="s">
        <v>24</v>
      </c>
      <c r="B19" t="s">
        <v>1</v>
      </c>
      <c r="C19" s="28">
        <f>C17/(1-C18)</f>
        <v>2400000</v>
      </c>
      <c r="H19" s="23" t="s">
        <v>72</v>
      </c>
    </row>
    <row r="20" spans="1:8" x14ac:dyDescent="0.3">
      <c r="A20" s="6"/>
      <c r="B20" t="s">
        <v>11</v>
      </c>
      <c r="C20" s="15">
        <f>C19*C18</f>
        <v>1800000</v>
      </c>
      <c r="H20" s="23" t="s">
        <v>73</v>
      </c>
    </row>
    <row r="21" spans="1:8" x14ac:dyDescent="0.3">
      <c r="A21" s="6"/>
      <c r="B21" t="s">
        <v>10</v>
      </c>
      <c r="C21" s="14">
        <v>0.05</v>
      </c>
      <c r="H21" s="23" t="s">
        <v>74</v>
      </c>
    </row>
    <row r="22" spans="1:8" x14ac:dyDescent="0.3">
      <c r="A22" s="6"/>
      <c r="B22" t="s">
        <v>55</v>
      </c>
      <c r="C22" s="16">
        <v>30</v>
      </c>
      <c r="H22" s="23" t="s">
        <v>75</v>
      </c>
    </row>
    <row r="23" spans="1:8" x14ac:dyDescent="0.3">
      <c r="A23" s="10" t="s">
        <v>25</v>
      </c>
      <c r="B23" s="1" t="s">
        <v>57</v>
      </c>
      <c r="C23" s="27">
        <f>PMT(C21/12,C22*12,C20,0)</f>
        <v>-9662.7892142185028</v>
      </c>
      <c r="H23" s="23" t="s">
        <v>69</v>
      </c>
    </row>
    <row r="24" spans="1:8" x14ac:dyDescent="0.3">
      <c r="H24" s="23" t="s">
        <v>76</v>
      </c>
    </row>
    <row r="25" spans="1:8" x14ac:dyDescent="0.3">
      <c r="A25" s="2" t="s">
        <v>26</v>
      </c>
      <c r="B25" s="3" t="s">
        <v>11</v>
      </c>
      <c r="C25" s="13">
        <v>1000000</v>
      </c>
      <c r="H25" s="23" t="s">
        <v>77</v>
      </c>
    </row>
    <row r="26" spans="1:8" x14ac:dyDescent="0.3">
      <c r="A26" s="6"/>
      <c r="B26" t="s">
        <v>10</v>
      </c>
      <c r="C26" s="17">
        <v>3.7499999999999999E-2</v>
      </c>
      <c r="H26" s="23" t="s">
        <v>78</v>
      </c>
    </row>
    <row r="27" spans="1:8" x14ac:dyDescent="0.3">
      <c r="A27" s="6"/>
      <c r="B27" t="s">
        <v>2</v>
      </c>
      <c r="C27" s="14">
        <v>0.02</v>
      </c>
      <c r="H27" s="23" t="s">
        <v>53</v>
      </c>
    </row>
    <row r="28" spans="1:8" x14ac:dyDescent="0.3">
      <c r="A28" s="6"/>
      <c r="B28" t="s">
        <v>3</v>
      </c>
      <c r="C28" s="20">
        <v>1800</v>
      </c>
    </row>
    <row r="29" spans="1:8" x14ac:dyDescent="0.3">
      <c r="A29" s="6"/>
      <c r="B29" t="s">
        <v>13</v>
      </c>
      <c r="C29" s="20">
        <v>36</v>
      </c>
    </row>
    <row r="30" spans="1:8" x14ac:dyDescent="0.3">
      <c r="A30" s="6"/>
      <c r="B30" t="s">
        <v>55</v>
      </c>
      <c r="C30" s="16">
        <v>30</v>
      </c>
    </row>
    <row r="31" spans="1:8" x14ac:dyDescent="0.3">
      <c r="A31" s="6"/>
      <c r="B31" t="s">
        <v>57</v>
      </c>
      <c r="C31" s="37">
        <f>PMT(C26/12,C30*12,C25,0)</f>
        <v>-4631.1559157212778</v>
      </c>
    </row>
    <row r="32" spans="1:8" x14ac:dyDescent="0.3">
      <c r="A32" s="6"/>
      <c r="B32" t="s">
        <v>59</v>
      </c>
      <c r="C32" s="34">
        <f>+C25-C27*C25-C28-C29</f>
        <v>978164</v>
      </c>
    </row>
    <row r="33" spans="1:3" x14ac:dyDescent="0.3">
      <c r="A33" s="10"/>
      <c r="B33" s="1" t="s">
        <v>60</v>
      </c>
      <c r="C33" s="26">
        <f>RATE(C30*12,C31,C32)*12</f>
        <v>3.9311392436869354E-2</v>
      </c>
    </row>
    <row r="35" spans="1:3" x14ac:dyDescent="0.3">
      <c r="A35" s="2" t="s">
        <v>29</v>
      </c>
      <c r="B35" s="3" t="s">
        <v>11</v>
      </c>
      <c r="C35" s="13">
        <v>750000</v>
      </c>
    </row>
    <row r="36" spans="1:3" x14ac:dyDescent="0.3">
      <c r="A36" s="6"/>
      <c r="B36" t="s">
        <v>55</v>
      </c>
      <c r="C36" s="16">
        <v>30</v>
      </c>
    </row>
    <row r="37" spans="1:3" x14ac:dyDescent="0.3">
      <c r="A37" s="6"/>
      <c r="B37" t="s">
        <v>10</v>
      </c>
      <c r="C37" s="17">
        <v>4.2500000000000003E-2</v>
      </c>
    </row>
    <row r="38" spans="1:3" x14ac:dyDescent="0.3">
      <c r="A38" s="6"/>
      <c r="B38" t="s">
        <v>57</v>
      </c>
      <c r="C38" s="37">
        <f>PMT(C37/12,C36*12,C35,0)</f>
        <v>-3689.5491830961273</v>
      </c>
    </row>
    <row r="39" spans="1:3" x14ac:dyDescent="0.3">
      <c r="A39" s="6"/>
      <c r="B39" t="s">
        <v>31</v>
      </c>
      <c r="C39" s="14">
        <v>4.4999999999999998E-2</v>
      </c>
    </row>
    <row r="40" spans="1:3" x14ac:dyDescent="0.3">
      <c r="A40" s="6"/>
      <c r="B40" t="s">
        <v>14</v>
      </c>
      <c r="C40" s="20">
        <f>PV(C39/12,C36*12,C38)</f>
        <v>728173.70299604349</v>
      </c>
    </row>
    <row r="41" spans="1:3" x14ac:dyDescent="0.3">
      <c r="A41" s="6"/>
      <c r="B41" t="s">
        <v>32</v>
      </c>
      <c r="C41" s="25">
        <f>(C35-C40)/C35*100</f>
        <v>2.9101729338608684</v>
      </c>
    </row>
    <row r="42" spans="1:3" x14ac:dyDescent="0.3">
      <c r="A42" s="10"/>
      <c r="B42" s="1" t="s">
        <v>33</v>
      </c>
      <c r="C42" s="35">
        <f>ROUND(C41,0)</f>
        <v>3</v>
      </c>
    </row>
    <row r="44" spans="1:3" x14ac:dyDescent="0.3">
      <c r="A44" s="2" t="s">
        <v>37</v>
      </c>
      <c r="B44" s="3" t="s">
        <v>1</v>
      </c>
      <c r="C44" s="13">
        <v>4000000</v>
      </c>
    </row>
    <row r="45" spans="1:3" x14ac:dyDescent="0.3">
      <c r="A45" s="6"/>
      <c r="B45" t="s">
        <v>15</v>
      </c>
      <c r="C45" s="20">
        <v>400000</v>
      </c>
    </row>
    <row r="46" spans="1:3" x14ac:dyDescent="0.3">
      <c r="A46" s="6"/>
      <c r="B46" t="s">
        <v>16</v>
      </c>
      <c r="C46" s="20">
        <v>100000</v>
      </c>
    </row>
    <row r="47" spans="1:3" x14ac:dyDescent="0.3">
      <c r="A47" s="6"/>
      <c r="B47" t="s">
        <v>17</v>
      </c>
      <c r="C47" s="20">
        <v>120000</v>
      </c>
    </row>
    <row r="48" spans="1:3" x14ac:dyDescent="0.3">
      <c r="A48" s="6"/>
      <c r="B48" t="s">
        <v>18</v>
      </c>
      <c r="C48" s="20">
        <v>2000000</v>
      </c>
    </row>
    <row r="49" spans="1:3" x14ac:dyDescent="0.3">
      <c r="A49" s="6"/>
      <c r="B49" t="s">
        <v>58</v>
      </c>
      <c r="C49" s="31">
        <v>0.05</v>
      </c>
    </row>
    <row r="50" spans="1:3" x14ac:dyDescent="0.3">
      <c r="A50" s="6"/>
      <c r="C50" s="32"/>
    </row>
    <row r="51" spans="1:3" x14ac:dyDescent="0.3">
      <c r="A51" s="6"/>
      <c r="B51" t="s">
        <v>42</v>
      </c>
      <c r="C51" s="32">
        <f>+C45-C46</f>
        <v>300000</v>
      </c>
    </row>
    <row r="52" spans="1:3" x14ac:dyDescent="0.3">
      <c r="A52" s="6"/>
      <c r="C52" s="9"/>
    </row>
    <row r="53" spans="1:3" x14ac:dyDescent="0.3">
      <c r="A53" s="6"/>
      <c r="B53" t="s">
        <v>19</v>
      </c>
      <c r="C53" s="30">
        <f>+C51/C44</f>
        <v>7.4999999999999997E-2</v>
      </c>
    </row>
    <row r="54" spans="1:3" x14ac:dyDescent="0.3">
      <c r="C54" s="33"/>
    </row>
    <row r="55" spans="1:3" x14ac:dyDescent="0.3">
      <c r="A55" s="6" t="s">
        <v>38</v>
      </c>
      <c r="B55" t="s">
        <v>20</v>
      </c>
      <c r="C55" s="28">
        <f>+C51-(C48*C49)</f>
        <v>200000</v>
      </c>
    </row>
    <row r="56" spans="1:3" x14ac:dyDescent="0.3">
      <c r="A56" s="6" t="s">
        <v>39</v>
      </c>
      <c r="B56" t="s">
        <v>21</v>
      </c>
      <c r="C56" s="29">
        <f>+C51-(C48*C49)-C47</f>
        <v>80000</v>
      </c>
    </row>
    <row r="57" spans="1:3" x14ac:dyDescent="0.3">
      <c r="A57" s="10"/>
      <c r="B57" s="1"/>
      <c r="C57" s="12"/>
    </row>
    <row r="59" spans="1:3" x14ac:dyDescent="0.3">
      <c r="A59" s="2" t="s">
        <v>71</v>
      </c>
      <c r="B59" s="3" t="s">
        <v>23</v>
      </c>
      <c r="C59" s="13">
        <v>2500000</v>
      </c>
    </row>
    <row r="60" spans="1:3" x14ac:dyDescent="0.3">
      <c r="A60" s="6"/>
      <c r="C60" s="20"/>
    </row>
    <row r="61" spans="1:3" x14ac:dyDescent="0.3">
      <c r="A61" s="6"/>
      <c r="B61" s="18" t="s">
        <v>36</v>
      </c>
      <c r="C61" s="9"/>
    </row>
    <row r="62" spans="1:3" x14ac:dyDescent="0.3">
      <c r="A62" s="6"/>
      <c r="B62" t="s">
        <v>11</v>
      </c>
      <c r="C62" s="20">
        <v>1500000</v>
      </c>
    </row>
    <row r="63" spans="1:3" x14ac:dyDescent="0.3">
      <c r="A63" s="6"/>
      <c r="B63" t="s">
        <v>10</v>
      </c>
      <c r="C63" s="14">
        <v>0.05</v>
      </c>
    </row>
    <row r="64" spans="1:3" x14ac:dyDescent="0.3">
      <c r="A64" s="6"/>
      <c r="B64" t="s">
        <v>56</v>
      </c>
      <c r="C64" s="21">
        <f>C62*C63</f>
        <v>75000</v>
      </c>
    </row>
    <row r="65" spans="1:3" x14ac:dyDescent="0.3">
      <c r="A65" s="6"/>
      <c r="C65" s="20"/>
    </row>
    <row r="66" spans="1:3" x14ac:dyDescent="0.3">
      <c r="A66" s="6"/>
      <c r="B66" s="18" t="s">
        <v>41</v>
      </c>
      <c r="C66" s="20"/>
    </row>
    <row r="67" spans="1:3" x14ac:dyDescent="0.3">
      <c r="A67" s="6"/>
      <c r="B67" t="s">
        <v>4</v>
      </c>
      <c r="C67" s="15">
        <f>C59-C62</f>
        <v>1000000</v>
      </c>
    </row>
    <row r="68" spans="1:3" x14ac:dyDescent="0.3">
      <c r="A68" s="6"/>
      <c r="B68" t="s">
        <v>35</v>
      </c>
      <c r="C68" s="14">
        <v>7.4999999999999997E-2</v>
      </c>
    </row>
    <row r="69" spans="1:3" x14ac:dyDescent="0.3">
      <c r="A69" s="6"/>
      <c r="B69" t="s">
        <v>34</v>
      </c>
      <c r="C69" s="15">
        <f>C68*C67</f>
        <v>75000</v>
      </c>
    </row>
    <row r="70" spans="1:3" x14ac:dyDescent="0.3">
      <c r="A70" s="6"/>
      <c r="C70" s="15"/>
    </row>
    <row r="71" spans="1:3" x14ac:dyDescent="0.3">
      <c r="A71" s="6"/>
      <c r="B71" s="18" t="s">
        <v>40</v>
      </c>
      <c r="C71" s="21">
        <f>+C69+C64</f>
        <v>150000</v>
      </c>
    </row>
    <row r="72" spans="1:3" x14ac:dyDescent="0.3">
      <c r="A72" s="6"/>
      <c r="C72" s="9"/>
    </row>
    <row r="73" spans="1:3" x14ac:dyDescent="0.3">
      <c r="A73" s="10"/>
      <c r="B73" s="19" t="s">
        <v>22</v>
      </c>
      <c r="C73" s="36">
        <f>(C71)/C64</f>
        <v>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Macdonald</dc:creator>
  <cp:lastModifiedBy>Mark Karlan</cp:lastModifiedBy>
  <dcterms:created xsi:type="dcterms:W3CDTF">2018-05-01T18:21:28Z</dcterms:created>
  <dcterms:modified xsi:type="dcterms:W3CDTF">2023-04-23T21:27:10Z</dcterms:modified>
</cp:coreProperties>
</file>