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ejas\Desktop\Trading\"/>
    </mc:Choice>
  </mc:AlternateContent>
  <xr:revisionPtr revIDLastSave="0" documentId="13_ncr:1_{B5C7603E-68EE-4317-AB31-096D2972A4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1" i="1" l="1"/>
  <c r="J60" i="1"/>
  <c r="J59" i="1"/>
  <c r="J58" i="1"/>
  <c r="S57" i="1"/>
  <c r="R57" i="1"/>
  <c r="K57" i="1"/>
  <c r="J57" i="1"/>
  <c r="D57" i="1"/>
  <c r="C57" i="1"/>
  <c r="S56" i="1"/>
  <c r="R56" i="1"/>
  <c r="K56" i="1"/>
  <c r="J56" i="1"/>
  <c r="D56" i="1"/>
  <c r="C56" i="1"/>
  <c r="S55" i="1"/>
  <c r="R55" i="1"/>
  <c r="K55" i="1"/>
  <c r="J55" i="1"/>
  <c r="D55" i="1"/>
  <c r="C55" i="1"/>
  <c r="S54" i="1"/>
  <c r="R54" i="1"/>
  <c r="K54" i="1"/>
  <c r="J54" i="1"/>
  <c r="D54" i="1"/>
  <c r="C54" i="1"/>
  <c r="S53" i="1"/>
  <c r="R53" i="1"/>
  <c r="K53" i="1"/>
  <c r="J53" i="1"/>
  <c r="D53" i="1"/>
  <c r="C53" i="1"/>
  <c r="S52" i="1"/>
  <c r="R52" i="1"/>
  <c r="K52" i="1"/>
  <c r="J52" i="1"/>
  <c r="D52" i="1"/>
  <c r="C52" i="1"/>
  <c r="S51" i="1"/>
  <c r="R51" i="1"/>
  <c r="K51" i="1"/>
  <c r="J51" i="1"/>
  <c r="D51" i="1"/>
  <c r="C51" i="1"/>
  <c r="S50" i="1"/>
  <c r="R50" i="1"/>
  <c r="K50" i="1"/>
  <c r="J50" i="1"/>
  <c r="D50" i="1"/>
  <c r="C50" i="1"/>
  <c r="S49" i="1"/>
  <c r="R49" i="1"/>
  <c r="K49" i="1"/>
  <c r="J49" i="1"/>
  <c r="D49" i="1"/>
  <c r="C49" i="1"/>
  <c r="S48" i="1"/>
  <c r="R48" i="1"/>
  <c r="K48" i="1"/>
  <c r="J48" i="1"/>
  <c r="D48" i="1"/>
  <c r="C48" i="1"/>
  <c r="S47" i="1"/>
  <c r="R47" i="1"/>
  <c r="K47" i="1"/>
  <c r="J47" i="1"/>
  <c r="D47" i="1"/>
  <c r="C47" i="1"/>
  <c r="S46" i="1"/>
  <c r="R46" i="1"/>
  <c r="K46" i="1"/>
  <c r="J46" i="1"/>
  <c r="D46" i="1"/>
  <c r="C46" i="1"/>
  <c r="S45" i="1"/>
  <c r="R45" i="1"/>
  <c r="K45" i="1"/>
  <c r="J45" i="1"/>
  <c r="D45" i="1"/>
  <c r="C45" i="1"/>
  <c r="S44" i="1"/>
  <c r="R44" i="1"/>
  <c r="K44" i="1"/>
  <c r="J44" i="1"/>
  <c r="D44" i="1"/>
  <c r="C44" i="1"/>
  <c r="S43" i="1"/>
  <c r="R43" i="1"/>
  <c r="K43" i="1"/>
  <c r="J43" i="1"/>
  <c r="D43" i="1"/>
  <c r="C43" i="1"/>
  <c r="S42" i="1"/>
  <c r="R42" i="1"/>
  <c r="K42" i="1"/>
  <c r="J42" i="1"/>
  <c r="D42" i="1"/>
  <c r="C42" i="1"/>
  <c r="S41" i="1"/>
  <c r="R41" i="1"/>
  <c r="K41" i="1"/>
  <c r="J41" i="1"/>
  <c r="D41" i="1"/>
  <c r="C41" i="1"/>
  <c r="S40" i="1"/>
  <c r="R40" i="1"/>
  <c r="K40" i="1"/>
  <c r="J40" i="1"/>
  <c r="D40" i="1"/>
  <c r="C40" i="1"/>
  <c r="S39" i="1"/>
  <c r="R39" i="1"/>
  <c r="K39" i="1"/>
  <c r="J39" i="1"/>
  <c r="D39" i="1"/>
  <c r="C39" i="1"/>
  <c r="S38" i="1"/>
  <c r="R38" i="1"/>
  <c r="K38" i="1"/>
  <c r="J38" i="1"/>
  <c r="D38" i="1"/>
  <c r="C38" i="1"/>
  <c r="S37" i="1"/>
  <c r="R37" i="1"/>
  <c r="K37" i="1"/>
  <c r="J37" i="1"/>
  <c r="D37" i="1"/>
  <c r="C37" i="1"/>
  <c r="S36" i="1"/>
  <c r="R36" i="1"/>
  <c r="K36" i="1"/>
  <c r="J36" i="1"/>
  <c r="D36" i="1"/>
  <c r="C36" i="1"/>
  <c r="S35" i="1"/>
  <c r="R35" i="1"/>
  <c r="K35" i="1"/>
  <c r="J35" i="1"/>
  <c r="D35" i="1"/>
  <c r="C35" i="1"/>
  <c r="S34" i="1"/>
  <c r="R34" i="1"/>
  <c r="K34" i="1"/>
  <c r="J34" i="1"/>
  <c r="D34" i="1"/>
  <c r="C34" i="1"/>
  <c r="S33" i="1"/>
  <c r="R33" i="1"/>
  <c r="K33" i="1"/>
  <c r="J33" i="1"/>
  <c r="D33" i="1"/>
  <c r="C33" i="1"/>
  <c r="S32" i="1"/>
  <c r="R32" i="1"/>
  <c r="K32" i="1"/>
  <c r="J32" i="1"/>
  <c r="D32" i="1"/>
  <c r="C32" i="1"/>
  <c r="S31" i="1"/>
  <c r="R31" i="1"/>
  <c r="K31" i="1"/>
  <c r="J31" i="1"/>
  <c r="D31" i="1"/>
  <c r="C31" i="1"/>
  <c r="S30" i="1"/>
  <c r="R30" i="1"/>
  <c r="K30" i="1"/>
  <c r="J30" i="1"/>
  <c r="D30" i="1"/>
  <c r="C30" i="1"/>
  <c r="S29" i="1"/>
  <c r="R29" i="1"/>
  <c r="K29" i="1"/>
  <c r="J29" i="1"/>
  <c r="D29" i="1"/>
  <c r="C29" i="1"/>
  <c r="S28" i="1"/>
  <c r="R28" i="1"/>
  <c r="K28" i="1"/>
  <c r="J28" i="1"/>
  <c r="D28" i="1"/>
  <c r="C28" i="1"/>
  <c r="S27" i="1"/>
  <c r="R27" i="1"/>
  <c r="K27" i="1"/>
  <c r="J27" i="1"/>
  <c r="D27" i="1"/>
  <c r="C27" i="1"/>
  <c r="S26" i="1"/>
  <c r="R26" i="1"/>
  <c r="K26" i="1"/>
  <c r="J26" i="1"/>
  <c r="D26" i="1"/>
  <c r="C26" i="1"/>
  <c r="S25" i="1"/>
  <c r="R25" i="1"/>
  <c r="K25" i="1"/>
  <c r="J25" i="1"/>
  <c r="D25" i="1"/>
  <c r="C25" i="1"/>
  <c r="S24" i="1"/>
  <c r="R24" i="1"/>
  <c r="K24" i="1"/>
  <c r="J24" i="1"/>
  <c r="D24" i="1"/>
  <c r="C24" i="1"/>
  <c r="S23" i="1"/>
  <c r="R23" i="1"/>
  <c r="K23" i="1"/>
  <c r="J23" i="1"/>
  <c r="D23" i="1"/>
  <c r="C23" i="1"/>
  <c r="S22" i="1"/>
  <c r="R22" i="1"/>
  <c r="K22" i="1"/>
  <c r="J22" i="1"/>
  <c r="D22" i="1"/>
  <c r="C22" i="1"/>
  <c r="S21" i="1"/>
  <c r="R21" i="1"/>
  <c r="K21" i="1"/>
  <c r="J21" i="1"/>
  <c r="D21" i="1"/>
  <c r="C21" i="1"/>
  <c r="S20" i="1"/>
  <c r="R20" i="1"/>
  <c r="K20" i="1"/>
  <c r="J20" i="1"/>
  <c r="D20" i="1"/>
  <c r="C20" i="1"/>
  <c r="S19" i="1"/>
  <c r="R19" i="1"/>
  <c r="K19" i="1"/>
  <c r="J19" i="1"/>
  <c r="D19" i="1"/>
  <c r="C19" i="1"/>
  <c r="S18" i="1"/>
  <c r="R18" i="1"/>
  <c r="K18" i="1"/>
  <c r="J18" i="1"/>
  <c r="D18" i="1"/>
  <c r="C18" i="1"/>
  <c r="S17" i="1"/>
  <c r="R17" i="1"/>
  <c r="K17" i="1"/>
  <c r="J17" i="1"/>
  <c r="D17" i="1"/>
  <c r="C17" i="1"/>
  <c r="S16" i="1"/>
  <c r="R16" i="1"/>
  <c r="K16" i="1"/>
  <c r="J16" i="1"/>
  <c r="D16" i="1"/>
  <c r="C16" i="1"/>
  <c r="S15" i="1"/>
  <c r="R15" i="1"/>
  <c r="K15" i="1"/>
  <c r="J15" i="1"/>
  <c r="D15" i="1"/>
  <c r="C15" i="1"/>
  <c r="S14" i="1"/>
  <c r="R14" i="1"/>
  <c r="K14" i="1"/>
  <c r="J14" i="1"/>
  <c r="D14" i="1"/>
  <c r="C14" i="1"/>
  <c r="S13" i="1"/>
  <c r="R13" i="1"/>
  <c r="K13" i="1"/>
  <c r="J13" i="1"/>
  <c r="D13" i="1"/>
  <c r="C13" i="1"/>
  <c r="S12" i="1"/>
  <c r="R12" i="1"/>
  <c r="K12" i="1"/>
  <c r="J12" i="1"/>
  <c r="D12" i="1"/>
  <c r="C12" i="1"/>
  <c r="S11" i="1"/>
  <c r="R11" i="1"/>
  <c r="K11" i="1"/>
  <c r="J11" i="1"/>
  <c r="D11" i="1"/>
  <c r="C11" i="1"/>
  <c r="S10" i="1"/>
  <c r="R10" i="1"/>
  <c r="K10" i="1"/>
  <c r="J10" i="1"/>
  <c r="D10" i="1"/>
  <c r="C10" i="1"/>
  <c r="S9" i="1"/>
  <c r="R9" i="1"/>
  <c r="K9" i="1"/>
  <c r="J9" i="1"/>
  <c r="D9" i="1"/>
  <c r="C9" i="1"/>
  <c r="S8" i="1"/>
  <c r="R8" i="1"/>
  <c r="K8" i="1"/>
  <c r="J8" i="1"/>
  <c r="D8" i="1"/>
  <c r="C8" i="1"/>
  <c r="S7" i="1"/>
  <c r="R7" i="1"/>
  <c r="K7" i="1"/>
  <c r="J7" i="1"/>
  <c r="D7" i="1"/>
  <c r="C7" i="1"/>
  <c r="S6" i="1"/>
  <c r="R6" i="1"/>
  <c r="K6" i="1"/>
  <c r="J6" i="1"/>
  <c r="D6" i="1"/>
  <c r="C6" i="1"/>
  <c r="S5" i="1"/>
  <c r="R5" i="1"/>
  <c r="K5" i="1"/>
  <c r="J5" i="1"/>
  <c r="D5" i="1"/>
  <c r="C5" i="1"/>
  <c r="S4" i="1"/>
  <c r="R4" i="1"/>
  <c r="K4" i="1"/>
  <c r="J4" i="1"/>
  <c r="D4" i="1"/>
  <c r="C4" i="1"/>
  <c r="S3" i="1"/>
  <c r="R3" i="1"/>
  <c r="K3" i="1"/>
  <c r="J3" i="1"/>
  <c r="D3" i="1"/>
  <c r="C3" i="1"/>
  <c r="S2" i="1"/>
  <c r="R2" i="1"/>
  <c r="K2" i="1"/>
  <c r="J2" i="1"/>
  <c r="D2" i="1"/>
  <c r="C2" i="1"/>
</calcChain>
</file>

<file path=xl/sharedStrings.xml><?xml version="1.0" encoding="utf-8"?>
<sst xmlns="http://schemas.openxmlformats.org/spreadsheetml/2006/main" count="286" uniqueCount="56">
  <si>
    <t>Trade #</t>
  </si>
  <si>
    <t>ENTRY DATE</t>
  </si>
  <si>
    <t xml:space="preserve">Month </t>
  </si>
  <si>
    <t>Year</t>
  </si>
  <si>
    <t>Day</t>
  </si>
  <si>
    <t>System</t>
  </si>
  <si>
    <t>Symbols</t>
  </si>
  <si>
    <t>LOT SIZE</t>
  </si>
  <si>
    <t>Qty</t>
  </si>
  <si>
    <t>LONG/SHORT</t>
  </si>
  <si>
    <t>Average Qty</t>
  </si>
  <si>
    <t>ENTRY</t>
  </si>
  <si>
    <t>SYSTEM ENTRY</t>
  </si>
  <si>
    <t>EXIT</t>
  </si>
  <si>
    <t>SYSTEM EXIT</t>
  </si>
  <si>
    <t>BNF_Intra PnL in points</t>
  </si>
  <si>
    <t>Charges</t>
  </si>
  <si>
    <t>Slippage points</t>
  </si>
  <si>
    <t>Commission points</t>
  </si>
  <si>
    <t>Commisiion and slippage</t>
  </si>
  <si>
    <t>Gross PnL</t>
  </si>
  <si>
    <t>Net PnL</t>
  </si>
  <si>
    <t>Net Points</t>
  </si>
  <si>
    <t>Result</t>
  </si>
  <si>
    <t>Cum Profit</t>
  </si>
  <si>
    <t>Cum Points</t>
  </si>
  <si>
    <t>Account growth</t>
  </si>
  <si>
    <t>% on Equity</t>
  </si>
  <si>
    <t>% on initial equity</t>
  </si>
  <si>
    <t>CAGR %</t>
  </si>
  <si>
    <t>Net Cum %</t>
  </si>
  <si>
    <t>Equity Peak</t>
  </si>
  <si>
    <t>Max Sys Drawdown</t>
  </si>
  <si>
    <t>Average Slippage_Fdsystem</t>
  </si>
  <si>
    <t>Average Slippage_IBFD</t>
  </si>
  <si>
    <t>Average Slippage_BNFIntra</t>
  </si>
  <si>
    <t>Remarks</t>
  </si>
  <si>
    <t>FD System</t>
  </si>
  <si>
    <t>Account resettled to 4Laks</t>
  </si>
  <si>
    <t>IBFD_Invertir</t>
  </si>
  <si>
    <t>BNF_Intra</t>
  </si>
  <si>
    <t>35300PE</t>
  </si>
  <si>
    <t>35500CE</t>
  </si>
  <si>
    <t>35500PE</t>
  </si>
  <si>
    <t>35700CE</t>
  </si>
  <si>
    <t>Fd System</t>
  </si>
  <si>
    <t>Tue</t>
  </si>
  <si>
    <t>Wed</t>
  </si>
  <si>
    <t>Thu</t>
  </si>
  <si>
    <t>Fri</t>
  </si>
  <si>
    <t>Mon</t>
  </si>
  <si>
    <t>WIN</t>
  </si>
  <si>
    <t>LOSS</t>
  </si>
  <si>
    <t>Jul</t>
  </si>
  <si>
    <t>Aug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</si>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</sst>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entury Gothic"/>
      <family val="2"/>
    </font>
    <font>
      <b/>
      <sz val="11"/>
      <color theme="1" tint="4.9989318521683403E-2"/>
      <name val="Century Gothic"/>
      <family val="2"/>
    </font>
    <font>
      <b/>
      <sz val="11"/>
      <color rgb="FF0070C0"/>
      <name val="Century Gothic"/>
      <family val="2"/>
    </font>
    <font>
      <sz val="9"/>
      <color theme="1"/>
      <name val="Century Gothic"/>
      <family val="2"/>
    </font>
    <font>
      <b/>
      <sz val="8"/>
      <color rgb="FF0070C0"/>
      <name val="Century Gothic"/>
      <family val="2"/>
    </font>
    <font>
      <b/>
      <sz val="9"/>
      <color rgb="FFFF0000"/>
      <name val="Century Gothic"/>
      <family val="2"/>
    </font>
    <font>
      <b/>
      <sz val="9"/>
      <color rgb="FF0070C0"/>
      <name val="Century Gothic"/>
      <family val="2"/>
    </font>
    <font>
      <sz val="9"/>
      <color theme="1"/>
      <name val="Century Gothic"/>
    </font>
    <font>
      <b/>
      <sz val="9"/>
      <color rgb="FFFF0000"/>
      <name val="Century Gothic"/>
    </font>
    <font>
      <b/>
      <sz val="9"/>
      <color rgb="FF000000"/>
      <name val="Century Gothic"/>
      <family val="2"/>
    </font>
    <font>
      <b/>
      <sz val="9"/>
      <color rgb="FF000000"/>
      <name val="Century Gothic"/>
    </font>
    <font>
      <sz val="9"/>
      <color rgb="FF006100"/>
      <name val="Century Gothic"/>
      <family val="2"/>
    </font>
    <font>
      <sz val="9"/>
      <color rgb="FF9C0006"/>
      <name val="Century Gothic"/>
      <family val="2"/>
    </font>
    <font>
      <sz val="9"/>
      <color rgb="FF9C0006"/>
      <name val="Century Gothic"/>
    </font>
    <font>
      <sz val="9"/>
      <color rgb="FF006100"/>
      <name val="Century Gothic"/>
    </font>
    <font>
      <sz val="9"/>
      <color rgb="FF000000"/>
      <name val="Century Gothic"/>
      <family val="2"/>
    </font>
    <font>
      <sz val="9"/>
      <color rgb="FF000000"/>
      <name val="Century Gothic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  <bgColor rgb="FFB4C6E7"/>
      </patternFill>
    </fill>
    <fill>
      <patternFill patternType="solid">
        <fgColor rgb="FFC6EFCE"/>
        <bgColor rgb="FFD9E1F2"/>
      </patternFill>
    </fill>
    <fill>
      <patternFill patternType="solid">
        <fgColor rgb="FFFFC7CE"/>
        <bgColor rgb="FFB4C6E7"/>
      </patternFill>
    </fill>
    <fill>
      <patternFill patternType="solid">
        <fgColor rgb="FFFFC7CE"/>
        <bgColor rgb="FFD9E1F2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2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2" fontId="8" fillId="5" borderId="4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2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2" fontId="8" fillId="5" borderId="6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10" fontId="16" fillId="6" borderId="0" xfId="0" applyNumberFormat="1" applyFont="1" applyFill="1" applyAlignment="1">
      <alignment horizontal="left" vertical="center"/>
    </xf>
    <xf numFmtId="10" fontId="16" fillId="7" borderId="0" xfId="0" applyNumberFormat="1" applyFont="1" applyFill="1" applyAlignment="1">
      <alignment horizontal="left" vertical="center"/>
    </xf>
    <xf numFmtId="10" fontId="17" fillId="7" borderId="0" xfId="0" applyNumberFormat="1" applyFont="1" applyFill="1" applyAlignment="1">
      <alignment horizontal="left" vertical="center"/>
    </xf>
    <xf numFmtId="10" fontId="17" fillId="6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10" fontId="12" fillId="8" borderId="0" xfId="0" applyNumberFormat="1" applyFont="1" applyFill="1" applyAlignment="1">
      <alignment horizontal="center" vertical="center"/>
    </xf>
    <xf numFmtId="10" fontId="12" fillId="9" borderId="0" xfId="0" applyNumberFormat="1" applyFont="1" applyFill="1" applyAlignment="1">
      <alignment horizontal="center" vertical="center"/>
    </xf>
    <xf numFmtId="10" fontId="13" fillId="10" borderId="0" xfId="0" applyNumberFormat="1" applyFont="1" applyFill="1" applyAlignment="1">
      <alignment horizontal="center" vertical="center"/>
    </xf>
    <xf numFmtId="10" fontId="13" fillId="11" borderId="0" xfId="0" applyNumberFormat="1" applyFont="1" applyFill="1" applyAlignment="1">
      <alignment horizontal="center" vertical="center"/>
    </xf>
    <xf numFmtId="10" fontId="14" fillId="11" borderId="0" xfId="0" applyNumberFormat="1" applyFont="1" applyFill="1" applyAlignment="1">
      <alignment horizontal="center" vertical="center"/>
    </xf>
    <xf numFmtId="10" fontId="15" fillId="8" borderId="0" xfId="0" applyNumberFormat="1" applyFont="1" applyFill="1" applyAlignment="1">
      <alignment horizontal="center" vertical="center"/>
    </xf>
    <xf numFmtId="10" fontId="15" fillId="9" borderId="0" xfId="0" applyNumberFormat="1" applyFont="1" applyFill="1" applyAlignment="1">
      <alignment horizontal="center" vertical="center"/>
    </xf>
    <xf numFmtId="10" fontId="14" fillId="10" borderId="0" xfId="0" applyNumberFormat="1" applyFont="1" applyFill="1" applyAlignment="1">
      <alignment horizontal="center" vertical="center"/>
    </xf>
    <xf numFmtId="10" fontId="16" fillId="6" borderId="0" xfId="0" applyNumberFormat="1" applyFont="1" applyFill="1" applyAlignment="1">
      <alignment horizontal="center" vertical="center"/>
    </xf>
    <xf numFmtId="10" fontId="6" fillId="6" borderId="0" xfId="0" applyNumberFormat="1" applyFont="1" applyFill="1" applyAlignment="1">
      <alignment horizontal="center" vertical="center"/>
    </xf>
    <xf numFmtId="10" fontId="10" fillId="6" borderId="0" xfId="0" applyNumberFormat="1" applyFont="1" applyFill="1" applyAlignment="1">
      <alignment horizontal="center" vertical="center"/>
    </xf>
    <xf numFmtId="10" fontId="16" fillId="7" borderId="0" xfId="0" applyNumberFormat="1" applyFont="1" applyFill="1" applyAlignment="1">
      <alignment horizontal="center" vertical="center"/>
    </xf>
    <xf numFmtId="10" fontId="6" fillId="7" borderId="0" xfId="0" applyNumberFormat="1" applyFont="1" applyFill="1" applyAlignment="1">
      <alignment horizontal="center" vertical="center"/>
    </xf>
    <xf numFmtId="10" fontId="10" fillId="7" borderId="0" xfId="0" applyNumberFormat="1" applyFont="1" applyFill="1" applyAlignment="1">
      <alignment horizontal="center" vertical="center"/>
    </xf>
    <xf numFmtId="10" fontId="17" fillId="7" borderId="0" xfId="0" applyNumberFormat="1" applyFont="1" applyFill="1" applyAlignment="1">
      <alignment horizontal="center" vertical="center"/>
    </xf>
    <xf numFmtId="10" fontId="9" fillId="7" borderId="0" xfId="0" applyNumberFormat="1" applyFont="1" applyFill="1" applyAlignment="1">
      <alignment horizontal="center" vertical="center"/>
    </xf>
    <xf numFmtId="10" fontId="11" fillId="7" borderId="0" xfId="0" applyNumberFormat="1" applyFont="1" applyFill="1" applyAlignment="1">
      <alignment horizontal="center" vertical="center"/>
    </xf>
    <xf numFmtId="10" fontId="17" fillId="6" borderId="0" xfId="0" applyNumberFormat="1" applyFont="1" applyFill="1" applyAlignment="1">
      <alignment horizontal="center" vertical="center"/>
    </xf>
    <xf numFmtId="10" fontId="9" fillId="6" borderId="0" xfId="0" applyNumberFormat="1" applyFont="1" applyFill="1" applyAlignment="1">
      <alignment horizontal="center" vertical="center"/>
    </xf>
    <xf numFmtId="10" fontId="11" fillId="6" borderId="0" xfId="0" applyNumberFormat="1" applyFont="1" applyFill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/>
    </xf>
    <xf numFmtId="14" fontId="16" fillId="6" borderId="0" xfId="0" applyNumberFormat="1" applyFont="1" applyFill="1" applyAlignment="1">
      <alignment horizontal="center" vertical="center"/>
    </xf>
    <xf numFmtId="14" fontId="16" fillId="7" borderId="0" xfId="0" applyNumberFormat="1" applyFont="1" applyFill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14" fontId="0" fillId="0" borderId="0" xfId="0" applyNumberFormat="1"/>
    <xf numFmtId="0" fontId="17" fillId="6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jas/Downloads/BNF_Options_Intraday_Tejaswi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urnal (2)"/>
      <sheetName val="Dash Board"/>
      <sheetName val="Main Journal"/>
      <sheetName val="System wise Summary"/>
      <sheetName val="Total Summary"/>
      <sheetName val="Position sizing"/>
      <sheetName val="BNF_Options_Intraday_Tejaswi (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topLeftCell="A80" workbookViewId="0">
      <selection activeCell="A75" sqref="A75:AG84"/>
    </sheetView>
  </sheetViews>
  <sheetFormatPr defaultRowHeight="14.5" x14ac:dyDescent="0.35"/>
  <cols>
    <col min="2" max="2" width="10.08984375" bestFit="1" customWidth="1"/>
    <col min="6" max="6" width="10.36328125" bestFit="1" customWidth="1"/>
    <col min="7" max="7" width="8" bestFit="1" customWidth="1"/>
    <col min="27" max="27" width="10.81640625" bestFit="1" customWidth="1"/>
  </cols>
  <sheetData>
    <row r="1" spans="1:37" ht="42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7" t="s">
        <v>33</v>
      </c>
      <c r="AI1" s="7" t="s">
        <v>34</v>
      </c>
      <c r="AJ1" s="7" t="s">
        <v>35</v>
      </c>
      <c r="AK1" s="6" t="s">
        <v>36</v>
      </c>
    </row>
    <row r="2" spans="1:37" ht="34.5" x14ac:dyDescent="0.35">
      <c r="A2" s="28">
        <v>1</v>
      </c>
      <c r="B2" s="72">
        <v>44341</v>
      </c>
      <c r="C2" s="8" t="e">
        <f>TEXT([1]!Table1[[#This Row],[ENTRY DATE]],"mmm")</f>
        <v>#REF!</v>
      </c>
      <c r="D2" s="8" t="e">
        <f>TEXT([1]!Table1[[#This Row],[ENTRY DATE]],"YYYY")</f>
        <v>#REF!</v>
      </c>
      <c r="E2" s="28" t="s">
        <v>46</v>
      </c>
      <c r="F2" s="28" t="s">
        <v>37</v>
      </c>
      <c r="G2" s="8"/>
      <c r="H2" s="28">
        <v>2</v>
      </c>
      <c r="I2" s="28">
        <v>50</v>
      </c>
      <c r="J2" s="8" t="str">
        <f t="shared" ref="J2:J27" si="0">"SHORT"</f>
        <v>SHORT</v>
      </c>
      <c r="K2" s="8" t="e">
        <f>AVERAGE([1]!Table1[Qty])</f>
        <v>#REF!</v>
      </c>
      <c r="L2" s="32">
        <v>645.29999999999995</v>
      </c>
      <c r="M2" s="32">
        <v>591.65</v>
      </c>
      <c r="N2" s="32">
        <v>537.35</v>
      </c>
      <c r="O2" s="32">
        <v>503.7</v>
      </c>
      <c r="P2" s="8"/>
      <c r="Q2" s="28">
        <v>200</v>
      </c>
      <c r="R2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" s="9" t="e">
        <f>-([1]!Table1[[#This Row],[Charges]]/[1]!Table1[[#This Row],[Qty]])</f>
        <v>#REF!</v>
      </c>
      <c r="T2" s="40">
        <v>1.46E-2</v>
      </c>
      <c r="U2" s="28">
        <v>5397.5</v>
      </c>
      <c r="V2" s="24">
        <v>5197.5</v>
      </c>
      <c r="W2" s="24">
        <v>103.95</v>
      </c>
      <c r="X2" s="44" t="s">
        <v>51</v>
      </c>
      <c r="Y2" s="24">
        <v>5197.5</v>
      </c>
      <c r="Z2" s="24">
        <v>104</v>
      </c>
      <c r="AA2" s="24">
        <v>505197.5</v>
      </c>
      <c r="AB2" s="52">
        <v>1.04E-2</v>
      </c>
      <c r="AC2" s="52">
        <v>1.04E-2</v>
      </c>
      <c r="AD2" s="60">
        <v>1.04E-2</v>
      </c>
      <c r="AE2" s="60">
        <v>1.04E-2</v>
      </c>
      <c r="AF2" s="28">
        <v>505197.5</v>
      </c>
      <c r="AG2" s="61">
        <v>0</v>
      </c>
      <c r="AH2" s="62">
        <v>-1.29E-2</v>
      </c>
      <c r="AI2" s="62">
        <v>-1.1299999999999999E-2</v>
      </c>
      <c r="AJ2" s="62">
        <v>-6.9999999999999999E-4</v>
      </c>
      <c r="AK2" s="10" t="s">
        <v>38</v>
      </c>
    </row>
    <row r="3" spans="1:37" x14ac:dyDescent="0.35">
      <c r="A3" s="29">
        <v>2</v>
      </c>
      <c r="B3" s="73">
        <v>44342</v>
      </c>
      <c r="C3" s="11" t="e">
        <f>TEXT([1]!Table1[[#This Row],[ENTRY DATE]],"mmm")</f>
        <v>#REF!</v>
      </c>
      <c r="D3" s="11" t="e">
        <f>TEXT([1]!Table1[[#This Row],[ENTRY DATE]],"YYYY")</f>
        <v>#REF!</v>
      </c>
      <c r="E3" s="29" t="s">
        <v>47</v>
      </c>
      <c r="F3" s="29" t="s">
        <v>37</v>
      </c>
      <c r="G3" s="11"/>
      <c r="H3" s="29">
        <v>3</v>
      </c>
      <c r="I3" s="29">
        <v>75</v>
      </c>
      <c r="J3" s="11" t="str">
        <f t="shared" si="0"/>
        <v>SHORT</v>
      </c>
      <c r="K3" s="11" t="e">
        <f>AVERAGE([1]!Table1[Qty])</f>
        <v>#REF!</v>
      </c>
      <c r="L3" s="33">
        <v>406.9</v>
      </c>
      <c r="M3" s="33">
        <v>408.05</v>
      </c>
      <c r="N3" s="33">
        <v>334.8</v>
      </c>
      <c r="O3" s="33">
        <v>337.25</v>
      </c>
      <c r="P3" s="11"/>
      <c r="Q3" s="29">
        <v>257</v>
      </c>
      <c r="R3" s="11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" s="12" t="e">
        <f>-([1]!Table1[[#This Row],[Charges]]/[1]!Table1[[#This Row],[Qty]])</f>
        <v>#REF!</v>
      </c>
      <c r="T3" s="41">
        <v>-2.8500000000000001E-3</v>
      </c>
      <c r="U3" s="29">
        <v>5407.5</v>
      </c>
      <c r="V3" s="25">
        <v>5150.5</v>
      </c>
      <c r="W3" s="25">
        <v>68.67</v>
      </c>
      <c r="X3" s="45" t="s">
        <v>51</v>
      </c>
      <c r="Y3" s="25">
        <v>10348</v>
      </c>
      <c r="Z3" s="25">
        <v>173</v>
      </c>
      <c r="AA3" s="25">
        <v>510348</v>
      </c>
      <c r="AB3" s="53">
        <v>1.0200000000000001E-2</v>
      </c>
      <c r="AC3" s="53">
        <v>1.03E-2</v>
      </c>
      <c r="AD3" s="63">
        <v>2.06E-2</v>
      </c>
      <c r="AE3" s="63">
        <v>2.07E-2</v>
      </c>
      <c r="AF3" s="29">
        <v>505197.5</v>
      </c>
      <c r="AG3" s="64">
        <v>0</v>
      </c>
      <c r="AH3" s="65">
        <v>-1.29E-2</v>
      </c>
      <c r="AI3" s="65">
        <v>-1.1299999999999999E-2</v>
      </c>
      <c r="AJ3" s="65">
        <v>-6.9999999999999999E-4</v>
      </c>
      <c r="AK3" s="13"/>
    </row>
    <row r="4" spans="1:37" x14ac:dyDescent="0.35">
      <c r="A4" s="28">
        <v>3</v>
      </c>
      <c r="B4" s="72">
        <v>44343</v>
      </c>
      <c r="C4" s="8" t="e">
        <f>TEXT([1]!Table1[[#This Row],[ENTRY DATE]],"mmm")</f>
        <v>#REF!</v>
      </c>
      <c r="D4" s="8" t="e">
        <f>TEXT([1]!Table1[[#This Row],[ENTRY DATE]],"YYYY")</f>
        <v>#REF!</v>
      </c>
      <c r="E4" s="28" t="s">
        <v>48</v>
      </c>
      <c r="F4" s="28" t="s">
        <v>37</v>
      </c>
      <c r="G4" s="8"/>
      <c r="H4" s="28">
        <v>3</v>
      </c>
      <c r="I4" s="28">
        <v>75</v>
      </c>
      <c r="J4" s="8" t="str">
        <f t="shared" si="0"/>
        <v>SHORT</v>
      </c>
      <c r="K4" s="8" t="e">
        <f>AVERAGE([1]!Table1[Qty])</f>
        <v>#REF!</v>
      </c>
      <c r="L4" s="34">
        <v>235.66669999999999</v>
      </c>
      <c r="M4" s="34">
        <v>239.75</v>
      </c>
      <c r="N4" s="34">
        <v>286</v>
      </c>
      <c r="O4" s="34">
        <v>285.03949999999998</v>
      </c>
      <c r="P4" s="8"/>
      <c r="Q4" s="28">
        <v>231.07</v>
      </c>
      <c r="R4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" s="9" t="e">
        <f>-([1]!Table1[[#This Row],[Charges]]/[1]!Table1[[#This Row],[Qty]])</f>
        <v>#REF!</v>
      </c>
      <c r="T4" s="40">
        <v>-1.5480000000000001E-2</v>
      </c>
      <c r="U4" s="28">
        <v>-3774.9974999999999</v>
      </c>
      <c r="V4" s="24">
        <v>-4006.07</v>
      </c>
      <c r="W4" s="24">
        <v>-53.41</v>
      </c>
      <c r="X4" s="46" t="s">
        <v>52</v>
      </c>
      <c r="Y4" s="24">
        <v>6341.93</v>
      </c>
      <c r="Z4" s="24">
        <v>119</v>
      </c>
      <c r="AA4" s="24">
        <v>506341.9325</v>
      </c>
      <c r="AB4" s="54">
        <v>-7.7999999999999996E-3</v>
      </c>
      <c r="AC4" s="54">
        <v>-8.0000000000000002E-3</v>
      </c>
      <c r="AD4" s="60">
        <v>1.2699999999999999E-2</v>
      </c>
      <c r="AE4" s="60">
        <v>1.2699999999999999E-2</v>
      </c>
      <c r="AF4" s="28">
        <v>510348</v>
      </c>
      <c r="AG4" s="61">
        <v>0</v>
      </c>
      <c r="AH4" s="62">
        <v>-1.29E-2</v>
      </c>
      <c r="AI4" s="62">
        <v>-1.1299999999999999E-2</v>
      </c>
      <c r="AJ4" s="62">
        <v>-6.9999999999999999E-4</v>
      </c>
      <c r="AK4" s="10"/>
    </row>
    <row r="5" spans="1:37" x14ac:dyDescent="0.35">
      <c r="A5" s="29">
        <v>4</v>
      </c>
      <c r="B5" s="73">
        <v>44348</v>
      </c>
      <c r="C5" s="11" t="e">
        <f>TEXT([1]!Table1[[#This Row],[ENTRY DATE]],"mmm")</f>
        <v>#REF!</v>
      </c>
      <c r="D5" s="11" t="e">
        <f>TEXT([1]!Table1[[#This Row],[ENTRY DATE]],"YYYY")</f>
        <v>#REF!</v>
      </c>
      <c r="E5" s="29" t="s">
        <v>46</v>
      </c>
      <c r="F5" s="29" t="s">
        <v>37</v>
      </c>
      <c r="G5" s="11"/>
      <c r="H5" s="29">
        <v>2</v>
      </c>
      <c r="I5" s="29">
        <v>50</v>
      </c>
      <c r="J5" s="11" t="str">
        <f t="shared" si="0"/>
        <v>SHORT</v>
      </c>
      <c r="K5" s="11" t="e">
        <f>AVERAGE([1]!Table1[Qty])</f>
        <v>#REF!</v>
      </c>
      <c r="L5" s="33">
        <v>494.2</v>
      </c>
      <c r="M5" s="33">
        <v>500.6</v>
      </c>
      <c r="N5" s="33">
        <v>429.95</v>
      </c>
      <c r="O5" s="33">
        <v>422.85</v>
      </c>
      <c r="P5" s="11"/>
      <c r="Q5" s="29">
        <v>240</v>
      </c>
      <c r="R5" s="11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" s="12" t="e">
        <f>-([1]!Table1[[#This Row],[Charges]]/[1]!Table1[[#This Row],[Qty]])</f>
        <v>#REF!</v>
      </c>
      <c r="T5" s="41">
        <v>-1.9820000000000001E-2</v>
      </c>
      <c r="U5" s="29">
        <v>3212.5</v>
      </c>
      <c r="V5" s="25">
        <v>2972.5</v>
      </c>
      <c r="W5" s="25">
        <v>59.45</v>
      </c>
      <c r="X5" s="45" t="s">
        <v>51</v>
      </c>
      <c r="Y5" s="25">
        <v>9314.43</v>
      </c>
      <c r="Z5" s="25">
        <v>179</v>
      </c>
      <c r="AA5" s="25">
        <v>509314.4325</v>
      </c>
      <c r="AB5" s="53">
        <v>5.8999999999999999E-3</v>
      </c>
      <c r="AC5" s="53">
        <v>5.8999999999999999E-3</v>
      </c>
      <c r="AD5" s="63">
        <v>1.8599999999999998E-2</v>
      </c>
      <c r="AE5" s="63">
        <v>1.8599999999999998E-2</v>
      </c>
      <c r="AF5" s="29">
        <v>510348</v>
      </c>
      <c r="AG5" s="64">
        <v>7.7999999999999996E-3</v>
      </c>
      <c r="AH5" s="65">
        <v>-1.29E-2</v>
      </c>
      <c r="AI5" s="65">
        <v>-1.1299999999999999E-2</v>
      </c>
      <c r="AJ5" s="65">
        <v>-6.9999999999999999E-4</v>
      </c>
      <c r="AK5" s="13"/>
    </row>
    <row r="6" spans="1:37" x14ac:dyDescent="0.35">
      <c r="A6" s="28">
        <v>5</v>
      </c>
      <c r="B6" s="72">
        <v>44349</v>
      </c>
      <c r="C6" s="8" t="e">
        <f>TEXT([1]!Table1[[#This Row],[ENTRY DATE]],"mmm")</f>
        <v>#REF!</v>
      </c>
      <c r="D6" s="8" t="e">
        <f>TEXT([1]!Table1[[#This Row],[ENTRY DATE]],"YYYY")</f>
        <v>#REF!</v>
      </c>
      <c r="E6" s="28" t="s">
        <v>47</v>
      </c>
      <c r="F6" s="28" t="s">
        <v>37</v>
      </c>
      <c r="G6" s="8"/>
      <c r="H6" s="28">
        <v>3</v>
      </c>
      <c r="I6" s="28">
        <v>75</v>
      </c>
      <c r="J6" s="8" t="str">
        <f t="shared" si="0"/>
        <v>SHORT</v>
      </c>
      <c r="K6" s="8" t="e">
        <f>AVERAGE([1]!Table1[Qty])</f>
        <v>#REF!</v>
      </c>
      <c r="L6" s="34">
        <v>349.3</v>
      </c>
      <c r="M6" s="34">
        <v>360.35</v>
      </c>
      <c r="N6" s="34">
        <v>286.39999999999998</v>
      </c>
      <c r="O6" s="34">
        <v>285.14999999999998</v>
      </c>
      <c r="P6" s="8"/>
      <c r="Q6" s="28">
        <v>250</v>
      </c>
      <c r="R6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6" s="9" t="e">
        <f>-([1]!Table1[[#This Row],[Charges]]/[1]!Table1[[#This Row],[Qty]])</f>
        <v>#REF!</v>
      </c>
      <c r="T6" s="40">
        <v>-2.4219999999999998E-2</v>
      </c>
      <c r="U6" s="28">
        <v>4717.5</v>
      </c>
      <c r="V6" s="24">
        <v>4467.5</v>
      </c>
      <c r="W6" s="24">
        <v>59.57</v>
      </c>
      <c r="X6" s="44" t="s">
        <v>51</v>
      </c>
      <c r="Y6" s="24">
        <v>13781.93</v>
      </c>
      <c r="Z6" s="24">
        <v>238</v>
      </c>
      <c r="AA6" s="24">
        <v>513781.9325</v>
      </c>
      <c r="AB6" s="52">
        <v>8.8000000000000005E-3</v>
      </c>
      <c r="AC6" s="52">
        <v>8.8999999999999999E-3</v>
      </c>
      <c r="AD6" s="60">
        <v>2.7400000000000001E-2</v>
      </c>
      <c r="AE6" s="60">
        <v>2.76E-2</v>
      </c>
      <c r="AF6" s="28">
        <v>510348</v>
      </c>
      <c r="AG6" s="61">
        <v>7.7999999999999996E-3</v>
      </c>
      <c r="AH6" s="62">
        <v>-1.29E-2</v>
      </c>
      <c r="AI6" s="62">
        <v>-1.1299999999999999E-2</v>
      </c>
      <c r="AJ6" s="62">
        <v>-6.9999999999999999E-4</v>
      </c>
      <c r="AK6" s="10"/>
    </row>
    <row r="7" spans="1:37" x14ac:dyDescent="0.35">
      <c r="A7" s="29">
        <v>6</v>
      </c>
      <c r="B7" s="73">
        <v>44350</v>
      </c>
      <c r="C7" s="11" t="e">
        <f>TEXT([1]!Table1[[#This Row],[ENTRY DATE]],"mmm")</f>
        <v>#REF!</v>
      </c>
      <c r="D7" s="11" t="e">
        <f>TEXT([1]!Table1[[#This Row],[ENTRY DATE]],"YYYY")</f>
        <v>#REF!</v>
      </c>
      <c r="E7" s="29" t="s">
        <v>48</v>
      </c>
      <c r="F7" s="29" t="s">
        <v>37</v>
      </c>
      <c r="G7" s="11"/>
      <c r="H7" s="29">
        <v>4</v>
      </c>
      <c r="I7" s="29">
        <v>100</v>
      </c>
      <c r="J7" s="11" t="str">
        <f t="shared" si="0"/>
        <v>SHORT</v>
      </c>
      <c r="K7" s="11" t="e">
        <f>AVERAGE([1]!Table1[Qty])</f>
        <v>#REF!</v>
      </c>
      <c r="L7" s="33">
        <v>166.8</v>
      </c>
      <c r="M7" s="33">
        <v>170.4</v>
      </c>
      <c r="N7" s="33">
        <v>55.95</v>
      </c>
      <c r="O7" s="33">
        <v>53.9</v>
      </c>
      <c r="P7" s="11"/>
      <c r="Q7" s="29">
        <v>280</v>
      </c>
      <c r="R7" s="11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7" s="12" t="e">
        <f>-([1]!Table1[[#This Row],[Charges]]/[1]!Table1[[#This Row],[Qty]])</f>
        <v>#REF!</v>
      </c>
      <c r="T7" s="41">
        <v>-3.7670000000000002E-2</v>
      </c>
      <c r="U7" s="29">
        <v>11085</v>
      </c>
      <c r="V7" s="25">
        <v>10805</v>
      </c>
      <c r="W7" s="25">
        <v>108.05</v>
      </c>
      <c r="X7" s="45" t="s">
        <v>51</v>
      </c>
      <c r="Y7" s="25">
        <v>24586.93</v>
      </c>
      <c r="Z7" s="25">
        <v>346</v>
      </c>
      <c r="AA7" s="25">
        <v>524586.9325</v>
      </c>
      <c r="AB7" s="53">
        <v>2.1000000000000001E-2</v>
      </c>
      <c r="AC7" s="53">
        <v>2.1600000000000001E-2</v>
      </c>
      <c r="AD7" s="63">
        <v>4.8399999999999999E-2</v>
      </c>
      <c r="AE7" s="63">
        <v>4.9200000000000001E-2</v>
      </c>
      <c r="AF7" s="29">
        <v>513781.9325</v>
      </c>
      <c r="AG7" s="64">
        <v>7.7999999999999996E-3</v>
      </c>
      <c r="AH7" s="65">
        <v>-1.29E-2</v>
      </c>
      <c r="AI7" s="65">
        <v>-1.1299999999999999E-2</v>
      </c>
      <c r="AJ7" s="65">
        <v>-6.9999999999999999E-4</v>
      </c>
      <c r="AK7" s="13"/>
    </row>
    <row r="8" spans="1:37" x14ac:dyDescent="0.35">
      <c r="A8" s="28">
        <v>7</v>
      </c>
      <c r="B8" s="72">
        <v>44348</v>
      </c>
      <c r="C8" s="8" t="e">
        <f>TEXT([1]!Table1[[#This Row],[ENTRY DATE]],"mmm")</f>
        <v>#REF!</v>
      </c>
      <c r="D8" s="8" t="e">
        <f>TEXT([1]!Table1[[#This Row],[ENTRY DATE]],"YYYY")</f>
        <v>#REF!</v>
      </c>
      <c r="E8" s="28" t="s">
        <v>46</v>
      </c>
      <c r="F8" s="28" t="s">
        <v>39</v>
      </c>
      <c r="G8" s="8"/>
      <c r="H8" s="28">
        <v>2</v>
      </c>
      <c r="I8" s="28">
        <v>50</v>
      </c>
      <c r="J8" s="8" t="str">
        <f t="shared" si="0"/>
        <v>SHORT</v>
      </c>
      <c r="K8" s="8" t="e">
        <f>AVERAGE([1]!Table1[Qty])</f>
        <v>#REF!</v>
      </c>
      <c r="L8" s="34">
        <v>501.5</v>
      </c>
      <c r="M8" s="34">
        <v>504</v>
      </c>
      <c r="N8" s="34">
        <v>430.1</v>
      </c>
      <c r="O8" s="34">
        <v>422.85</v>
      </c>
      <c r="P8" s="8"/>
      <c r="Q8" s="28">
        <v>250</v>
      </c>
      <c r="R8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8" s="9" t="e">
        <f>-([1]!Table1[[#This Row],[Charges]]/[1]!Table1[[#This Row],[Qty]])</f>
        <v>#REF!</v>
      </c>
      <c r="T8" s="40">
        <v>-1.5910000000000001E-2</v>
      </c>
      <c r="U8" s="28">
        <v>3570</v>
      </c>
      <c r="V8" s="24">
        <v>3320</v>
      </c>
      <c r="W8" s="24">
        <v>66.400000000000006</v>
      </c>
      <c r="X8" s="44" t="s">
        <v>51</v>
      </c>
      <c r="Y8" s="24">
        <v>27906.93</v>
      </c>
      <c r="Z8" s="24">
        <v>413</v>
      </c>
      <c r="AA8" s="24">
        <v>527906.9325</v>
      </c>
      <c r="AB8" s="52">
        <v>6.3E-3</v>
      </c>
      <c r="AC8" s="52">
        <v>6.6E-3</v>
      </c>
      <c r="AD8" s="60">
        <v>5.4699999999999999E-2</v>
      </c>
      <c r="AE8" s="60">
        <v>5.5800000000000002E-2</v>
      </c>
      <c r="AF8" s="28">
        <v>524586.9325</v>
      </c>
      <c r="AG8" s="61">
        <v>7.7999999999999996E-3</v>
      </c>
      <c r="AH8" s="62">
        <v>-1.29E-2</v>
      </c>
      <c r="AI8" s="62">
        <v>-1.1299999999999999E-2</v>
      </c>
      <c r="AJ8" s="62">
        <v>-6.9999999999999999E-4</v>
      </c>
      <c r="AK8" s="10"/>
    </row>
    <row r="9" spans="1:37" x14ac:dyDescent="0.35">
      <c r="A9" s="29">
        <v>8</v>
      </c>
      <c r="B9" s="73">
        <v>44349</v>
      </c>
      <c r="C9" s="11" t="e">
        <f>TEXT([1]!Table1[[#This Row],[ENTRY DATE]],"mmm")</f>
        <v>#REF!</v>
      </c>
      <c r="D9" s="11" t="e">
        <f>TEXT([1]!Table1[[#This Row],[ENTRY DATE]],"YYYY")</f>
        <v>#REF!</v>
      </c>
      <c r="E9" s="29" t="s">
        <v>47</v>
      </c>
      <c r="F9" s="29" t="s">
        <v>39</v>
      </c>
      <c r="G9" s="11"/>
      <c r="H9" s="29">
        <v>3</v>
      </c>
      <c r="I9" s="29">
        <v>75</v>
      </c>
      <c r="J9" s="11" t="str">
        <f t="shared" si="0"/>
        <v>SHORT</v>
      </c>
      <c r="K9" s="11" t="e">
        <f>AVERAGE([1]!Table1[Qty])</f>
        <v>#REF!</v>
      </c>
      <c r="L9" s="33">
        <v>319.45</v>
      </c>
      <c r="M9" s="33">
        <v>319.55</v>
      </c>
      <c r="N9" s="33">
        <v>313.25</v>
      </c>
      <c r="O9" s="33">
        <v>314.55</v>
      </c>
      <c r="P9" s="11"/>
      <c r="Q9" s="29">
        <v>250</v>
      </c>
      <c r="R9" s="11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9" s="12" t="e">
        <f>-([1]!Table1[[#This Row],[Charges]]/[1]!Table1[[#This Row],[Qty]])</f>
        <v>#REF!</v>
      </c>
      <c r="T9" s="41">
        <v>-3.3600000000000001E-3</v>
      </c>
      <c r="U9" s="29">
        <v>465</v>
      </c>
      <c r="V9" s="25">
        <v>215</v>
      </c>
      <c r="W9" s="25">
        <v>2.87</v>
      </c>
      <c r="X9" s="45" t="s">
        <v>51</v>
      </c>
      <c r="Y9" s="25">
        <v>28121.93</v>
      </c>
      <c r="Z9" s="25">
        <v>416</v>
      </c>
      <c r="AA9" s="25">
        <v>528121.9325</v>
      </c>
      <c r="AB9" s="53">
        <v>4.0000000000000002E-4</v>
      </c>
      <c r="AC9" s="53">
        <v>4.0000000000000002E-4</v>
      </c>
      <c r="AD9" s="63">
        <v>5.5100000000000003E-2</v>
      </c>
      <c r="AE9" s="63">
        <v>5.62E-2</v>
      </c>
      <c r="AF9" s="29">
        <v>527906.9325</v>
      </c>
      <c r="AG9" s="64">
        <v>7.7999999999999996E-3</v>
      </c>
      <c r="AH9" s="65">
        <v>-1.29E-2</v>
      </c>
      <c r="AI9" s="65">
        <v>-1.1299999999999999E-2</v>
      </c>
      <c r="AJ9" s="65">
        <v>-6.9999999999999999E-4</v>
      </c>
      <c r="AK9" s="13"/>
    </row>
    <row r="10" spans="1:37" x14ac:dyDescent="0.35">
      <c r="A10" s="28">
        <v>9</v>
      </c>
      <c r="B10" s="72">
        <v>44350</v>
      </c>
      <c r="C10" s="8" t="e">
        <f>TEXT([1]!Table1[[#This Row],[ENTRY DATE]],"mmm")</f>
        <v>#REF!</v>
      </c>
      <c r="D10" s="8" t="e">
        <f>TEXT([1]!Table1[[#This Row],[ENTRY DATE]],"YYYY")</f>
        <v>#REF!</v>
      </c>
      <c r="E10" s="28" t="s">
        <v>48</v>
      </c>
      <c r="F10" s="28" t="s">
        <v>39</v>
      </c>
      <c r="G10" s="8"/>
      <c r="H10" s="28">
        <v>5</v>
      </c>
      <c r="I10" s="28">
        <v>125</v>
      </c>
      <c r="J10" s="8" t="str">
        <f t="shared" si="0"/>
        <v>SHORT</v>
      </c>
      <c r="K10" s="8" t="e">
        <f>AVERAGE([1]!Table1[Qty])</f>
        <v>#REF!</v>
      </c>
      <c r="L10" s="32">
        <v>142.85</v>
      </c>
      <c r="M10" s="32">
        <v>144.5</v>
      </c>
      <c r="N10" s="32">
        <v>75.45</v>
      </c>
      <c r="O10" s="32">
        <v>75.48</v>
      </c>
      <c r="P10" s="8"/>
      <c r="Q10" s="28">
        <v>280</v>
      </c>
      <c r="R10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0" s="9" t="e">
        <f>-([1]!Table1[[#This Row],[Charges]]/[1]!Table1[[#This Row],[Qty]])</f>
        <v>#REF!</v>
      </c>
      <c r="T10" s="40">
        <v>-1.755E-2</v>
      </c>
      <c r="U10" s="28">
        <v>8425</v>
      </c>
      <c r="V10" s="24">
        <v>8145</v>
      </c>
      <c r="W10" s="24">
        <v>65.16</v>
      </c>
      <c r="X10" s="44" t="s">
        <v>51</v>
      </c>
      <c r="Y10" s="24">
        <v>36266.93</v>
      </c>
      <c r="Z10" s="24">
        <v>481</v>
      </c>
      <c r="AA10" s="24">
        <v>536266.9325</v>
      </c>
      <c r="AB10" s="52">
        <v>1.54E-2</v>
      </c>
      <c r="AC10" s="52">
        <v>1.6299999999999999E-2</v>
      </c>
      <c r="AD10" s="60">
        <v>7.0599999999999996E-2</v>
      </c>
      <c r="AE10" s="60">
        <v>7.2499999999999995E-2</v>
      </c>
      <c r="AF10" s="28">
        <v>528121.9325</v>
      </c>
      <c r="AG10" s="61">
        <v>7.7999999999999996E-3</v>
      </c>
      <c r="AH10" s="62">
        <v>-1.29E-2</v>
      </c>
      <c r="AI10" s="62">
        <v>-1.1299999999999999E-2</v>
      </c>
      <c r="AJ10" s="62">
        <v>-6.9999999999999999E-4</v>
      </c>
      <c r="AK10" s="10"/>
    </row>
    <row r="11" spans="1:37" x14ac:dyDescent="0.35">
      <c r="A11" s="29">
        <v>10</v>
      </c>
      <c r="B11" s="73">
        <v>44344</v>
      </c>
      <c r="C11" s="11" t="e">
        <f>TEXT([1]!Table1[[#This Row],[ENTRY DATE]],"mmm")</f>
        <v>#REF!</v>
      </c>
      <c r="D11" s="11" t="e">
        <f>TEXT([1]!Table1[[#This Row],[ENTRY DATE]],"YYYY")</f>
        <v>#REF!</v>
      </c>
      <c r="E11" s="29" t="s">
        <v>49</v>
      </c>
      <c r="F11" s="29" t="s">
        <v>40</v>
      </c>
      <c r="G11" s="11" t="s">
        <v>41</v>
      </c>
      <c r="H11" s="29">
        <v>2</v>
      </c>
      <c r="I11" s="29">
        <v>50</v>
      </c>
      <c r="J11" s="11" t="str">
        <f t="shared" si="0"/>
        <v>SHORT</v>
      </c>
      <c r="K11" s="11" t="e">
        <f>AVERAGE([1]!Table1[Qty])</f>
        <v>#REF!</v>
      </c>
      <c r="L11" s="33">
        <v>571.45000000000005</v>
      </c>
      <c r="M11" s="33">
        <v>35275</v>
      </c>
      <c r="N11" s="33">
        <v>478.05</v>
      </c>
      <c r="O11" s="33"/>
      <c r="P11" s="11">
        <v>-90</v>
      </c>
      <c r="Q11" s="29">
        <v>100</v>
      </c>
      <c r="R11" s="11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1" s="12" t="e">
        <f>-([1]!Table1[[#This Row],[Charges]]/[1]!Table1[[#This Row],[Qty]])</f>
        <v>#REF!</v>
      </c>
      <c r="T11" s="41">
        <v>-1.4300000000000001E-3</v>
      </c>
      <c r="U11" s="29">
        <v>-4670</v>
      </c>
      <c r="V11" s="25">
        <v>-4770</v>
      </c>
      <c r="W11" s="25">
        <v>-95.4</v>
      </c>
      <c r="X11" s="47" t="s">
        <v>52</v>
      </c>
      <c r="Y11" s="25">
        <v>31496.93</v>
      </c>
      <c r="Z11" s="25">
        <v>385</v>
      </c>
      <c r="AA11" s="25">
        <v>531496.9325</v>
      </c>
      <c r="AB11" s="55">
        <v>-8.8999999999999999E-3</v>
      </c>
      <c r="AC11" s="55">
        <v>-9.4999999999999998E-3</v>
      </c>
      <c r="AD11" s="63">
        <v>6.1699999999999998E-2</v>
      </c>
      <c r="AE11" s="63">
        <v>6.3E-2</v>
      </c>
      <c r="AF11" s="29">
        <v>536266.9325</v>
      </c>
      <c r="AG11" s="64">
        <v>7.7999999999999996E-3</v>
      </c>
      <c r="AH11" s="65">
        <v>-1.29E-2</v>
      </c>
      <c r="AI11" s="65">
        <v>-1.1299999999999999E-2</v>
      </c>
      <c r="AJ11" s="65">
        <v>-6.9999999999999999E-4</v>
      </c>
      <c r="AK11" s="13"/>
    </row>
    <row r="12" spans="1:37" x14ac:dyDescent="0.35">
      <c r="A12" s="28">
        <v>11</v>
      </c>
      <c r="B12" s="72">
        <v>44347</v>
      </c>
      <c r="C12" s="8" t="e">
        <f>TEXT([1]!Table1[[#This Row],[ENTRY DATE]],"mmm")</f>
        <v>#REF!</v>
      </c>
      <c r="D12" s="8" t="e">
        <f>TEXT([1]!Table1[[#This Row],[ENTRY DATE]],"YYYY")</f>
        <v>#REF!</v>
      </c>
      <c r="E12" s="28" t="s">
        <v>50</v>
      </c>
      <c r="F12" s="28" t="s">
        <v>40</v>
      </c>
      <c r="G12" s="8" t="s">
        <v>42</v>
      </c>
      <c r="H12" s="28">
        <v>2</v>
      </c>
      <c r="I12" s="28">
        <v>50</v>
      </c>
      <c r="J12" s="8" t="str">
        <f t="shared" si="0"/>
        <v>SHORT</v>
      </c>
      <c r="K12" s="8" t="e">
        <f>AVERAGE([1]!Table1[Qty])</f>
        <v>#REF!</v>
      </c>
      <c r="L12" s="34">
        <v>359.7</v>
      </c>
      <c r="M12" s="34">
        <v>35500</v>
      </c>
      <c r="N12" s="34">
        <v>380.58</v>
      </c>
      <c r="O12" s="34"/>
      <c r="P12" s="8">
        <v>52.65</v>
      </c>
      <c r="Q12" s="28">
        <v>100</v>
      </c>
      <c r="R12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2" s="9" t="e">
        <f>-([1]!Table1[[#This Row],[Charges]]/[1]!Table1[[#This Row],[Qty]])</f>
        <v>#REF!</v>
      </c>
      <c r="T12" s="40">
        <v>-2.1000000000000001E-4</v>
      </c>
      <c r="U12" s="28">
        <v>1044</v>
      </c>
      <c r="V12" s="24">
        <v>944</v>
      </c>
      <c r="W12" s="24">
        <v>18.88</v>
      </c>
      <c r="X12" s="44" t="s">
        <v>51</v>
      </c>
      <c r="Y12" s="24">
        <v>32440.93</v>
      </c>
      <c r="Z12" s="24">
        <v>404</v>
      </c>
      <c r="AA12" s="24">
        <v>532440.9325</v>
      </c>
      <c r="AB12" s="52">
        <v>1.8E-3</v>
      </c>
      <c r="AC12" s="52">
        <v>1.9E-3</v>
      </c>
      <c r="AD12" s="60">
        <v>6.3500000000000001E-2</v>
      </c>
      <c r="AE12" s="60">
        <v>6.4899999999999999E-2</v>
      </c>
      <c r="AF12" s="28">
        <v>536266.9325</v>
      </c>
      <c r="AG12" s="61">
        <v>8.8999999999999999E-3</v>
      </c>
      <c r="AH12" s="62">
        <v>-1.29E-2</v>
      </c>
      <c r="AI12" s="62">
        <v>-1.1299999999999999E-2</v>
      </c>
      <c r="AJ12" s="62">
        <v>-6.9999999999999999E-4</v>
      </c>
      <c r="AK12" s="10"/>
    </row>
    <row r="13" spans="1:37" x14ac:dyDescent="0.35">
      <c r="A13" s="29">
        <v>12</v>
      </c>
      <c r="B13" s="73">
        <v>44351</v>
      </c>
      <c r="C13" s="11" t="e">
        <f>TEXT([1]!Table1[[#This Row],[ENTRY DATE]],"mmm")</f>
        <v>#REF!</v>
      </c>
      <c r="D13" s="11" t="e">
        <f>TEXT([1]!Table1[[#This Row],[ENTRY DATE]],"YYYY")</f>
        <v>#REF!</v>
      </c>
      <c r="E13" s="29" t="s">
        <v>49</v>
      </c>
      <c r="F13" s="29" t="s">
        <v>40</v>
      </c>
      <c r="G13" s="11" t="s">
        <v>43</v>
      </c>
      <c r="H13" s="29">
        <v>2</v>
      </c>
      <c r="I13" s="29">
        <v>50</v>
      </c>
      <c r="J13" s="11" t="str">
        <f t="shared" si="0"/>
        <v>SHORT</v>
      </c>
      <c r="K13" s="11" t="e">
        <f>AVERAGE([1]!Table1[Qty])</f>
        <v>#REF!</v>
      </c>
      <c r="L13" s="35">
        <v>474.6</v>
      </c>
      <c r="M13" s="35">
        <v>35500</v>
      </c>
      <c r="N13" s="35">
        <v>447.3</v>
      </c>
      <c r="O13" s="35"/>
      <c r="P13" s="11">
        <v>10</v>
      </c>
      <c r="Q13" s="29">
        <v>100</v>
      </c>
      <c r="R13" s="11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3" s="12" t="e">
        <f>-([1]!Table1[[#This Row],[Charges]]/[1]!Table1[[#This Row],[Qty]])</f>
        <v>#REF!</v>
      </c>
      <c r="T13" s="41">
        <v>-9.7000000000000005E-4</v>
      </c>
      <c r="U13" s="29">
        <v>-1365</v>
      </c>
      <c r="V13" s="25">
        <v>-1465</v>
      </c>
      <c r="W13" s="25">
        <v>-29.3</v>
      </c>
      <c r="X13" s="47" t="s">
        <v>52</v>
      </c>
      <c r="Y13" s="25">
        <v>30975.93</v>
      </c>
      <c r="Z13" s="25">
        <v>375</v>
      </c>
      <c r="AA13" s="25">
        <v>530975.9325</v>
      </c>
      <c r="AB13" s="55">
        <v>-2.8E-3</v>
      </c>
      <c r="AC13" s="55">
        <v>-2.8999999999999998E-3</v>
      </c>
      <c r="AD13" s="63">
        <v>6.0699999999999997E-2</v>
      </c>
      <c r="AE13" s="63">
        <v>6.2E-2</v>
      </c>
      <c r="AF13" s="29">
        <v>536266.9325</v>
      </c>
      <c r="AG13" s="64">
        <v>8.8999999999999999E-3</v>
      </c>
      <c r="AH13" s="65">
        <v>-1.29E-2</v>
      </c>
      <c r="AI13" s="65">
        <v>-1.1299999999999999E-2</v>
      </c>
      <c r="AJ13" s="65">
        <v>-6.9999999999999999E-4</v>
      </c>
      <c r="AK13" s="13"/>
    </row>
    <row r="14" spans="1:37" x14ac:dyDescent="0.35">
      <c r="A14" s="28">
        <v>13</v>
      </c>
      <c r="B14" s="72">
        <v>44354</v>
      </c>
      <c r="C14" s="8" t="e">
        <f>TEXT([1]!Table1[[#This Row],[ENTRY DATE]],"mmm")</f>
        <v>#REF!</v>
      </c>
      <c r="D14" s="8" t="e">
        <f>TEXT([1]!Table1[[#This Row],[ENTRY DATE]],"YYYY")</f>
        <v>#REF!</v>
      </c>
      <c r="E14" s="28" t="s">
        <v>50</v>
      </c>
      <c r="F14" s="28" t="s">
        <v>40</v>
      </c>
      <c r="G14" s="8" t="s">
        <v>44</v>
      </c>
      <c r="H14" s="28">
        <v>2</v>
      </c>
      <c r="I14" s="28">
        <v>50</v>
      </c>
      <c r="J14" s="8" t="str">
        <f t="shared" si="0"/>
        <v>SHORT</v>
      </c>
      <c r="K14" s="8" t="e">
        <f>AVERAGE([1]!Table1[Qty])</f>
        <v>#REF!</v>
      </c>
      <c r="L14" s="32">
        <v>250.5</v>
      </c>
      <c r="M14" s="32">
        <v>35700</v>
      </c>
      <c r="N14" s="32">
        <v>216.15</v>
      </c>
      <c r="O14" s="32"/>
      <c r="P14" s="8">
        <v>-121.9</v>
      </c>
      <c r="Q14" s="28">
        <v>100</v>
      </c>
      <c r="R14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4" s="9" t="e">
        <f>-([1]!Table1[[#This Row],[Charges]]/[1]!Table1[[#This Row],[Qty]])</f>
        <v>#REF!</v>
      </c>
      <c r="T14" s="40">
        <v>6.8999999999999997E-4</v>
      </c>
      <c r="U14" s="28">
        <v>-1717.5</v>
      </c>
      <c r="V14" s="24">
        <v>-1817.5</v>
      </c>
      <c r="W14" s="24">
        <v>-36.35</v>
      </c>
      <c r="X14" s="46" t="s">
        <v>52</v>
      </c>
      <c r="Y14" s="24">
        <v>29158.43</v>
      </c>
      <c r="Z14" s="24">
        <v>339</v>
      </c>
      <c r="AA14" s="24">
        <v>529158.4325</v>
      </c>
      <c r="AB14" s="54">
        <v>-3.3999999999999998E-3</v>
      </c>
      <c r="AC14" s="54">
        <v>-3.5999999999999999E-3</v>
      </c>
      <c r="AD14" s="60">
        <v>5.7299999999999997E-2</v>
      </c>
      <c r="AE14" s="60">
        <v>5.8299999999999998E-2</v>
      </c>
      <c r="AF14" s="28">
        <v>536266.9325</v>
      </c>
      <c r="AG14" s="61">
        <v>9.9000000000000008E-3</v>
      </c>
      <c r="AH14" s="62">
        <v>-1.29E-2</v>
      </c>
      <c r="AI14" s="62">
        <v>-1.1299999999999999E-2</v>
      </c>
      <c r="AJ14" s="62">
        <v>-6.9999999999999999E-4</v>
      </c>
      <c r="AK14" s="10"/>
    </row>
    <row r="15" spans="1:37" x14ac:dyDescent="0.35">
      <c r="A15" s="29">
        <v>14</v>
      </c>
      <c r="B15" s="73">
        <v>44355</v>
      </c>
      <c r="C15" s="11" t="e">
        <f>TEXT([1]!Table1[[#This Row],[ENTRY DATE]],"mmm")</f>
        <v>#REF!</v>
      </c>
      <c r="D15" s="11" t="e">
        <f>TEXT([1]!Table1[[#This Row],[ENTRY DATE]],"YYYY")</f>
        <v>#REF!</v>
      </c>
      <c r="E15" s="29" t="s">
        <v>46</v>
      </c>
      <c r="F15" s="29" t="s">
        <v>37</v>
      </c>
      <c r="G15" s="11"/>
      <c r="H15" s="29">
        <v>3</v>
      </c>
      <c r="I15" s="29">
        <v>75</v>
      </c>
      <c r="J15" s="11" t="str">
        <f t="shared" si="0"/>
        <v>SHORT</v>
      </c>
      <c r="K15" s="11" t="e">
        <f>AVERAGE([1]!Table1[Qty])</f>
        <v>#REF!</v>
      </c>
      <c r="L15" s="35">
        <v>378.6</v>
      </c>
      <c r="M15" s="35">
        <v>381.5</v>
      </c>
      <c r="N15" s="35">
        <v>348.3</v>
      </c>
      <c r="O15" s="35">
        <v>347.4</v>
      </c>
      <c r="P15" s="11"/>
      <c r="Q15" s="29">
        <v>250</v>
      </c>
      <c r="R15" s="11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5" s="12" t="e">
        <f>-([1]!Table1[[#This Row],[Charges]]/[1]!Table1[[#This Row],[Qty]])</f>
        <v>#REF!</v>
      </c>
      <c r="T15" s="41">
        <v>-9.7900000000000001E-3</v>
      </c>
      <c r="U15" s="29">
        <v>2272.5</v>
      </c>
      <c r="V15" s="25">
        <v>2022.5</v>
      </c>
      <c r="W15" s="25">
        <v>26.97</v>
      </c>
      <c r="X15" s="45" t="s">
        <v>51</v>
      </c>
      <c r="Y15" s="25">
        <v>31180.93</v>
      </c>
      <c r="Z15" s="25">
        <v>365</v>
      </c>
      <c r="AA15" s="25">
        <v>531180.9325</v>
      </c>
      <c r="AB15" s="53">
        <v>3.8E-3</v>
      </c>
      <c r="AC15" s="53">
        <v>4.0000000000000001E-3</v>
      </c>
      <c r="AD15" s="63">
        <v>6.1100000000000002E-2</v>
      </c>
      <c r="AE15" s="63">
        <v>6.2399999999999997E-2</v>
      </c>
      <c r="AF15" s="29">
        <v>536266.9325</v>
      </c>
      <c r="AG15" s="64">
        <v>1.3299999999999999E-2</v>
      </c>
      <c r="AH15" s="65">
        <v>-1.29E-2</v>
      </c>
      <c r="AI15" s="65">
        <v>-1.1299999999999999E-2</v>
      </c>
      <c r="AJ15" s="65">
        <v>-6.9999999999999999E-4</v>
      </c>
      <c r="AK15" s="13"/>
    </row>
    <row r="16" spans="1:37" x14ac:dyDescent="0.35">
      <c r="A16" s="28">
        <v>15</v>
      </c>
      <c r="B16" s="72">
        <v>44355</v>
      </c>
      <c r="C16" s="8" t="e">
        <f>TEXT([1]!Table1[[#This Row],[ENTRY DATE]],"mmm")</f>
        <v>#REF!</v>
      </c>
      <c r="D16" s="8" t="e">
        <f>TEXT([1]!Table1[[#This Row],[ENTRY DATE]],"YYYY")</f>
        <v>#REF!</v>
      </c>
      <c r="E16" s="28" t="s">
        <v>46</v>
      </c>
      <c r="F16" s="28" t="s">
        <v>39</v>
      </c>
      <c r="G16" s="8"/>
      <c r="H16" s="28">
        <v>2</v>
      </c>
      <c r="I16" s="28">
        <v>50</v>
      </c>
      <c r="J16" s="8" t="str">
        <f t="shared" si="0"/>
        <v>SHORT</v>
      </c>
      <c r="K16" s="8" t="e">
        <f>AVERAGE([1]!Table1[Qty])</f>
        <v>#REF!</v>
      </c>
      <c r="L16" s="32">
        <v>395.85</v>
      </c>
      <c r="M16" s="32">
        <v>398.1</v>
      </c>
      <c r="N16" s="32">
        <v>334.55</v>
      </c>
      <c r="O16" s="32">
        <v>333</v>
      </c>
      <c r="P16" s="8"/>
      <c r="Q16" s="28">
        <v>235</v>
      </c>
      <c r="R16" s="8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6" s="9" t="e">
        <f>-([1]!Table1[[#This Row],[Charges]]/[1]!Table1[[#This Row],[Qty]])</f>
        <v>#REF!</v>
      </c>
      <c r="T16" s="40">
        <v>-1.163E-2</v>
      </c>
      <c r="U16" s="28">
        <v>3065</v>
      </c>
      <c r="V16" s="24">
        <v>2830</v>
      </c>
      <c r="W16" s="24">
        <v>56.6</v>
      </c>
      <c r="X16" s="44" t="s">
        <v>51</v>
      </c>
      <c r="Y16" s="24">
        <v>34010.93</v>
      </c>
      <c r="Z16" s="24">
        <v>422</v>
      </c>
      <c r="AA16" s="24">
        <v>534010.9325</v>
      </c>
      <c r="AB16" s="52">
        <v>5.3E-3</v>
      </c>
      <c r="AC16" s="52">
        <v>5.7000000000000002E-3</v>
      </c>
      <c r="AD16" s="60">
        <v>6.6400000000000001E-2</v>
      </c>
      <c r="AE16" s="60">
        <v>6.8000000000000005E-2</v>
      </c>
      <c r="AF16" s="28">
        <v>536266.9325</v>
      </c>
      <c r="AG16" s="61">
        <v>1.3299999999999999E-2</v>
      </c>
      <c r="AH16" s="62">
        <v>-1.29E-2</v>
      </c>
      <c r="AI16" s="62">
        <v>-1.1299999999999999E-2</v>
      </c>
      <c r="AJ16" s="62">
        <v>-6.9999999999999999E-4</v>
      </c>
      <c r="AK16" s="10"/>
    </row>
    <row r="17" spans="1:37" x14ac:dyDescent="0.35">
      <c r="A17" s="29">
        <v>16</v>
      </c>
      <c r="B17" s="73">
        <v>44356</v>
      </c>
      <c r="C17" s="14" t="e">
        <f>TEXT([1]!Table1[[#This Row],[ENTRY DATE]],"mmm")</f>
        <v>#REF!</v>
      </c>
      <c r="D17" s="14" t="e">
        <f>TEXT([1]!Table1[[#This Row],[ENTRY DATE]],"YYYY")</f>
        <v>#REF!</v>
      </c>
      <c r="E17" s="31" t="s">
        <v>47</v>
      </c>
      <c r="F17" s="29" t="s">
        <v>45</v>
      </c>
      <c r="G17" s="11"/>
      <c r="H17" s="29">
        <v>3</v>
      </c>
      <c r="I17" s="31">
        <v>75</v>
      </c>
      <c r="J17" s="14" t="str">
        <f t="shared" si="0"/>
        <v>SHORT</v>
      </c>
      <c r="K17" s="14" t="e">
        <f>AVERAGE([1]!Table1[Qty])</f>
        <v>#REF!</v>
      </c>
      <c r="L17" s="36">
        <v>303.89999999999998</v>
      </c>
      <c r="M17" s="36">
        <v>286.2</v>
      </c>
      <c r="N17" s="36">
        <v>406.6</v>
      </c>
      <c r="O17" s="36">
        <v>409.62599999999998</v>
      </c>
      <c r="P17" s="11"/>
      <c r="Q17" s="31">
        <v>250</v>
      </c>
      <c r="R17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7" s="15" t="e">
        <f>-([1]!Table1[[#This Row],[Charges]]/[1]!Table1[[#This Row],[Qty]])</f>
        <v>#REF!</v>
      </c>
      <c r="T17" s="42">
        <v>2.5000000000000001E-2</v>
      </c>
      <c r="U17" s="31">
        <v>-7702.5</v>
      </c>
      <c r="V17" s="26">
        <v>-7952.5</v>
      </c>
      <c r="W17" s="26">
        <v>-106.03</v>
      </c>
      <c r="X17" s="48" t="s">
        <v>52</v>
      </c>
      <c r="Y17" s="26">
        <v>26058.43</v>
      </c>
      <c r="Z17" s="26">
        <v>316</v>
      </c>
      <c r="AA17" s="26">
        <v>526058.4325</v>
      </c>
      <c r="AB17" s="56">
        <v>-1.49E-2</v>
      </c>
      <c r="AC17" s="56">
        <v>-1.5900000000000001E-2</v>
      </c>
      <c r="AD17" s="66">
        <v>5.1499999999999997E-2</v>
      </c>
      <c r="AE17" s="66">
        <v>5.21E-2</v>
      </c>
      <c r="AF17" s="31">
        <v>536266.9325</v>
      </c>
      <c r="AG17" s="67">
        <v>1.3299999999999999E-2</v>
      </c>
      <c r="AH17" s="68">
        <v>-1.29E-2</v>
      </c>
      <c r="AI17" s="65">
        <v>-1.1299999999999999E-2</v>
      </c>
      <c r="AJ17" s="65">
        <v>-6.9999999999999999E-4</v>
      </c>
      <c r="AK17" s="16"/>
    </row>
    <row r="18" spans="1:37" x14ac:dyDescent="0.35">
      <c r="A18" s="28">
        <v>17</v>
      </c>
      <c r="B18" s="72">
        <v>44356</v>
      </c>
      <c r="C18" s="17" t="e">
        <f>TEXT([1]!Table1[[#This Row],[ENTRY DATE]],"mmm")</f>
        <v>#REF!</v>
      </c>
      <c r="D18" s="17" t="e">
        <f>TEXT([1]!Table1[[#This Row],[ENTRY DATE]],"YYYY")</f>
        <v>#REF!</v>
      </c>
      <c r="E18" s="30" t="s">
        <v>47</v>
      </c>
      <c r="F18" s="28" t="s">
        <v>39</v>
      </c>
      <c r="G18" s="8"/>
      <c r="H18" s="28">
        <v>3</v>
      </c>
      <c r="I18" s="30">
        <v>75</v>
      </c>
      <c r="J18" s="17" t="str">
        <f t="shared" si="0"/>
        <v>SHORT</v>
      </c>
      <c r="K18" s="17" t="e">
        <f>AVERAGE([1]!Table1[Qty])</f>
        <v>#REF!</v>
      </c>
      <c r="L18" s="37">
        <v>256.14999999999998</v>
      </c>
      <c r="M18" s="37">
        <v>257.10000000000002</v>
      </c>
      <c r="N18" s="37">
        <v>177.8</v>
      </c>
      <c r="O18" s="37">
        <v>174.42</v>
      </c>
      <c r="P18" s="8"/>
      <c r="Q18" s="30">
        <v>250</v>
      </c>
      <c r="R18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8" s="18" t="e">
        <f>-([1]!Table1[[#This Row],[Charges]]/[1]!Table1[[#This Row],[Qty]])</f>
        <v>#REF!</v>
      </c>
      <c r="T18" s="43">
        <v>-1.7760000000000001E-2</v>
      </c>
      <c r="U18" s="30">
        <v>5876.25</v>
      </c>
      <c r="V18" s="27">
        <v>5626.25</v>
      </c>
      <c r="W18" s="27">
        <v>75.02</v>
      </c>
      <c r="X18" s="49" t="s">
        <v>51</v>
      </c>
      <c r="Y18" s="27">
        <v>31684.68</v>
      </c>
      <c r="Z18" s="27">
        <v>391</v>
      </c>
      <c r="AA18" s="27">
        <v>531684.6825</v>
      </c>
      <c r="AB18" s="57">
        <v>1.0699999999999999E-2</v>
      </c>
      <c r="AC18" s="57">
        <v>1.1299999999999999E-2</v>
      </c>
      <c r="AD18" s="69">
        <v>6.2199999999999998E-2</v>
      </c>
      <c r="AE18" s="69">
        <v>6.3399999999999998E-2</v>
      </c>
      <c r="AF18" s="30">
        <v>536266.9325</v>
      </c>
      <c r="AG18" s="70">
        <v>1.9E-2</v>
      </c>
      <c r="AH18" s="71">
        <v>-1.29E-2</v>
      </c>
      <c r="AI18" s="62">
        <v>-1.1299999999999999E-2</v>
      </c>
      <c r="AJ18" s="62">
        <v>-6.9999999999999999E-4</v>
      </c>
      <c r="AK18" s="19"/>
    </row>
    <row r="19" spans="1:37" x14ac:dyDescent="0.35">
      <c r="A19" s="29">
        <v>18</v>
      </c>
      <c r="B19" s="73">
        <v>44357</v>
      </c>
      <c r="C19" s="14" t="e">
        <f>TEXT([1]!Table1[[#This Row],[ENTRY DATE]],"mmm")</f>
        <v>#REF!</v>
      </c>
      <c r="D19" s="14" t="e">
        <f>TEXT([1]!Table1[[#This Row],[ENTRY DATE]],"YYYY")</f>
        <v>#REF!</v>
      </c>
      <c r="E19" s="31" t="s">
        <v>48</v>
      </c>
      <c r="F19" s="29" t="s">
        <v>45</v>
      </c>
      <c r="G19" s="11"/>
      <c r="H19" s="29">
        <v>4</v>
      </c>
      <c r="I19" s="31">
        <v>100</v>
      </c>
      <c r="J19" s="14" t="str">
        <f t="shared" si="0"/>
        <v>SHORT</v>
      </c>
      <c r="K19" s="14" t="e">
        <f>AVERAGE([1]!Table1[Qty])</f>
        <v>#REF!</v>
      </c>
      <c r="L19" s="36">
        <v>163.25</v>
      </c>
      <c r="M19" s="36">
        <v>165.3</v>
      </c>
      <c r="N19" s="36">
        <v>178.75</v>
      </c>
      <c r="O19" s="36">
        <v>178.47829999999999</v>
      </c>
      <c r="P19" s="11"/>
      <c r="Q19" s="31">
        <v>250</v>
      </c>
      <c r="R19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19" s="15" t="e">
        <f>-([1]!Table1[[#This Row],[Charges]]/[1]!Table1[[#This Row],[Qty]])</f>
        <v>#REF!</v>
      </c>
      <c r="T19" s="42">
        <v>-1.4030000000000001E-2</v>
      </c>
      <c r="U19" s="31">
        <v>-1550</v>
      </c>
      <c r="V19" s="26">
        <v>-1800</v>
      </c>
      <c r="W19" s="26">
        <v>-18</v>
      </c>
      <c r="X19" s="48" t="s">
        <v>52</v>
      </c>
      <c r="Y19" s="26">
        <v>29884.68</v>
      </c>
      <c r="Z19" s="26">
        <v>373</v>
      </c>
      <c r="AA19" s="26">
        <v>529884.6825</v>
      </c>
      <c r="AB19" s="56">
        <v>-3.3999999999999998E-3</v>
      </c>
      <c r="AC19" s="56">
        <v>-3.5999999999999999E-3</v>
      </c>
      <c r="AD19" s="66">
        <v>5.8799999999999998E-2</v>
      </c>
      <c r="AE19" s="66">
        <v>5.9799999999999999E-2</v>
      </c>
      <c r="AF19" s="31">
        <v>536266.9325</v>
      </c>
      <c r="AG19" s="67">
        <v>1.9E-2</v>
      </c>
      <c r="AH19" s="68">
        <v>-1.29E-2</v>
      </c>
      <c r="AI19" s="65">
        <v>-1.1299999999999999E-2</v>
      </c>
      <c r="AJ19" s="65">
        <v>-6.9999999999999999E-4</v>
      </c>
      <c r="AK19" s="16"/>
    </row>
    <row r="20" spans="1:37" x14ac:dyDescent="0.35">
      <c r="A20" s="28">
        <v>19</v>
      </c>
      <c r="B20" s="72">
        <v>44357</v>
      </c>
      <c r="C20" s="17" t="e">
        <f>TEXT([1]!Table1[[#This Row],[ENTRY DATE]],"mmm")</f>
        <v>#REF!</v>
      </c>
      <c r="D20" s="17" t="e">
        <f>TEXT([1]!Table1[[#This Row],[ENTRY DATE]],"YYYY")</f>
        <v>#REF!</v>
      </c>
      <c r="E20" s="30" t="s">
        <v>48</v>
      </c>
      <c r="F20" s="28" t="s">
        <v>39</v>
      </c>
      <c r="G20" s="8"/>
      <c r="H20" s="28">
        <v>4</v>
      </c>
      <c r="I20" s="30">
        <v>100</v>
      </c>
      <c r="J20" s="17" t="str">
        <f t="shared" si="0"/>
        <v>SHORT</v>
      </c>
      <c r="K20" s="17" t="e">
        <f>AVERAGE([1]!Table1[Qty])</f>
        <v>#REF!</v>
      </c>
      <c r="L20" s="37">
        <v>161.55000000000001</v>
      </c>
      <c r="M20" s="37">
        <v>162.85</v>
      </c>
      <c r="N20" s="37">
        <v>103.6</v>
      </c>
      <c r="O20" s="37">
        <v>101.044</v>
      </c>
      <c r="P20" s="8"/>
      <c r="Q20" s="30">
        <v>250</v>
      </c>
      <c r="R20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0" s="18" t="e">
        <f>-([1]!Table1[[#This Row],[Charges]]/[1]!Table1[[#This Row],[Qty]])</f>
        <v>#REF!</v>
      </c>
      <c r="T20" s="43">
        <v>-2.409E-2</v>
      </c>
      <c r="U20" s="30">
        <v>5795</v>
      </c>
      <c r="V20" s="27">
        <v>5545</v>
      </c>
      <c r="W20" s="27">
        <v>55.45</v>
      </c>
      <c r="X20" s="49" t="s">
        <v>51</v>
      </c>
      <c r="Y20" s="27">
        <v>35429.68</v>
      </c>
      <c r="Z20" s="27">
        <v>429</v>
      </c>
      <c r="AA20" s="27">
        <v>535429.6825</v>
      </c>
      <c r="AB20" s="57">
        <v>1.0500000000000001E-2</v>
      </c>
      <c r="AC20" s="57">
        <v>1.11E-2</v>
      </c>
      <c r="AD20" s="69">
        <v>6.93E-2</v>
      </c>
      <c r="AE20" s="69">
        <v>7.0900000000000005E-2</v>
      </c>
      <c r="AF20" s="30">
        <v>536266.9325</v>
      </c>
      <c r="AG20" s="70">
        <v>1.9E-2</v>
      </c>
      <c r="AH20" s="71">
        <v>-1.29E-2</v>
      </c>
      <c r="AI20" s="62">
        <v>-1.1299999999999999E-2</v>
      </c>
      <c r="AJ20" s="62">
        <v>-6.9999999999999999E-4</v>
      </c>
      <c r="AK20" s="19"/>
    </row>
    <row r="21" spans="1:37" x14ac:dyDescent="0.35">
      <c r="A21" s="29">
        <v>20</v>
      </c>
      <c r="B21" s="73">
        <v>44358</v>
      </c>
      <c r="C21" s="14" t="e">
        <f>TEXT([1]!Table1[[#This Row],[ENTRY DATE]],"mmm")</f>
        <v>#REF!</v>
      </c>
      <c r="D21" s="14" t="e">
        <f>TEXT([1]!Table1[[#This Row],[ENTRY DATE]],"YYYY")</f>
        <v>#REF!</v>
      </c>
      <c r="E21" s="31" t="s">
        <v>49</v>
      </c>
      <c r="F21" s="29" t="s">
        <v>40</v>
      </c>
      <c r="G21" s="11"/>
      <c r="H21" s="29">
        <v>2</v>
      </c>
      <c r="I21" s="31">
        <v>50</v>
      </c>
      <c r="J21" s="14" t="str">
        <f t="shared" si="0"/>
        <v>SHORT</v>
      </c>
      <c r="K21" s="14" t="e">
        <f>AVERAGE([1]!Table1[Qty])</f>
        <v>#REF!</v>
      </c>
      <c r="L21" s="36">
        <v>476.15</v>
      </c>
      <c r="M21" s="36">
        <v>35000</v>
      </c>
      <c r="N21" s="36">
        <v>338.43</v>
      </c>
      <c r="O21" s="36"/>
      <c r="P21" s="11">
        <v>-162.75</v>
      </c>
      <c r="Q21" s="31"/>
      <c r="R21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1" s="15" t="e">
        <f>-([1]!Table1[[#This Row],[Charges]]/[1]!Table1[[#This Row],[Qty]])</f>
        <v>#REF!</v>
      </c>
      <c r="T21" s="42">
        <v>-1.6100000000000001E-3</v>
      </c>
      <c r="U21" s="31">
        <v>-6886</v>
      </c>
      <c r="V21" s="26">
        <v>-6886</v>
      </c>
      <c r="W21" s="26">
        <v>-137.72</v>
      </c>
      <c r="X21" s="48" t="s">
        <v>52</v>
      </c>
      <c r="Y21" s="26">
        <v>28543.68</v>
      </c>
      <c r="Z21" s="26">
        <v>291</v>
      </c>
      <c r="AA21" s="26">
        <v>528543.6825</v>
      </c>
      <c r="AB21" s="56">
        <v>-1.29E-2</v>
      </c>
      <c r="AC21" s="56">
        <v>-1.38E-2</v>
      </c>
      <c r="AD21" s="66">
        <v>5.6399999999999999E-2</v>
      </c>
      <c r="AE21" s="66">
        <v>5.7099999999999998E-2</v>
      </c>
      <c r="AF21" s="31">
        <v>536266.9325</v>
      </c>
      <c r="AG21" s="67">
        <v>1.9E-2</v>
      </c>
      <c r="AH21" s="68">
        <v>-1.29E-2</v>
      </c>
      <c r="AI21" s="65">
        <v>-1.1299999999999999E-2</v>
      </c>
      <c r="AJ21" s="65">
        <v>-6.9999999999999999E-4</v>
      </c>
      <c r="AK21" s="16"/>
    </row>
    <row r="22" spans="1:37" x14ac:dyDescent="0.35">
      <c r="A22" s="28">
        <v>21</v>
      </c>
      <c r="B22" s="72">
        <v>44362</v>
      </c>
      <c r="C22" s="17" t="e">
        <f>TEXT([1]!Table1[[#This Row],[ENTRY DATE]],"mmm")</f>
        <v>#REF!</v>
      </c>
      <c r="D22" s="17" t="e">
        <f>TEXT([1]!Table1[[#This Row],[ENTRY DATE]],"YYYY")</f>
        <v>#REF!</v>
      </c>
      <c r="E22" s="30" t="s">
        <v>46</v>
      </c>
      <c r="F22" s="28" t="s">
        <v>45</v>
      </c>
      <c r="G22" s="8"/>
      <c r="H22" s="28">
        <v>3</v>
      </c>
      <c r="I22" s="30">
        <v>75</v>
      </c>
      <c r="J22" s="17" t="str">
        <f t="shared" si="0"/>
        <v>SHORT</v>
      </c>
      <c r="K22" s="17" t="e">
        <f>AVERAGE([1]!Table1[Qty])</f>
        <v>#REF!</v>
      </c>
      <c r="L22" s="37">
        <v>346.2</v>
      </c>
      <c r="M22" s="37">
        <v>350.4</v>
      </c>
      <c r="N22" s="37">
        <v>341.35</v>
      </c>
      <c r="O22" s="37">
        <v>338.55</v>
      </c>
      <c r="P22" s="8"/>
      <c r="Q22" s="30">
        <v>250</v>
      </c>
      <c r="R22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2" s="18" t="e">
        <f>-([1]!Table1[[#This Row],[Charges]]/[1]!Table1[[#This Row],[Qty]])</f>
        <v>#REF!</v>
      </c>
      <c r="T22" s="43">
        <v>-1.4999999999999999E-2</v>
      </c>
      <c r="U22" s="30">
        <v>363.75</v>
      </c>
      <c r="V22" s="27">
        <v>113.75</v>
      </c>
      <c r="W22" s="27">
        <v>1.52</v>
      </c>
      <c r="X22" s="49" t="s">
        <v>51</v>
      </c>
      <c r="Y22" s="27">
        <v>28657.43</v>
      </c>
      <c r="Z22" s="27">
        <v>292</v>
      </c>
      <c r="AA22" s="27">
        <v>528657.4325</v>
      </c>
      <c r="AB22" s="57">
        <v>2.0000000000000001E-4</v>
      </c>
      <c r="AC22" s="57">
        <v>2.0000000000000001E-4</v>
      </c>
      <c r="AD22" s="69">
        <v>5.67E-2</v>
      </c>
      <c r="AE22" s="69">
        <v>5.7299999999999997E-2</v>
      </c>
      <c r="AF22" s="30">
        <v>536266.9325</v>
      </c>
      <c r="AG22" s="70">
        <v>1.9E-2</v>
      </c>
      <c r="AH22" s="71">
        <v>-1.29E-2</v>
      </c>
      <c r="AI22" s="62">
        <v>-1.1299999999999999E-2</v>
      </c>
      <c r="AJ22" s="62">
        <v>-6.9999999999999999E-4</v>
      </c>
      <c r="AK22" s="19"/>
    </row>
    <row r="23" spans="1:37" x14ac:dyDescent="0.35">
      <c r="A23" s="29">
        <v>22</v>
      </c>
      <c r="B23" s="73">
        <v>44362</v>
      </c>
      <c r="C23" s="14" t="e">
        <f>TEXT([1]!Table1[[#This Row],[ENTRY DATE]],"mmm")</f>
        <v>#REF!</v>
      </c>
      <c r="D23" s="14" t="e">
        <f>TEXT([1]!Table1[[#This Row],[ENTRY DATE]],"YYYY")</f>
        <v>#REF!</v>
      </c>
      <c r="E23" s="31" t="s">
        <v>46</v>
      </c>
      <c r="F23" s="29" t="s">
        <v>39</v>
      </c>
      <c r="G23" s="11"/>
      <c r="H23" s="29">
        <v>3</v>
      </c>
      <c r="I23" s="31">
        <v>75</v>
      </c>
      <c r="J23" s="14" t="str">
        <f t="shared" si="0"/>
        <v>SHORT</v>
      </c>
      <c r="K23" s="14" t="e">
        <f>AVERAGE([1]!Table1[Qty])</f>
        <v>#REF!</v>
      </c>
      <c r="L23" s="36">
        <v>326.25</v>
      </c>
      <c r="M23" s="36">
        <v>328.5</v>
      </c>
      <c r="N23" s="36">
        <v>308.25</v>
      </c>
      <c r="O23" s="36">
        <v>305.35000000000002</v>
      </c>
      <c r="P23" s="11"/>
      <c r="Q23" s="31">
        <v>250</v>
      </c>
      <c r="R23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3" s="15" t="e">
        <f>-([1]!Table1[[#This Row],[Charges]]/[1]!Table1[[#This Row],[Qty]])</f>
        <v>#REF!</v>
      </c>
      <c r="T23" s="42">
        <v>-1.338E-2</v>
      </c>
      <c r="U23" s="31">
        <v>1350</v>
      </c>
      <c r="V23" s="26">
        <v>1100</v>
      </c>
      <c r="W23" s="26">
        <v>14.67</v>
      </c>
      <c r="X23" s="50" t="s">
        <v>51</v>
      </c>
      <c r="Y23" s="26">
        <v>29757.43</v>
      </c>
      <c r="Z23" s="26">
        <v>307</v>
      </c>
      <c r="AA23" s="26">
        <v>529757.4325</v>
      </c>
      <c r="AB23" s="58">
        <v>2.0999999999999999E-3</v>
      </c>
      <c r="AC23" s="58">
        <v>2.2000000000000001E-3</v>
      </c>
      <c r="AD23" s="66">
        <v>5.8700000000000002E-2</v>
      </c>
      <c r="AE23" s="66">
        <v>5.9499999999999997E-2</v>
      </c>
      <c r="AF23" s="31">
        <v>536266.9325</v>
      </c>
      <c r="AG23" s="67">
        <v>1.9E-2</v>
      </c>
      <c r="AH23" s="68">
        <v>-1.29E-2</v>
      </c>
      <c r="AI23" s="65">
        <v>-1.1299999999999999E-2</v>
      </c>
      <c r="AJ23" s="65">
        <v>-6.9999999999999999E-4</v>
      </c>
      <c r="AK23" s="16"/>
    </row>
    <row r="24" spans="1:37" x14ac:dyDescent="0.35">
      <c r="A24" s="28">
        <v>23</v>
      </c>
      <c r="B24" s="72">
        <v>44363</v>
      </c>
      <c r="C24" s="17" t="e">
        <f>TEXT([1]!Table1[[#This Row],[ENTRY DATE]],"mmm")</f>
        <v>#REF!</v>
      </c>
      <c r="D24" s="17" t="e">
        <f>TEXT([1]!Table1[[#This Row],[ENTRY DATE]],"YYYY")</f>
        <v>#REF!</v>
      </c>
      <c r="E24" s="30" t="s">
        <v>47</v>
      </c>
      <c r="F24" s="28" t="s">
        <v>45</v>
      </c>
      <c r="G24" s="8"/>
      <c r="H24" s="28">
        <v>3</v>
      </c>
      <c r="I24" s="30">
        <v>75</v>
      </c>
      <c r="J24" s="17" t="str">
        <f t="shared" si="0"/>
        <v>SHORT</v>
      </c>
      <c r="K24" s="17" t="e">
        <f>AVERAGE([1]!Table1[Qty])</f>
        <v>#REF!</v>
      </c>
      <c r="L24" s="38">
        <v>300.60000000000002</v>
      </c>
      <c r="M24" s="38">
        <v>304.95</v>
      </c>
      <c r="N24" s="38">
        <v>236.25</v>
      </c>
      <c r="O24" s="38">
        <v>235.25</v>
      </c>
      <c r="P24" s="8"/>
      <c r="Q24" s="30">
        <v>250</v>
      </c>
      <c r="R24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4" s="18" t="e">
        <f>-([1]!Table1[[#This Row],[Charges]]/[1]!Table1[[#This Row],[Qty]])</f>
        <v>#REF!</v>
      </c>
      <c r="T24" s="43">
        <v>-1.6070000000000001E-2</v>
      </c>
      <c r="U24" s="30">
        <v>4826.25</v>
      </c>
      <c r="V24" s="27">
        <v>4576.25</v>
      </c>
      <c r="W24" s="27">
        <v>61.02</v>
      </c>
      <c r="X24" s="49" t="s">
        <v>51</v>
      </c>
      <c r="Y24" s="27">
        <v>34333.68</v>
      </c>
      <c r="Z24" s="27">
        <v>368</v>
      </c>
      <c r="AA24" s="27">
        <v>534333.6825</v>
      </c>
      <c r="AB24" s="57">
        <v>8.6E-3</v>
      </c>
      <c r="AC24" s="57">
        <v>9.1999999999999998E-3</v>
      </c>
      <c r="AD24" s="69">
        <v>6.7400000000000002E-2</v>
      </c>
      <c r="AE24" s="69">
        <v>6.8699999999999997E-2</v>
      </c>
      <c r="AF24" s="30">
        <v>536266.9325</v>
      </c>
      <c r="AG24" s="70">
        <v>1.9E-2</v>
      </c>
      <c r="AH24" s="71">
        <v>-1.29E-2</v>
      </c>
      <c r="AI24" s="62">
        <v>-1.1299999999999999E-2</v>
      </c>
      <c r="AJ24" s="62">
        <v>-6.9999999999999999E-4</v>
      </c>
      <c r="AK24" s="19"/>
    </row>
    <row r="25" spans="1:37" x14ac:dyDescent="0.35">
      <c r="A25" s="29">
        <v>24</v>
      </c>
      <c r="B25" s="73">
        <v>44363</v>
      </c>
      <c r="C25" s="14" t="e">
        <f>TEXT([1]!Table1[[#This Row],[ENTRY DATE]],"mmm")</f>
        <v>#REF!</v>
      </c>
      <c r="D25" s="14" t="e">
        <f>TEXT([1]!Table1[[#This Row],[ENTRY DATE]],"YYYY")</f>
        <v>#REF!</v>
      </c>
      <c r="E25" s="31" t="s">
        <v>47</v>
      </c>
      <c r="F25" s="29" t="s">
        <v>39</v>
      </c>
      <c r="G25" s="11"/>
      <c r="H25" s="29">
        <v>3</v>
      </c>
      <c r="I25" s="31">
        <v>75</v>
      </c>
      <c r="J25" s="14" t="str">
        <f t="shared" si="0"/>
        <v>SHORT</v>
      </c>
      <c r="K25" s="14" t="e">
        <f>AVERAGE([1]!Table1[Qty])</f>
        <v>#REF!</v>
      </c>
      <c r="L25" s="36">
        <v>274.10000000000002</v>
      </c>
      <c r="M25" s="36">
        <v>275</v>
      </c>
      <c r="N25" s="36">
        <v>248.65</v>
      </c>
      <c r="O25" s="36">
        <v>248.36920000000001</v>
      </c>
      <c r="P25" s="11"/>
      <c r="Q25" s="31">
        <v>250</v>
      </c>
      <c r="R25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5" s="15" t="e">
        <f>-([1]!Table1[[#This Row],[Charges]]/[1]!Table1[[#This Row],[Qty]])</f>
        <v>#REF!</v>
      </c>
      <c r="T25" s="42">
        <v>-8.6300000000000005E-3</v>
      </c>
      <c r="U25" s="31">
        <v>1908.75</v>
      </c>
      <c r="V25" s="26">
        <v>1658.75</v>
      </c>
      <c r="W25" s="26">
        <v>22.12</v>
      </c>
      <c r="X25" s="50" t="s">
        <v>51</v>
      </c>
      <c r="Y25" s="26">
        <v>35992.43</v>
      </c>
      <c r="Z25" s="26">
        <v>390</v>
      </c>
      <c r="AA25" s="26">
        <v>535992.4325</v>
      </c>
      <c r="AB25" s="58">
        <v>3.0999999999999999E-3</v>
      </c>
      <c r="AC25" s="58">
        <v>3.3E-3</v>
      </c>
      <c r="AD25" s="66">
        <v>7.0499999999999993E-2</v>
      </c>
      <c r="AE25" s="66">
        <v>7.1999999999999995E-2</v>
      </c>
      <c r="AF25" s="31">
        <v>536266.9325</v>
      </c>
      <c r="AG25" s="67">
        <v>1.9E-2</v>
      </c>
      <c r="AH25" s="68">
        <v>-1.29E-2</v>
      </c>
      <c r="AI25" s="65">
        <v>-1.1299999999999999E-2</v>
      </c>
      <c r="AJ25" s="65">
        <v>-6.9999999999999999E-4</v>
      </c>
      <c r="AK25" s="16"/>
    </row>
    <row r="26" spans="1:37" x14ac:dyDescent="0.35">
      <c r="A26" s="28">
        <v>25</v>
      </c>
      <c r="B26" s="72">
        <v>44364</v>
      </c>
      <c r="C26" s="17" t="e">
        <f>TEXT([1]!Table1[[#This Row],[ENTRY DATE]],"mmm")</f>
        <v>#REF!</v>
      </c>
      <c r="D26" s="17" t="e">
        <f>TEXT([1]!Table1[[#This Row],[ENTRY DATE]],"YYYY")</f>
        <v>#REF!</v>
      </c>
      <c r="E26" s="30" t="s">
        <v>48</v>
      </c>
      <c r="F26" s="28" t="s">
        <v>45</v>
      </c>
      <c r="G26" s="8"/>
      <c r="H26" s="28">
        <v>4</v>
      </c>
      <c r="I26" s="30">
        <v>100</v>
      </c>
      <c r="J26" s="17" t="str">
        <f t="shared" si="0"/>
        <v>SHORT</v>
      </c>
      <c r="K26" s="17" t="e">
        <f>AVERAGE([1]!Table1[Qty])</f>
        <v>#REF!</v>
      </c>
      <c r="L26" s="38">
        <v>200.15</v>
      </c>
      <c r="M26" s="38">
        <v>204.05</v>
      </c>
      <c r="N26" s="38">
        <v>171.8</v>
      </c>
      <c r="O26" s="38">
        <v>167.05369999999999</v>
      </c>
      <c r="P26" s="8"/>
      <c r="Q26" s="30">
        <v>250</v>
      </c>
      <c r="R26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6" s="18" t="e">
        <f>-([1]!Table1[[#This Row],[Charges]]/[1]!Table1[[#This Row],[Qty]])</f>
        <v>#REF!</v>
      </c>
      <c r="T26" s="43">
        <v>-3.0040000000000001E-2</v>
      </c>
      <c r="U26" s="30">
        <v>2835</v>
      </c>
      <c r="V26" s="27">
        <v>2585</v>
      </c>
      <c r="W26" s="27">
        <v>25.85</v>
      </c>
      <c r="X26" s="49" t="s">
        <v>51</v>
      </c>
      <c r="Y26" s="27">
        <v>38577.43</v>
      </c>
      <c r="Z26" s="27">
        <v>416</v>
      </c>
      <c r="AA26" s="27">
        <v>538577.4325</v>
      </c>
      <c r="AB26" s="57">
        <v>4.7999999999999996E-3</v>
      </c>
      <c r="AC26" s="57">
        <v>5.1999999999999998E-3</v>
      </c>
      <c r="AD26" s="69">
        <v>7.5300000000000006E-2</v>
      </c>
      <c r="AE26" s="69">
        <v>7.7200000000000005E-2</v>
      </c>
      <c r="AF26" s="30">
        <v>536266.9325</v>
      </c>
      <c r="AG26" s="70">
        <v>1.9E-2</v>
      </c>
      <c r="AH26" s="71">
        <v>-1.29E-2</v>
      </c>
      <c r="AI26" s="62">
        <v>-1.1299999999999999E-2</v>
      </c>
      <c r="AJ26" s="62">
        <v>-6.9999999999999999E-4</v>
      </c>
      <c r="AK26" s="19"/>
    </row>
    <row r="27" spans="1:37" x14ac:dyDescent="0.35">
      <c r="A27" s="29">
        <v>26</v>
      </c>
      <c r="B27" s="73">
        <v>44364</v>
      </c>
      <c r="C27" s="14" t="e">
        <f>TEXT([1]!Table1[[#This Row],[ENTRY DATE]],"mmm")</f>
        <v>#REF!</v>
      </c>
      <c r="D27" s="14" t="e">
        <f>TEXT([1]!Table1[[#This Row],[ENTRY DATE]],"YYYY")</f>
        <v>#REF!</v>
      </c>
      <c r="E27" s="31" t="s">
        <v>48</v>
      </c>
      <c r="F27" s="29" t="s">
        <v>39</v>
      </c>
      <c r="G27" s="11"/>
      <c r="H27" s="29">
        <v>4</v>
      </c>
      <c r="I27" s="31">
        <v>100</v>
      </c>
      <c r="J27" s="14" t="str">
        <f t="shared" si="0"/>
        <v>SHORT</v>
      </c>
      <c r="K27" s="14" t="e">
        <f>AVERAGE([1]!Table1[Qty])</f>
        <v>#REF!</v>
      </c>
      <c r="L27" s="39">
        <v>140.4</v>
      </c>
      <c r="M27" s="39">
        <v>141.25</v>
      </c>
      <c r="N27" s="39">
        <v>92.7</v>
      </c>
      <c r="O27" s="39">
        <v>92.35</v>
      </c>
      <c r="P27" s="11"/>
      <c r="Q27" s="31">
        <v>250</v>
      </c>
      <c r="R27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7" s="15" t="e">
        <f>-([1]!Table1[[#This Row],[Charges]]/[1]!Table1[[#This Row],[Qty]])</f>
        <v>#REF!</v>
      </c>
      <c r="T27" s="42">
        <v>-1.584E-2</v>
      </c>
      <c r="U27" s="31">
        <v>4770</v>
      </c>
      <c r="V27" s="26">
        <v>4520</v>
      </c>
      <c r="W27" s="26">
        <v>45.2</v>
      </c>
      <c r="X27" s="50" t="s">
        <v>51</v>
      </c>
      <c r="Y27" s="26">
        <v>43097.43</v>
      </c>
      <c r="Z27" s="26">
        <v>461</v>
      </c>
      <c r="AA27" s="26">
        <v>543097.4325</v>
      </c>
      <c r="AB27" s="58">
        <v>8.3999999999999995E-3</v>
      </c>
      <c r="AC27" s="58">
        <v>8.9999999999999993E-3</v>
      </c>
      <c r="AD27" s="66">
        <v>8.3699999999999997E-2</v>
      </c>
      <c r="AE27" s="66">
        <v>8.6199999999999999E-2</v>
      </c>
      <c r="AF27" s="31">
        <v>538577.4325</v>
      </c>
      <c r="AG27" s="67">
        <v>1.9E-2</v>
      </c>
      <c r="AH27" s="68">
        <v>-1.29E-2</v>
      </c>
      <c r="AI27" s="65">
        <v>-1.1299999999999999E-2</v>
      </c>
      <c r="AJ27" s="65">
        <v>-6.9999999999999999E-4</v>
      </c>
      <c r="AK27" s="16"/>
    </row>
    <row r="28" spans="1:37" x14ac:dyDescent="0.35">
      <c r="A28" s="28">
        <v>27</v>
      </c>
      <c r="B28" s="72">
        <v>44369</v>
      </c>
      <c r="C28" s="17" t="e">
        <f>TEXT([1]!Table1[[#This Row],[ENTRY DATE]],"mmm")</f>
        <v>#REF!</v>
      </c>
      <c r="D28" s="17" t="e">
        <f>TEXT([1]!Table1[[#This Row],[ENTRY DATE]],"YYYY")</f>
        <v>#REF!</v>
      </c>
      <c r="E28" s="30" t="s">
        <v>46</v>
      </c>
      <c r="F28" s="28" t="s">
        <v>45</v>
      </c>
      <c r="G28" s="8"/>
      <c r="H28" s="28">
        <v>3</v>
      </c>
      <c r="I28" s="30">
        <v>75</v>
      </c>
      <c r="J28" s="17" t="str">
        <f>"SHORT"</f>
        <v>SHORT</v>
      </c>
      <c r="K28" s="17" t="e">
        <f>AVERAGE([1]!Table1[Qty])</f>
        <v>#REF!</v>
      </c>
      <c r="L28" s="37">
        <v>368.25</v>
      </c>
      <c r="M28" s="37">
        <v>372.35</v>
      </c>
      <c r="N28" s="37">
        <v>398.9</v>
      </c>
      <c r="O28" s="37">
        <v>397.5</v>
      </c>
      <c r="P28" s="8"/>
      <c r="Q28" s="30">
        <v>250</v>
      </c>
      <c r="R28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8" s="18" t="e">
        <f>-([1]!Table1[[#This Row],[Charges]]/[1]!Table1[[#This Row],[Qty]])</f>
        <v>#REF!</v>
      </c>
      <c r="T28" s="43">
        <v>-1.1469999999999999E-2</v>
      </c>
      <c r="U28" s="30">
        <v>-2298.75</v>
      </c>
      <c r="V28" s="27">
        <v>-2548.75</v>
      </c>
      <c r="W28" s="27">
        <v>-33.979999999999997</v>
      </c>
      <c r="X28" s="51" t="s">
        <v>52</v>
      </c>
      <c r="Y28" s="27">
        <v>40548.68</v>
      </c>
      <c r="Z28" s="27">
        <v>427</v>
      </c>
      <c r="AA28" s="27">
        <v>540548.6825</v>
      </c>
      <c r="AB28" s="59">
        <v>-4.7000000000000002E-3</v>
      </c>
      <c r="AC28" s="59">
        <v>-5.1000000000000004E-3</v>
      </c>
      <c r="AD28" s="69">
        <v>7.9000000000000001E-2</v>
      </c>
      <c r="AE28" s="69">
        <v>8.1100000000000005E-2</v>
      </c>
      <c r="AF28" s="30">
        <v>543097.4325</v>
      </c>
      <c r="AG28" s="70">
        <v>1.9E-2</v>
      </c>
      <c r="AH28" s="71">
        <v>-1.29E-2</v>
      </c>
      <c r="AI28" s="62">
        <v>-1.1299999999999999E-2</v>
      </c>
      <c r="AJ28" s="62">
        <v>-6.9999999999999999E-4</v>
      </c>
      <c r="AK28" s="19"/>
    </row>
    <row r="29" spans="1:37" x14ac:dyDescent="0.35">
      <c r="A29" s="29">
        <v>28</v>
      </c>
      <c r="B29" s="73">
        <v>44369</v>
      </c>
      <c r="C29" s="14" t="e">
        <f>TEXT([1]!Table1[[#This Row],[ENTRY DATE]],"mmm")</f>
        <v>#REF!</v>
      </c>
      <c r="D29" s="14" t="e">
        <f>TEXT([1]!Table1[[#This Row],[ENTRY DATE]],"YYYY")</f>
        <v>#REF!</v>
      </c>
      <c r="E29" s="31" t="s">
        <v>46</v>
      </c>
      <c r="F29" s="29" t="s">
        <v>39</v>
      </c>
      <c r="G29" s="11"/>
      <c r="H29" s="29">
        <v>2</v>
      </c>
      <c r="I29" s="31">
        <v>50</v>
      </c>
      <c r="J29" s="14" t="str">
        <f>"SHORT"</f>
        <v>SHORT</v>
      </c>
      <c r="K29" s="14" t="e">
        <f>AVERAGE([1]!Table1[Qty])</f>
        <v>#REF!</v>
      </c>
      <c r="L29" s="36">
        <v>340.75</v>
      </c>
      <c r="M29" s="36">
        <v>342.75</v>
      </c>
      <c r="N29" s="36">
        <v>293.35000000000002</v>
      </c>
      <c r="O29" s="36">
        <v>288.45749999999998</v>
      </c>
      <c r="P29" s="11"/>
      <c r="Q29" s="31">
        <v>250</v>
      </c>
      <c r="R29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29" s="15" t="e">
        <f>-([1]!Table1[[#This Row],[Charges]]/[1]!Table1[[#This Row],[Qty]])</f>
        <v>#REF!</v>
      </c>
      <c r="T29" s="42">
        <v>-1.8839999999999999E-2</v>
      </c>
      <c r="U29" s="31">
        <v>2370</v>
      </c>
      <c r="V29" s="26">
        <v>2120</v>
      </c>
      <c r="W29" s="26">
        <v>42.4</v>
      </c>
      <c r="X29" s="50" t="s">
        <v>51</v>
      </c>
      <c r="Y29" s="26">
        <v>42668.68</v>
      </c>
      <c r="Z29" s="26">
        <v>470</v>
      </c>
      <c r="AA29" s="26">
        <v>542668.6825</v>
      </c>
      <c r="AB29" s="58">
        <v>3.8999999999999998E-3</v>
      </c>
      <c r="AC29" s="58">
        <v>4.1999999999999997E-3</v>
      </c>
      <c r="AD29" s="66">
        <v>8.2900000000000001E-2</v>
      </c>
      <c r="AE29" s="66">
        <v>8.5300000000000001E-2</v>
      </c>
      <c r="AF29" s="31">
        <v>543097.4325</v>
      </c>
      <c r="AG29" s="67">
        <v>1.9E-2</v>
      </c>
      <c r="AH29" s="68">
        <v>-1.29E-2</v>
      </c>
      <c r="AI29" s="65">
        <v>-1.1299999999999999E-2</v>
      </c>
      <c r="AJ29" s="65">
        <v>-6.9999999999999999E-4</v>
      </c>
      <c r="AK29" s="16"/>
    </row>
    <row r="30" spans="1:37" x14ac:dyDescent="0.35">
      <c r="A30" s="28">
        <v>29</v>
      </c>
      <c r="B30" s="72">
        <v>44370</v>
      </c>
      <c r="C30" s="17" t="e">
        <f>TEXT([1]!Table1[[#This Row],[ENTRY DATE]],"mmm")</f>
        <v>#REF!</v>
      </c>
      <c r="D30" s="17" t="e">
        <f>TEXT([1]!Table1[[#This Row],[ENTRY DATE]],"YYYY")</f>
        <v>#REF!</v>
      </c>
      <c r="E30" s="30" t="s">
        <v>47</v>
      </c>
      <c r="F30" s="28" t="s">
        <v>45</v>
      </c>
      <c r="G30" s="8"/>
      <c r="H30" s="28">
        <v>3</v>
      </c>
      <c r="I30" s="30">
        <v>75</v>
      </c>
      <c r="J30" s="17" t="str">
        <f t="shared" ref="J30:J49" si="1">"SHORT"</f>
        <v>SHORT</v>
      </c>
      <c r="K30" s="17" t="e">
        <f>AVERAGE([1]!Table1[Qty])</f>
        <v>#REF!</v>
      </c>
      <c r="L30" s="38">
        <v>296.3</v>
      </c>
      <c r="M30" s="38">
        <v>306.25</v>
      </c>
      <c r="N30" s="38">
        <v>257.64999999999998</v>
      </c>
      <c r="O30" s="38">
        <v>258.60000000000002</v>
      </c>
      <c r="P30" s="8"/>
      <c r="Q30" s="30">
        <v>250</v>
      </c>
      <c r="R30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0" s="18" t="e">
        <f>-([1]!Table1[[#This Row],[Charges]]/[1]!Table1[[#This Row],[Qty]])</f>
        <v>#REF!</v>
      </c>
      <c r="T30" s="43">
        <v>-2.1829999999999999E-2</v>
      </c>
      <c r="U30" s="30">
        <v>2898.75</v>
      </c>
      <c r="V30" s="27">
        <v>2648.75</v>
      </c>
      <c r="W30" s="27">
        <v>35.32</v>
      </c>
      <c r="X30" s="49" t="s">
        <v>51</v>
      </c>
      <c r="Y30" s="27">
        <v>45317.43</v>
      </c>
      <c r="Z30" s="27">
        <v>505</v>
      </c>
      <c r="AA30" s="27">
        <v>545317.4325</v>
      </c>
      <c r="AB30" s="57">
        <v>4.8999999999999998E-3</v>
      </c>
      <c r="AC30" s="57">
        <v>5.3E-3</v>
      </c>
      <c r="AD30" s="69">
        <v>8.7800000000000003E-2</v>
      </c>
      <c r="AE30" s="69">
        <v>9.06E-2</v>
      </c>
      <c r="AF30" s="30">
        <v>543097.4325</v>
      </c>
      <c r="AG30" s="70">
        <v>1.9E-2</v>
      </c>
      <c r="AH30" s="71">
        <v>-1.29E-2</v>
      </c>
      <c r="AI30" s="62">
        <v>-1.1299999999999999E-2</v>
      </c>
      <c r="AJ30" s="62">
        <v>-6.9999999999999999E-4</v>
      </c>
      <c r="AK30" s="19"/>
    </row>
    <row r="31" spans="1:37" x14ac:dyDescent="0.35">
      <c r="A31" s="29">
        <v>30</v>
      </c>
      <c r="B31" s="73">
        <v>44370</v>
      </c>
      <c r="C31" s="14" t="e">
        <f>TEXT([1]!Table1[[#This Row],[ENTRY DATE]],"mmm")</f>
        <v>#REF!</v>
      </c>
      <c r="D31" s="14" t="e">
        <f>TEXT([1]!Table1[[#This Row],[ENTRY DATE]],"YYYY")</f>
        <v>#REF!</v>
      </c>
      <c r="E31" s="31" t="s">
        <v>47</v>
      </c>
      <c r="F31" s="29" t="s">
        <v>39</v>
      </c>
      <c r="G31" s="11"/>
      <c r="H31" s="29">
        <v>3</v>
      </c>
      <c r="I31" s="31">
        <v>75</v>
      </c>
      <c r="J31" s="14" t="str">
        <f t="shared" si="1"/>
        <v>SHORT</v>
      </c>
      <c r="K31" s="14" t="e">
        <f>AVERAGE([1]!Table1[Qty])</f>
        <v>#REF!</v>
      </c>
      <c r="L31" s="39">
        <v>283.7</v>
      </c>
      <c r="M31" s="39">
        <v>276.2</v>
      </c>
      <c r="N31" s="39">
        <v>227.1</v>
      </c>
      <c r="O31" s="39">
        <v>225.05</v>
      </c>
      <c r="P31" s="11"/>
      <c r="Q31" s="31">
        <v>250</v>
      </c>
      <c r="R31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1" s="15" t="e">
        <f>-([1]!Table1[[#This Row],[Charges]]/[1]!Table1[[#This Row],[Qty]])</f>
        <v>#REF!</v>
      </c>
      <c r="T31" s="42">
        <v>4.2199999999999998E-3</v>
      </c>
      <c r="U31" s="31">
        <v>4245</v>
      </c>
      <c r="V31" s="26">
        <v>3995</v>
      </c>
      <c r="W31" s="26">
        <v>53.27</v>
      </c>
      <c r="X31" s="50" t="s">
        <v>51</v>
      </c>
      <c r="Y31" s="26">
        <v>49312.43</v>
      </c>
      <c r="Z31" s="26">
        <v>558</v>
      </c>
      <c r="AA31" s="26">
        <v>549312.4325</v>
      </c>
      <c r="AB31" s="58">
        <v>7.3000000000000001E-3</v>
      </c>
      <c r="AC31" s="58">
        <v>8.0000000000000002E-3</v>
      </c>
      <c r="AD31" s="66">
        <v>9.5100000000000004E-2</v>
      </c>
      <c r="AE31" s="66">
        <v>9.8599999999999993E-2</v>
      </c>
      <c r="AF31" s="31">
        <v>545317.4325</v>
      </c>
      <c r="AG31" s="67">
        <v>1.9E-2</v>
      </c>
      <c r="AH31" s="68">
        <v>-1.29E-2</v>
      </c>
      <c r="AI31" s="65">
        <v>-1.1299999999999999E-2</v>
      </c>
      <c r="AJ31" s="65">
        <v>-6.9999999999999999E-4</v>
      </c>
      <c r="AK31" s="16"/>
    </row>
    <row r="32" spans="1:37" x14ac:dyDescent="0.35">
      <c r="A32" s="28">
        <v>31</v>
      </c>
      <c r="B32" s="72">
        <v>44371</v>
      </c>
      <c r="C32" s="17" t="e">
        <f>TEXT([1]!Table1[[#This Row],[ENTRY DATE]],"mmm")</f>
        <v>#REF!</v>
      </c>
      <c r="D32" s="17" t="e">
        <f>TEXT([1]!Table1[[#This Row],[ENTRY DATE]],"YYYY")</f>
        <v>#REF!</v>
      </c>
      <c r="E32" s="30" t="s">
        <v>48</v>
      </c>
      <c r="F32" s="28" t="s">
        <v>45</v>
      </c>
      <c r="G32" s="8"/>
      <c r="H32" s="28">
        <v>4</v>
      </c>
      <c r="I32" s="30">
        <v>100</v>
      </c>
      <c r="J32" s="17" t="str">
        <f t="shared" si="1"/>
        <v>SHORT</v>
      </c>
      <c r="K32" s="17" t="e">
        <f>AVERAGE([1]!Table1[Qty])</f>
        <v>#REF!</v>
      </c>
      <c r="L32" s="38">
        <v>177.05</v>
      </c>
      <c r="M32" s="38">
        <v>177.435</v>
      </c>
      <c r="N32" s="38">
        <v>166.5</v>
      </c>
      <c r="O32" s="38">
        <v>165</v>
      </c>
      <c r="P32" s="8"/>
      <c r="Q32" s="30">
        <v>250</v>
      </c>
      <c r="R32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2" s="18" t="e">
        <f>-([1]!Table1[[#This Row],[Charges]]/[1]!Table1[[#This Row],[Qty]])</f>
        <v>#REF!</v>
      </c>
      <c r="T32" s="43">
        <v>-1.281E-2</v>
      </c>
      <c r="U32" s="30">
        <v>1055</v>
      </c>
      <c r="V32" s="27">
        <v>805</v>
      </c>
      <c r="W32" s="27">
        <v>8.0500000000000007</v>
      </c>
      <c r="X32" s="49" t="s">
        <v>51</v>
      </c>
      <c r="Y32" s="27">
        <v>50117.43</v>
      </c>
      <c r="Z32" s="27">
        <v>566</v>
      </c>
      <c r="AA32" s="27">
        <v>550117.4325</v>
      </c>
      <c r="AB32" s="57">
        <v>1.5E-3</v>
      </c>
      <c r="AC32" s="57">
        <v>1.6000000000000001E-3</v>
      </c>
      <c r="AD32" s="69">
        <v>9.6600000000000005E-2</v>
      </c>
      <c r="AE32" s="69">
        <v>0.1002</v>
      </c>
      <c r="AF32" s="30">
        <v>549312.4325</v>
      </c>
      <c r="AG32" s="70">
        <v>1.9E-2</v>
      </c>
      <c r="AH32" s="71">
        <v>-1.29E-2</v>
      </c>
      <c r="AI32" s="62">
        <v>-1.1299999999999999E-2</v>
      </c>
      <c r="AJ32" s="62">
        <v>-6.9999999999999999E-4</v>
      </c>
      <c r="AK32" s="19"/>
    </row>
    <row r="33" spans="1:37" x14ac:dyDescent="0.35">
      <c r="A33" s="29">
        <v>32</v>
      </c>
      <c r="B33" s="73">
        <v>44371</v>
      </c>
      <c r="C33" s="14" t="e">
        <f>TEXT([1]!Table1[[#This Row],[ENTRY DATE]],"mmm")</f>
        <v>#REF!</v>
      </c>
      <c r="D33" s="14" t="e">
        <f>TEXT([1]!Table1[[#This Row],[ENTRY DATE]],"YYYY")</f>
        <v>#REF!</v>
      </c>
      <c r="E33" s="31" t="s">
        <v>48</v>
      </c>
      <c r="F33" s="29" t="s">
        <v>39</v>
      </c>
      <c r="G33" s="11"/>
      <c r="H33" s="29">
        <v>5</v>
      </c>
      <c r="I33" s="31">
        <v>125</v>
      </c>
      <c r="J33" s="14" t="str">
        <f t="shared" si="1"/>
        <v>SHORT</v>
      </c>
      <c r="K33" s="14" t="e">
        <f>AVERAGE([1]!Table1[Qty])</f>
        <v>#REF!</v>
      </c>
      <c r="L33" s="39">
        <v>159.75</v>
      </c>
      <c r="M33" s="39">
        <v>160.15</v>
      </c>
      <c r="N33" s="39">
        <v>140.19999999999999</v>
      </c>
      <c r="O33" s="39">
        <v>137.44999999999999</v>
      </c>
      <c r="P33" s="11"/>
      <c r="Q33" s="31">
        <v>300</v>
      </c>
      <c r="R33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3" s="15" t="e">
        <f>-([1]!Table1[[#This Row],[Charges]]/[1]!Table1[[#This Row],[Qty]])</f>
        <v>#REF!</v>
      </c>
      <c r="T33" s="42">
        <v>-1.865E-2</v>
      </c>
      <c r="U33" s="31">
        <v>2443.75</v>
      </c>
      <c r="V33" s="26">
        <v>2143.75</v>
      </c>
      <c r="W33" s="26">
        <v>17.149999999999999</v>
      </c>
      <c r="X33" s="50" t="s">
        <v>51</v>
      </c>
      <c r="Y33" s="26">
        <v>52261.18</v>
      </c>
      <c r="Z33" s="26">
        <v>583</v>
      </c>
      <c r="AA33" s="26">
        <v>552261.1825</v>
      </c>
      <c r="AB33" s="58">
        <v>3.8999999999999998E-3</v>
      </c>
      <c r="AC33" s="58">
        <v>4.3E-3</v>
      </c>
      <c r="AD33" s="66">
        <v>0.10050000000000001</v>
      </c>
      <c r="AE33" s="66">
        <v>0.1045</v>
      </c>
      <c r="AF33" s="31">
        <v>550117.4325</v>
      </c>
      <c r="AG33" s="67">
        <v>1.9E-2</v>
      </c>
      <c r="AH33" s="68">
        <v>-1.29E-2</v>
      </c>
      <c r="AI33" s="65">
        <v>-1.1299999999999999E-2</v>
      </c>
      <c r="AJ33" s="65">
        <v>-6.9999999999999999E-4</v>
      </c>
      <c r="AK33" s="16"/>
    </row>
    <row r="34" spans="1:37" x14ac:dyDescent="0.35">
      <c r="A34" s="28">
        <v>33</v>
      </c>
      <c r="B34" s="72">
        <v>44376</v>
      </c>
      <c r="C34" s="17" t="e">
        <f>TEXT([1]!Table1[[#This Row],[ENTRY DATE]],"mmm")</f>
        <v>#REF!</v>
      </c>
      <c r="D34" s="17" t="e">
        <f>TEXT([1]!Table1[[#This Row],[ENTRY DATE]],"YYYY")</f>
        <v>#REF!</v>
      </c>
      <c r="E34" s="30" t="s">
        <v>46</v>
      </c>
      <c r="F34" s="28" t="s">
        <v>45</v>
      </c>
      <c r="G34" s="8"/>
      <c r="H34" s="28">
        <v>3</v>
      </c>
      <c r="I34" s="30">
        <v>75</v>
      </c>
      <c r="J34" s="17" t="str">
        <f t="shared" si="1"/>
        <v>SHORT</v>
      </c>
      <c r="K34" s="17" t="e">
        <f>AVERAGE([1]!Table1[Qty])</f>
        <v>#REF!</v>
      </c>
      <c r="L34" s="38">
        <v>385.95</v>
      </c>
      <c r="M34" s="38">
        <v>391.2</v>
      </c>
      <c r="N34" s="38">
        <v>329.05</v>
      </c>
      <c r="O34" s="38">
        <v>327.85</v>
      </c>
      <c r="P34" s="8"/>
      <c r="Q34" s="30">
        <v>250</v>
      </c>
      <c r="R34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4" s="18" t="e">
        <f>-([1]!Table1[[#This Row],[Charges]]/[1]!Table1[[#This Row],[Qty]])</f>
        <v>#REF!</v>
      </c>
      <c r="T34" s="43">
        <v>-1.3610000000000001E-2</v>
      </c>
      <c r="U34" s="30">
        <v>4267.5</v>
      </c>
      <c r="V34" s="27">
        <v>4017.5</v>
      </c>
      <c r="W34" s="27">
        <v>53.57</v>
      </c>
      <c r="X34" s="49" t="s">
        <v>51</v>
      </c>
      <c r="Y34" s="27">
        <v>56278.68</v>
      </c>
      <c r="Z34" s="27">
        <v>637</v>
      </c>
      <c r="AA34" s="27">
        <v>556278.6825</v>
      </c>
      <c r="AB34" s="57">
        <v>7.3000000000000001E-3</v>
      </c>
      <c r="AC34" s="57">
        <v>8.0000000000000002E-3</v>
      </c>
      <c r="AD34" s="69">
        <v>0.10780000000000001</v>
      </c>
      <c r="AE34" s="69">
        <v>0.11260000000000001</v>
      </c>
      <c r="AF34" s="30">
        <v>552261.1825</v>
      </c>
      <c r="AG34" s="70">
        <v>1.9E-2</v>
      </c>
      <c r="AH34" s="71">
        <v>-1.29E-2</v>
      </c>
      <c r="AI34" s="62">
        <v>-1.1299999999999999E-2</v>
      </c>
      <c r="AJ34" s="62">
        <v>-6.9999999999999999E-4</v>
      </c>
      <c r="AK34" s="19"/>
    </row>
    <row r="35" spans="1:37" x14ac:dyDescent="0.35">
      <c r="A35" s="29">
        <v>34</v>
      </c>
      <c r="B35" s="73">
        <v>44376</v>
      </c>
      <c r="C35" s="14" t="e">
        <f>TEXT([1]!Table1[[#This Row],[ENTRY DATE]],"mmm")</f>
        <v>#REF!</v>
      </c>
      <c r="D35" s="14" t="e">
        <f>TEXT([1]!Table1[[#This Row],[ENTRY DATE]],"YYYY")</f>
        <v>#REF!</v>
      </c>
      <c r="E35" s="31" t="s">
        <v>46</v>
      </c>
      <c r="F35" s="29" t="s">
        <v>39</v>
      </c>
      <c r="G35" s="11"/>
      <c r="H35" s="29">
        <v>3</v>
      </c>
      <c r="I35" s="31">
        <v>75</v>
      </c>
      <c r="J35" s="14" t="str">
        <f t="shared" si="1"/>
        <v>SHORT</v>
      </c>
      <c r="K35" s="14" t="e">
        <f>AVERAGE([1]!Table1[Qty])</f>
        <v>#REF!</v>
      </c>
      <c r="L35" s="39">
        <v>354.95</v>
      </c>
      <c r="M35" s="39">
        <v>355.55</v>
      </c>
      <c r="N35" s="39">
        <v>388.35</v>
      </c>
      <c r="O35" s="39">
        <v>381.98399999999998</v>
      </c>
      <c r="P35" s="11"/>
      <c r="Q35" s="31">
        <v>250</v>
      </c>
      <c r="R35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5" s="15" t="e">
        <f>-([1]!Table1[[#This Row],[Charges]]/[1]!Table1[[#This Row],[Qty]])</f>
        <v>#REF!</v>
      </c>
      <c r="T35" s="42">
        <v>-1.396E-2</v>
      </c>
      <c r="U35" s="31">
        <v>-2505</v>
      </c>
      <c r="V35" s="26">
        <v>-2755</v>
      </c>
      <c r="W35" s="26">
        <v>-36.729999999999997</v>
      </c>
      <c r="X35" s="48" t="s">
        <v>52</v>
      </c>
      <c r="Y35" s="26">
        <v>53523.68</v>
      </c>
      <c r="Z35" s="26">
        <v>600</v>
      </c>
      <c r="AA35" s="26">
        <v>553523.6825</v>
      </c>
      <c r="AB35" s="56">
        <v>-5.0000000000000001E-3</v>
      </c>
      <c r="AC35" s="56">
        <v>-5.4999999999999997E-3</v>
      </c>
      <c r="AD35" s="66">
        <v>0.1028</v>
      </c>
      <c r="AE35" s="66">
        <v>0.107</v>
      </c>
      <c r="AF35" s="31">
        <v>556278.6825</v>
      </c>
      <c r="AG35" s="67">
        <v>1.9E-2</v>
      </c>
      <c r="AH35" s="68">
        <v>-1.29E-2</v>
      </c>
      <c r="AI35" s="65">
        <v>-1.1299999999999999E-2</v>
      </c>
      <c r="AJ35" s="65">
        <v>-6.9999999999999999E-4</v>
      </c>
      <c r="AK35" s="16"/>
    </row>
    <row r="36" spans="1:37" x14ac:dyDescent="0.35">
      <c r="A36" s="28">
        <v>35</v>
      </c>
      <c r="B36" s="72">
        <v>44377</v>
      </c>
      <c r="C36" s="17" t="e">
        <f>TEXT([1]!Table1[[#This Row],[ENTRY DATE]],"mmm")</f>
        <v>#REF!</v>
      </c>
      <c r="D36" s="17" t="e">
        <f>TEXT([1]!Table1[[#This Row],[ENTRY DATE]],"YYYY")</f>
        <v>#REF!</v>
      </c>
      <c r="E36" s="30" t="s">
        <v>47</v>
      </c>
      <c r="F36" s="28" t="s">
        <v>45</v>
      </c>
      <c r="G36" s="8"/>
      <c r="H36" s="28">
        <v>4</v>
      </c>
      <c r="I36" s="30">
        <v>100</v>
      </c>
      <c r="J36" s="17" t="str">
        <f t="shared" si="1"/>
        <v>SHORT</v>
      </c>
      <c r="K36" s="17" t="e">
        <f>AVERAGE([1]!Table1[Qty])</f>
        <v>#REF!</v>
      </c>
      <c r="L36" s="38">
        <v>268.85000000000002</v>
      </c>
      <c r="M36" s="38">
        <v>274</v>
      </c>
      <c r="N36" s="38">
        <v>299.5</v>
      </c>
      <c r="O36" s="38">
        <v>301.45</v>
      </c>
      <c r="P36" s="8"/>
      <c r="Q36" s="30">
        <v>250</v>
      </c>
      <c r="R36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6" s="18" t="e">
        <f>-([1]!Table1[[#This Row],[Charges]]/[1]!Table1[[#This Row],[Qty]])</f>
        <v>#REF!</v>
      </c>
      <c r="T36" s="43">
        <v>-9.9100000000000004E-3</v>
      </c>
      <c r="U36" s="30">
        <v>-3065</v>
      </c>
      <c r="V36" s="27">
        <v>-3315</v>
      </c>
      <c r="W36" s="27">
        <v>-33.15</v>
      </c>
      <c r="X36" s="51" t="s">
        <v>52</v>
      </c>
      <c r="Y36" s="27">
        <v>50208.68</v>
      </c>
      <c r="Z36" s="27">
        <v>567</v>
      </c>
      <c r="AA36" s="27">
        <v>550208.6825</v>
      </c>
      <c r="AB36" s="59">
        <v>-6.0000000000000001E-3</v>
      </c>
      <c r="AC36" s="59">
        <v>-6.6E-3</v>
      </c>
      <c r="AD36" s="69">
        <v>9.6799999999999997E-2</v>
      </c>
      <c r="AE36" s="69">
        <v>0.1004</v>
      </c>
      <c r="AF36" s="30">
        <v>556278.6825</v>
      </c>
      <c r="AG36" s="70">
        <v>1.9E-2</v>
      </c>
      <c r="AH36" s="71">
        <v>-1.29E-2</v>
      </c>
      <c r="AI36" s="62">
        <v>-1.1299999999999999E-2</v>
      </c>
      <c r="AJ36" s="62">
        <v>-6.9999999999999999E-4</v>
      </c>
      <c r="AK36" s="19"/>
    </row>
    <row r="37" spans="1:37" x14ac:dyDescent="0.35">
      <c r="A37" s="29">
        <v>36</v>
      </c>
      <c r="B37" s="73">
        <v>44377</v>
      </c>
      <c r="C37" s="14" t="e">
        <f>TEXT([1]!Table1[[#This Row],[ENTRY DATE]],"mmm")</f>
        <v>#REF!</v>
      </c>
      <c r="D37" s="14" t="e">
        <f>TEXT([1]!Table1[[#This Row],[ENTRY DATE]],"YYYY")</f>
        <v>#REF!</v>
      </c>
      <c r="E37" s="31" t="s">
        <v>47</v>
      </c>
      <c r="F37" s="29" t="s">
        <v>39</v>
      </c>
      <c r="G37" s="11"/>
      <c r="H37" s="29">
        <v>3</v>
      </c>
      <c r="I37" s="31">
        <v>75</v>
      </c>
      <c r="J37" s="14" t="str">
        <f t="shared" si="1"/>
        <v>SHORT</v>
      </c>
      <c r="K37" s="14" t="e">
        <f>AVERAGE([1]!Table1[Qty])</f>
        <v>#REF!</v>
      </c>
      <c r="L37" s="39">
        <v>255.45</v>
      </c>
      <c r="M37" s="39">
        <v>259.85000000000002</v>
      </c>
      <c r="N37" s="39">
        <v>198.8</v>
      </c>
      <c r="O37" s="39">
        <v>197.6</v>
      </c>
      <c r="P37" s="11"/>
      <c r="Q37" s="31">
        <v>250</v>
      </c>
      <c r="R37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7" s="15" t="e">
        <f>-([1]!Table1[[#This Row],[Charges]]/[1]!Table1[[#This Row],[Qty]])</f>
        <v>#REF!</v>
      </c>
      <c r="T37" s="42">
        <v>-1.9529999999999999E-2</v>
      </c>
      <c r="U37" s="31">
        <v>4248.75</v>
      </c>
      <c r="V37" s="26">
        <v>3998.75</v>
      </c>
      <c r="W37" s="26">
        <v>53.32</v>
      </c>
      <c r="X37" s="50" t="s">
        <v>51</v>
      </c>
      <c r="Y37" s="26">
        <v>54207.43</v>
      </c>
      <c r="Z37" s="26">
        <v>620</v>
      </c>
      <c r="AA37" s="26">
        <v>554207.4325</v>
      </c>
      <c r="AB37" s="58">
        <v>7.3000000000000001E-3</v>
      </c>
      <c r="AC37" s="58">
        <v>8.0000000000000002E-3</v>
      </c>
      <c r="AD37" s="66">
        <v>0.1041</v>
      </c>
      <c r="AE37" s="66">
        <v>0.1084</v>
      </c>
      <c r="AF37" s="31">
        <v>556278.6825</v>
      </c>
      <c r="AG37" s="67">
        <v>1.9E-2</v>
      </c>
      <c r="AH37" s="68">
        <v>-1.29E-2</v>
      </c>
      <c r="AI37" s="65">
        <v>-1.1299999999999999E-2</v>
      </c>
      <c r="AJ37" s="65">
        <v>-6.9999999999999999E-4</v>
      </c>
      <c r="AK37" s="16"/>
    </row>
    <row r="38" spans="1:37" x14ac:dyDescent="0.35">
      <c r="A38" s="28">
        <v>37</v>
      </c>
      <c r="B38" s="72">
        <v>44378</v>
      </c>
      <c r="C38" s="17" t="e">
        <f>TEXT([1]!Table1[[#This Row],[ENTRY DATE]],"mmm")</f>
        <v>#REF!</v>
      </c>
      <c r="D38" s="17" t="e">
        <f>TEXT([1]!Table1[[#This Row],[ENTRY DATE]],"YYYY")</f>
        <v>#REF!</v>
      </c>
      <c r="E38" s="30" t="s">
        <v>48</v>
      </c>
      <c r="F38" s="28" t="s">
        <v>45</v>
      </c>
      <c r="G38" s="8"/>
      <c r="H38" s="28">
        <v>5</v>
      </c>
      <c r="I38" s="30">
        <v>125</v>
      </c>
      <c r="J38" s="17" t="str">
        <f t="shared" si="1"/>
        <v>SHORT</v>
      </c>
      <c r="K38" s="17" t="e">
        <f>AVERAGE([1]!Table1[Qty])</f>
        <v>#REF!</v>
      </c>
      <c r="L38" s="38">
        <v>136.85</v>
      </c>
      <c r="M38" s="38">
        <v>139.30000000000001</v>
      </c>
      <c r="N38" s="38">
        <v>22.85</v>
      </c>
      <c r="O38" s="31">
        <v>23.3</v>
      </c>
      <c r="P38" s="8"/>
      <c r="Q38" s="30">
        <v>225</v>
      </c>
      <c r="R38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8" s="18" t="e">
        <f>-([1]!Table1[[#This Row],[Charges]]/[1]!Table1[[#This Row],[Qty]])</f>
        <v>#REF!</v>
      </c>
      <c r="T38" s="43">
        <v>-2.3369999999999998E-2</v>
      </c>
      <c r="U38" s="30">
        <v>14250</v>
      </c>
      <c r="V38" s="27">
        <v>14025</v>
      </c>
      <c r="W38" s="27">
        <v>112.2</v>
      </c>
      <c r="X38" s="49" t="s">
        <v>51</v>
      </c>
      <c r="Y38" s="27">
        <v>68232.429999999993</v>
      </c>
      <c r="Z38" s="27">
        <v>733</v>
      </c>
      <c r="AA38" s="27">
        <v>568232.4325</v>
      </c>
      <c r="AB38" s="57">
        <v>2.53E-2</v>
      </c>
      <c r="AC38" s="57">
        <v>2.81E-2</v>
      </c>
      <c r="AD38" s="69">
        <v>0.12939999999999999</v>
      </c>
      <c r="AE38" s="69">
        <v>0.13650000000000001</v>
      </c>
      <c r="AF38" s="30">
        <v>556278.6825</v>
      </c>
      <c r="AG38" s="70">
        <v>1.9E-2</v>
      </c>
      <c r="AH38" s="71">
        <v>-1.29E-2</v>
      </c>
      <c r="AI38" s="62">
        <v>-1.1299999999999999E-2</v>
      </c>
      <c r="AJ38" s="62">
        <v>-6.9999999999999999E-4</v>
      </c>
      <c r="AK38" s="19"/>
    </row>
    <row r="39" spans="1:37" x14ac:dyDescent="0.35">
      <c r="A39" s="29">
        <v>38</v>
      </c>
      <c r="B39" s="73">
        <v>44378</v>
      </c>
      <c r="C39" s="14" t="e">
        <f>TEXT([1]!Table1[[#This Row],[ENTRY DATE]],"mmm")</f>
        <v>#REF!</v>
      </c>
      <c r="D39" s="14" t="e">
        <f>TEXT([1]!Table1[[#This Row],[ENTRY DATE]],"YYYY")</f>
        <v>#REF!</v>
      </c>
      <c r="E39" s="31" t="s">
        <v>48</v>
      </c>
      <c r="F39" s="29" t="s">
        <v>39</v>
      </c>
      <c r="G39" s="11"/>
      <c r="H39" s="29">
        <v>5</v>
      </c>
      <c r="I39" s="31">
        <v>125</v>
      </c>
      <c r="J39" s="14" t="str">
        <f t="shared" si="1"/>
        <v>SHORT</v>
      </c>
      <c r="K39" s="14" t="e">
        <f>AVERAGE([1]!Table1[Qty])</f>
        <v>#REF!</v>
      </c>
      <c r="L39" s="39">
        <v>113.75</v>
      </c>
      <c r="M39" s="39">
        <v>114.3</v>
      </c>
      <c r="N39" s="39">
        <v>97.4</v>
      </c>
      <c r="O39" s="30">
        <v>97.24</v>
      </c>
      <c r="P39" s="11"/>
      <c r="Q39" s="31">
        <v>225</v>
      </c>
      <c r="R39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39" s="15" t="e">
        <f>-([1]!Table1[[#This Row],[Charges]]/[1]!Table1[[#This Row],[Qty]])</f>
        <v>#REF!</v>
      </c>
      <c r="T39" s="42">
        <v>-1.187E-2</v>
      </c>
      <c r="U39" s="31">
        <v>2043.75</v>
      </c>
      <c r="V39" s="26">
        <v>1818.75</v>
      </c>
      <c r="W39" s="26">
        <v>14.55</v>
      </c>
      <c r="X39" s="50" t="s">
        <v>51</v>
      </c>
      <c r="Y39" s="26">
        <v>70051.179999999993</v>
      </c>
      <c r="Z39" s="26">
        <v>747</v>
      </c>
      <c r="AA39" s="26">
        <v>570051.1825</v>
      </c>
      <c r="AB39" s="58">
        <v>3.2000000000000002E-3</v>
      </c>
      <c r="AC39" s="58">
        <v>3.5999999999999999E-3</v>
      </c>
      <c r="AD39" s="66">
        <v>0.1326</v>
      </c>
      <c r="AE39" s="66">
        <v>0.1401</v>
      </c>
      <c r="AF39" s="31">
        <v>568232.4325</v>
      </c>
      <c r="AG39" s="67">
        <v>1.9E-2</v>
      </c>
      <c r="AH39" s="68">
        <v>-1.29E-2</v>
      </c>
      <c r="AI39" s="65">
        <v>-1.1299999999999999E-2</v>
      </c>
      <c r="AJ39" s="65">
        <v>-6.9999999999999999E-4</v>
      </c>
      <c r="AK39" s="16"/>
    </row>
    <row r="40" spans="1:37" x14ac:dyDescent="0.35">
      <c r="A40" s="30">
        <v>39</v>
      </c>
      <c r="B40" s="72">
        <v>44383</v>
      </c>
      <c r="C40" s="17" t="e">
        <f>TEXT([1]!Table1[[#This Row],[ENTRY DATE]],"mmm")</f>
        <v>#REF!</v>
      </c>
      <c r="D40" s="17" t="e">
        <f>TEXT([1]!Table1[[#This Row],[ENTRY DATE]],"YYYY")</f>
        <v>#REF!</v>
      </c>
      <c r="E40" s="30" t="s">
        <v>46</v>
      </c>
      <c r="F40" s="28" t="s">
        <v>45</v>
      </c>
      <c r="G40" s="8"/>
      <c r="H40" s="28">
        <v>4</v>
      </c>
      <c r="I40" s="30">
        <v>100</v>
      </c>
      <c r="J40" s="17" t="str">
        <f t="shared" si="1"/>
        <v>SHORT</v>
      </c>
      <c r="K40" s="17" t="e">
        <f>AVERAGE([1]!Table1[Qty])</f>
        <v>#REF!</v>
      </c>
      <c r="L40" s="37">
        <v>257.95</v>
      </c>
      <c r="M40" s="31">
        <v>257.95</v>
      </c>
      <c r="N40" s="37">
        <v>316.45</v>
      </c>
      <c r="O40" s="31">
        <v>311.45999999999998</v>
      </c>
      <c r="P40" s="8"/>
      <c r="Q40" s="30">
        <v>280</v>
      </c>
      <c r="R40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0" s="18" t="e">
        <f>-([1]!Table1[[#This Row],[Charges]]/[1]!Table1[[#This Row],[Qty]])</f>
        <v>#REF!</v>
      </c>
      <c r="T40" s="43">
        <v>-1.3679999999999999E-2</v>
      </c>
      <c r="U40" s="30">
        <v>-5850</v>
      </c>
      <c r="V40" s="27">
        <v>-6130</v>
      </c>
      <c r="W40" s="27">
        <v>-61.3</v>
      </c>
      <c r="X40" s="51" t="s">
        <v>52</v>
      </c>
      <c r="Y40" s="27">
        <v>63921.18</v>
      </c>
      <c r="Z40" s="27">
        <v>686</v>
      </c>
      <c r="AA40" s="27">
        <v>563921.1825</v>
      </c>
      <c r="AB40" s="59">
        <v>-1.0800000000000001E-2</v>
      </c>
      <c r="AC40" s="59">
        <v>-1.23E-2</v>
      </c>
      <c r="AD40" s="69">
        <v>0.12189999999999999</v>
      </c>
      <c r="AE40" s="69">
        <v>0.1278</v>
      </c>
      <c r="AF40" s="30">
        <v>570051.1825</v>
      </c>
      <c r="AG40" s="70">
        <v>1.9E-2</v>
      </c>
      <c r="AH40" s="71">
        <v>-1.29E-2</v>
      </c>
      <c r="AI40" s="62">
        <v>-1.1299999999999999E-2</v>
      </c>
      <c r="AJ40" s="62">
        <v>-6.9999999999999999E-4</v>
      </c>
      <c r="AK40" s="19"/>
    </row>
    <row r="41" spans="1:37" x14ac:dyDescent="0.35">
      <c r="A41" s="31">
        <v>40</v>
      </c>
      <c r="B41" s="73">
        <v>44383</v>
      </c>
      <c r="C41" s="14" t="e">
        <f>TEXT([1]!Table1[[#This Row],[ENTRY DATE]],"mmm")</f>
        <v>#REF!</v>
      </c>
      <c r="D41" s="14" t="e">
        <f>TEXT([1]!Table1[[#This Row],[ENTRY DATE]],"YYYY")</f>
        <v>#REF!</v>
      </c>
      <c r="E41" s="31" t="s">
        <v>46</v>
      </c>
      <c r="F41" s="29" t="s">
        <v>39</v>
      </c>
      <c r="G41" s="11"/>
      <c r="H41" s="29">
        <v>4</v>
      </c>
      <c r="I41" s="31">
        <v>100</v>
      </c>
      <c r="J41" s="14" t="str">
        <f t="shared" si="1"/>
        <v>SHORT</v>
      </c>
      <c r="K41" s="14" t="e">
        <f>AVERAGE([1]!Table1[Qty])</f>
        <v>#REF!</v>
      </c>
      <c r="L41" s="36">
        <v>258.7</v>
      </c>
      <c r="M41" s="30">
        <v>258.7</v>
      </c>
      <c r="N41" s="36">
        <v>296.5</v>
      </c>
      <c r="O41" s="30">
        <v>310.95</v>
      </c>
      <c r="P41" s="11"/>
      <c r="Q41" s="31">
        <v>250</v>
      </c>
      <c r="R41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1" s="15" t="e">
        <f>-([1]!Table1[[#This Row],[Charges]]/[1]!Table1[[#This Row],[Qty]])</f>
        <v>#REF!</v>
      </c>
      <c r="T41" s="42">
        <v>2.0979999999999999E-2</v>
      </c>
      <c r="U41" s="31">
        <v>-3780</v>
      </c>
      <c r="V41" s="26">
        <v>-4030</v>
      </c>
      <c r="W41" s="26">
        <v>-40.299999999999997</v>
      </c>
      <c r="X41" s="48" t="s">
        <v>52</v>
      </c>
      <c r="Y41" s="26">
        <v>59891.18</v>
      </c>
      <c r="Z41" s="26">
        <v>646</v>
      </c>
      <c r="AA41" s="26">
        <v>559891.1825</v>
      </c>
      <c r="AB41" s="56">
        <v>-7.1000000000000004E-3</v>
      </c>
      <c r="AC41" s="56">
        <v>-8.0999999999999996E-3</v>
      </c>
      <c r="AD41" s="66">
        <v>0.1147</v>
      </c>
      <c r="AE41" s="66">
        <v>0.1198</v>
      </c>
      <c r="AF41" s="31">
        <v>570051.1825</v>
      </c>
      <c r="AG41" s="67">
        <v>1.9E-2</v>
      </c>
      <c r="AH41" s="68">
        <v>-1.29E-2</v>
      </c>
      <c r="AI41" s="65">
        <v>-1.1299999999999999E-2</v>
      </c>
      <c r="AJ41" s="65">
        <v>-6.9999999999999999E-4</v>
      </c>
      <c r="AK41" s="16"/>
    </row>
    <row r="42" spans="1:37" x14ac:dyDescent="0.35">
      <c r="A42" s="30">
        <v>41</v>
      </c>
      <c r="B42" s="72">
        <v>44384</v>
      </c>
      <c r="C42" s="17" t="e">
        <f>TEXT([1]!Table1[[#This Row],[ENTRY DATE]],"mmm")</f>
        <v>#REF!</v>
      </c>
      <c r="D42" s="17" t="e">
        <f>TEXT([1]!Table1[[#This Row],[ENTRY DATE]],"YYYY")</f>
        <v>#REF!</v>
      </c>
      <c r="E42" s="30" t="s">
        <v>47</v>
      </c>
      <c r="F42" s="28" t="s">
        <v>45</v>
      </c>
      <c r="G42" s="8"/>
      <c r="H42" s="28">
        <v>5</v>
      </c>
      <c r="I42" s="30">
        <v>125</v>
      </c>
      <c r="J42" s="17" t="str">
        <f t="shared" si="1"/>
        <v>SHORT</v>
      </c>
      <c r="K42" s="17" t="e">
        <f>AVERAGE([1]!Table1[Qty])</f>
        <v>#REF!</v>
      </c>
      <c r="L42" s="38">
        <v>234.85</v>
      </c>
      <c r="M42" s="38">
        <v>240.45</v>
      </c>
      <c r="N42" s="38">
        <v>266.39999999999998</v>
      </c>
      <c r="O42" s="38">
        <v>266.25</v>
      </c>
      <c r="P42" s="8"/>
      <c r="Q42" s="30">
        <v>250</v>
      </c>
      <c r="R42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2" s="18" t="e">
        <f>-([1]!Table1[[#This Row],[Charges]]/[1]!Table1[[#This Row],[Qty]])</f>
        <v>#REF!</v>
      </c>
      <c r="T42" s="43">
        <v>-1.5299999999999999E-2</v>
      </c>
      <c r="U42" s="30">
        <v>-3943.75</v>
      </c>
      <c r="V42" s="27">
        <v>-4193.75</v>
      </c>
      <c r="W42" s="27">
        <v>-33.549999999999997</v>
      </c>
      <c r="X42" s="51" t="s">
        <v>52</v>
      </c>
      <c r="Y42" s="27">
        <v>55697.43</v>
      </c>
      <c r="Z42" s="27">
        <v>612</v>
      </c>
      <c r="AA42" s="27">
        <v>555697.4325</v>
      </c>
      <c r="AB42" s="59">
        <v>-7.4999999999999997E-3</v>
      </c>
      <c r="AC42" s="59">
        <v>-8.3999999999999995E-3</v>
      </c>
      <c r="AD42" s="69">
        <v>0.1072</v>
      </c>
      <c r="AE42" s="69">
        <v>0.1114</v>
      </c>
      <c r="AF42" s="30">
        <v>570051.1825</v>
      </c>
      <c r="AG42" s="70">
        <v>1.9E-2</v>
      </c>
      <c r="AH42" s="71">
        <v>-1.29E-2</v>
      </c>
      <c r="AI42" s="62">
        <v>-1.1299999999999999E-2</v>
      </c>
      <c r="AJ42" s="62">
        <v>-6.9999999999999999E-4</v>
      </c>
      <c r="AK42" s="19"/>
    </row>
    <row r="43" spans="1:37" x14ac:dyDescent="0.35">
      <c r="A43" s="31">
        <v>42</v>
      </c>
      <c r="B43" s="73">
        <v>44384</v>
      </c>
      <c r="C43" s="14" t="e">
        <f>TEXT([1]!Table1[[#This Row],[ENTRY DATE]],"mmm")</f>
        <v>#REF!</v>
      </c>
      <c r="D43" s="14" t="e">
        <f>TEXT([1]!Table1[[#This Row],[ENTRY DATE]],"YYYY")</f>
        <v>#REF!</v>
      </c>
      <c r="E43" s="31" t="s">
        <v>47</v>
      </c>
      <c r="F43" s="29" t="s">
        <v>39</v>
      </c>
      <c r="G43" s="11"/>
      <c r="H43" s="29">
        <v>4</v>
      </c>
      <c r="I43" s="31">
        <v>100</v>
      </c>
      <c r="J43" s="14" t="str">
        <f t="shared" si="1"/>
        <v>SHORT</v>
      </c>
      <c r="K43" s="14" t="e">
        <f>AVERAGE([1]!Table1[Qty])</f>
        <v>#REF!</v>
      </c>
      <c r="L43" s="36">
        <v>231.9</v>
      </c>
      <c r="M43" s="36">
        <v>234.25</v>
      </c>
      <c r="N43" s="36">
        <v>278.95</v>
      </c>
      <c r="O43" s="36">
        <v>276</v>
      </c>
      <c r="P43" s="11"/>
      <c r="Q43" s="31">
        <v>250</v>
      </c>
      <c r="R43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3" s="15" t="e">
        <f>-([1]!Table1[[#This Row],[Charges]]/[1]!Table1[[#This Row],[Qty]])</f>
        <v>#REF!</v>
      </c>
      <c r="T43" s="42">
        <v>-1.529E-2</v>
      </c>
      <c r="U43" s="31">
        <v>-4705</v>
      </c>
      <c r="V43" s="26">
        <v>-4955</v>
      </c>
      <c r="W43" s="26">
        <v>-49.55</v>
      </c>
      <c r="X43" s="48" t="s">
        <v>52</v>
      </c>
      <c r="Y43" s="26">
        <v>50742.43</v>
      </c>
      <c r="Z43" s="26">
        <v>562</v>
      </c>
      <c r="AA43" s="26">
        <v>550742.4325</v>
      </c>
      <c r="AB43" s="56">
        <v>-8.8999999999999999E-3</v>
      </c>
      <c r="AC43" s="56">
        <v>-9.9000000000000008E-3</v>
      </c>
      <c r="AD43" s="66">
        <v>9.8299999999999998E-2</v>
      </c>
      <c r="AE43" s="66">
        <v>0.10150000000000001</v>
      </c>
      <c r="AF43" s="31">
        <v>570051.1825</v>
      </c>
      <c r="AG43" s="67">
        <v>2.52E-2</v>
      </c>
      <c r="AH43" s="68">
        <v>-1.29E-2</v>
      </c>
      <c r="AI43" s="65">
        <v>-1.1299999999999999E-2</v>
      </c>
      <c r="AJ43" s="65">
        <v>-6.9999999999999999E-4</v>
      </c>
      <c r="AK43" s="16"/>
    </row>
    <row r="44" spans="1:37" x14ac:dyDescent="0.35">
      <c r="A44" s="30">
        <v>43</v>
      </c>
      <c r="B44" s="72">
        <v>44385</v>
      </c>
      <c r="C44" s="17" t="e">
        <f>TEXT([1]!Table1[[#This Row],[ENTRY DATE]],"mmm")</f>
        <v>#REF!</v>
      </c>
      <c r="D44" s="17" t="e">
        <f>TEXT([1]!Table1[[#This Row],[ENTRY DATE]],"YYYY")</f>
        <v>#REF!</v>
      </c>
      <c r="E44" s="30" t="s">
        <v>48</v>
      </c>
      <c r="F44" s="28" t="s">
        <v>45</v>
      </c>
      <c r="G44" s="8"/>
      <c r="H44" s="28">
        <v>5</v>
      </c>
      <c r="I44" s="30">
        <v>125</v>
      </c>
      <c r="J44" s="17" t="str">
        <f t="shared" si="1"/>
        <v>SHORT</v>
      </c>
      <c r="K44" s="17" t="e">
        <f>AVERAGE([1]!Table1[Qty])</f>
        <v>#REF!</v>
      </c>
      <c r="L44" s="38">
        <v>137.9</v>
      </c>
      <c r="M44" s="38">
        <v>141.5</v>
      </c>
      <c r="N44" s="38">
        <v>268.19400000000002</v>
      </c>
      <c r="O44" s="38">
        <v>267</v>
      </c>
      <c r="P44" s="8"/>
      <c r="Q44" s="30">
        <v>350</v>
      </c>
      <c r="R44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4" s="18" t="e">
        <f>-([1]!Table1[[#This Row],[Charges]]/[1]!Table1[[#This Row],[Qty]])</f>
        <v>#REF!</v>
      </c>
      <c r="T44" s="43">
        <v>-1.8589999999999999E-2</v>
      </c>
      <c r="U44" s="30">
        <v>-16286.75</v>
      </c>
      <c r="V44" s="27">
        <v>-16636.75</v>
      </c>
      <c r="W44" s="27">
        <v>-133.09</v>
      </c>
      <c r="X44" s="51" t="s">
        <v>52</v>
      </c>
      <c r="Y44" s="27">
        <v>34105.68</v>
      </c>
      <c r="Z44" s="27">
        <v>429</v>
      </c>
      <c r="AA44" s="27">
        <v>534105.6825</v>
      </c>
      <c r="AB44" s="59">
        <v>-3.0200000000000001E-2</v>
      </c>
      <c r="AC44" s="59">
        <v>-3.3300000000000003E-2</v>
      </c>
      <c r="AD44" s="69">
        <v>6.8099999999999994E-2</v>
      </c>
      <c r="AE44" s="69">
        <v>6.8199999999999997E-2</v>
      </c>
      <c r="AF44" s="30">
        <v>570051.1825</v>
      </c>
      <c r="AG44" s="70">
        <v>3.39E-2</v>
      </c>
      <c r="AH44" s="71">
        <v>-1.29E-2</v>
      </c>
      <c r="AI44" s="62">
        <v>-1.1299999999999999E-2</v>
      </c>
      <c r="AJ44" s="62">
        <v>-6.9999999999999999E-4</v>
      </c>
      <c r="AK44" s="19"/>
    </row>
    <row r="45" spans="1:37" x14ac:dyDescent="0.35">
      <c r="A45" s="31">
        <v>44</v>
      </c>
      <c r="B45" s="73">
        <v>44385</v>
      </c>
      <c r="C45" s="14" t="e">
        <f>TEXT([1]!Table1[[#This Row],[ENTRY DATE]],"mmm")</f>
        <v>#REF!</v>
      </c>
      <c r="D45" s="14" t="e">
        <f>TEXT([1]!Table1[[#This Row],[ENTRY DATE]],"YYYY")</f>
        <v>#REF!</v>
      </c>
      <c r="E45" s="31" t="s">
        <v>48</v>
      </c>
      <c r="F45" s="29" t="s">
        <v>39</v>
      </c>
      <c r="G45" s="11"/>
      <c r="H45" s="29">
        <v>5</v>
      </c>
      <c r="I45" s="31">
        <v>125</v>
      </c>
      <c r="J45" s="14" t="str">
        <f t="shared" si="1"/>
        <v>SHORT</v>
      </c>
      <c r="K45" s="14" t="e">
        <f>AVERAGE([1]!Table1[Qty])</f>
        <v>#REF!</v>
      </c>
      <c r="L45" s="36">
        <v>117.6</v>
      </c>
      <c r="M45" s="36">
        <v>118.25</v>
      </c>
      <c r="N45" s="36">
        <v>68.45</v>
      </c>
      <c r="O45" s="36">
        <v>66</v>
      </c>
      <c r="P45" s="11"/>
      <c r="Q45" s="31">
        <v>250</v>
      </c>
      <c r="R45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5" s="15" t="e">
        <f>-([1]!Table1[[#This Row],[Charges]]/[1]!Table1[[#This Row],[Qty]])</f>
        <v>#REF!</v>
      </c>
      <c r="T45" s="42">
        <v>-2.768E-2</v>
      </c>
      <c r="U45" s="31">
        <v>6143.75</v>
      </c>
      <c r="V45" s="26">
        <v>5893.75</v>
      </c>
      <c r="W45" s="26">
        <v>47.15</v>
      </c>
      <c r="X45" s="50" t="s">
        <v>51</v>
      </c>
      <c r="Y45" s="26">
        <v>39999.43</v>
      </c>
      <c r="Z45" s="26">
        <v>476</v>
      </c>
      <c r="AA45" s="26">
        <v>539999.4325</v>
      </c>
      <c r="AB45" s="58">
        <v>1.0999999999999999E-2</v>
      </c>
      <c r="AC45" s="58">
        <v>1.18E-2</v>
      </c>
      <c r="AD45" s="66">
        <v>7.9100000000000004E-2</v>
      </c>
      <c r="AE45" s="66">
        <v>0.08</v>
      </c>
      <c r="AF45" s="31">
        <v>570051.1825</v>
      </c>
      <c r="AG45" s="67">
        <v>6.3100000000000003E-2</v>
      </c>
      <c r="AH45" s="68">
        <v>-1.29E-2</v>
      </c>
      <c r="AI45" s="65">
        <v>-1.1299999999999999E-2</v>
      </c>
      <c r="AJ45" s="65">
        <v>-6.9999999999999999E-4</v>
      </c>
      <c r="AK45" s="16"/>
    </row>
    <row r="46" spans="1:37" x14ac:dyDescent="0.35">
      <c r="A46" s="30">
        <v>45</v>
      </c>
      <c r="B46" s="72">
        <v>44390</v>
      </c>
      <c r="C46" s="17" t="e">
        <f>TEXT([1]!Table1[[#This Row],[ENTRY DATE]],"mmm")</f>
        <v>#REF!</v>
      </c>
      <c r="D46" s="17" t="e">
        <f>TEXT([1]!Table1[[#This Row],[ENTRY DATE]],"YYYY")</f>
        <v>#REF!</v>
      </c>
      <c r="E46" s="30" t="s">
        <v>46</v>
      </c>
      <c r="F46" s="28" t="s">
        <v>37</v>
      </c>
      <c r="G46" s="8"/>
      <c r="H46" s="28">
        <v>4</v>
      </c>
      <c r="I46" s="30">
        <v>100</v>
      </c>
      <c r="J46" s="17" t="str">
        <f t="shared" si="1"/>
        <v>SHORT</v>
      </c>
      <c r="K46" s="17" t="e">
        <f>AVERAGE([1]!Table1[Qty])</f>
        <v>#REF!</v>
      </c>
      <c r="L46" s="38">
        <v>277</v>
      </c>
      <c r="M46" s="38">
        <v>277</v>
      </c>
      <c r="N46" s="38">
        <v>365</v>
      </c>
      <c r="O46" s="38">
        <v>364.52</v>
      </c>
      <c r="P46" s="8"/>
      <c r="Q46" s="30">
        <v>250</v>
      </c>
      <c r="R46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6" s="18" t="e">
        <f>-([1]!Table1[[#This Row],[Charges]]/[1]!Table1[[#This Row],[Qty]])</f>
        <v>#REF!</v>
      </c>
      <c r="T46" s="43">
        <v>-4.6499999999999996E-3</v>
      </c>
      <c r="U46" s="30">
        <v>-8800</v>
      </c>
      <c r="V46" s="27">
        <v>-9050</v>
      </c>
      <c r="W46" s="27">
        <v>-90.5</v>
      </c>
      <c r="X46" s="51" t="s">
        <v>52</v>
      </c>
      <c r="Y46" s="27">
        <v>30949.43</v>
      </c>
      <c r="Z46" s="27">
        <v>386</v>
      </c>
      <c r="AA46" s="27">
        <v>530949.4325</v>
      </c>
      <c r="AB46" s="59">
        <v>-1.6799999999999999E-2</v>
      </c>
      <c r="AC46" s="59">
        <v>-1.8100000000000002E-2</v>
      </c>
      <c r="AD46" s="69">
        <v>6.2399999999999997E-2</v>
      </c>
      <c r="AE46" s="69">
        <v>6.1899999999999997E-2</v>
      </c>
      <c r="AF46" s="30">
        <v>570051.1825</v>
      </c>
      <c r="AG46" s="70">
        <v>6.3100000000000003E-2</v>
      </c>
      <c r="AH46" s="71">
        <v>-1.29E-2</v>
      </c>
      <c r="AI46" s="62">
        <v>-1.1299999999999999E-2</v>
      </c>
      <c r="AJ46" s="62">
        <v>-6.9999999999999999E-4</v>
      </c>
      <c r="AK46" s="19"/>
    </row>
    <row r="47" spans="1:37" x14ac:dyDescent="0.35">
      <c r="A47" s="31">
        <v>46</v>
      </c>
      <c r="B47" s="73">
        <v>44390</v>
      </c>
      <c r="C47" s="14" t="e">
        <f>TEXT([1]!Table1[[#This Row],[ENTRY DATE]],"mmm")</f>
        <v>#REF!</v>
      </c>
      <c r="D47" s="14" t="e">
        <f>TEXT([1]!Table1[[#This Row],[ENTRY DATE]],"YYYY")</f>
        <v>#REF!</v>
      </c>
      <c r="E47" s="31" t="s">
        <v>46</v>
      </c>
      <c r="F47" s="29" t="s">
        <v>39</v>
      </c>
      <c r="G47" s="11"/>
      <c r="H47" s="29">
        <v>4</v>
      </c>
      <c r="I47" s="31">
        <v>100</v>
      </c>
      <c r="J47" s="14" t="str">
        <f t="shared" si="1"/>
        <v>SHORT</v>
      </c>
      <c r="K47" s="14" t="e">
        <f>AVERAGE([1]!Table1[Qty])</f>
        <v>#REF!</v>
      </c>
      <c r="L47" s="39">
        <v>254.95</v>
      </c>
      <c r="M47" s="39">
        <v>254.95</v>
      </c>
      <c r="N47" s="39">
        <v>275.05</v>
      </c>
      <c r="O47" s="39">
        <v>266.4427</v>
      </c>
      <c r="P47" s="11"/>
      <c r="Q47" s="31">
        <v>250</v>
      </c>
      <c r="R47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7" s="15" t="e">
        <f>-([1]!Table1[[#This Row],[Charges]]/[1]!Table1[[#This Row],[Qty]])</f>
        <v>#REF!</v>
      </c>
      <c r="T47" s="42">
        <v>-2.1299999999999999E-2</v>
      </c>
      <c r="U47" s="31">
        <v>-2010</v>
      </c>
      <c r="V47" s="26">
        <v>-2260</v>
      </c>
      <c r="W47" s="26">
        <v>-22.6</v>
      </c>
      <c r="X47" s="48" t="s">
        <v>52</v>
      </c>
      <c r="Y47" s="26">
        <v>28689.43</v>
      </c>
      <c r="Z47" s="26">
        <v>363</v>
      </c>
      <c r="AA47" s="26">
        <v>528689.4325</v>
      </c>
      <c r="AB47" s="56">
        <v>-4.3E-3</v>
      </c>
      <c r="AC47" s="56">
        <v>-4.4999999999999997E-3</v>
      </c>
      <c r="AD47" s="66">
        <v>5.8099999999999999E-2</v>
      </c>
      <c r="AE47" s="66">
        <v>5.74E-2</v>
      </c>
      <c r="AF47" s="31">
        <v>570051.1825</v>
      </c>
      <c r="AG47" s="67">
        <v>6.8599999999999994E-2</v>
      </c>
      <c r="AH47" s="68">
        <v>-1.29E-2</v>
      </c>
      <c r="AI47" s="65">
        <v>-1.1299999999999999E-2</v>
      </c>
      <c r="AJ47" s="65">
        <v>-6.9999999999999999E-4</v>
      </c>
      <c r="AK47" s="16"/>
    </row>
    <row r="48" spans="1:37" x14ac:dyDescent="0.35">
      <c r="A48" s="30">
        <v>47</v>
      </c>
      <c r="B48" s="72">
        <v>44391</v>
      </c>
      <c r="C48" s="17" t="e">
        <f>TEXT([1]!Table1[[#This Row],[ENTRY DATE]],"mmm")</f>
        <v>#REF!</v>
      </c>
      <c r="D48" s="17" t="e">
        <f>TEXT([1]!Table1[[#This Row],[ENTRY DATE]],"YYYY")</f>
        <v>#REF!</v>
      </c>
      <c r="E48" s="30" t="s">
        <v>47</v>
      </c>
      <c r="F48" s="28" t="s">
        <v>37</v>
      </c>
      <c r="G48" s="8"/>
      <c r="H48" s="28">
        <v>4</v>
      </c>
      <c r="I48" s="30">
        <v>100</v>
      </c>
      <c r="J48" s="17" t="str">
        <f t="shared" si="1"/>
        <v>SHORT</v>
      </c>
      <c r="K48" s="17" t="e">
        <f>AVERAGE([1]!Table1[Qty])</f>
        <v>#REF!</v>
      </c>
      <c r="L48" s="38">
        <v>230.4</v>
      </c>
      <c r="M48" s="38">
        <v>237.95</v>
      </c>
      <c r="N48" s="38">
        <v>226.55</v>
      </c>
      <c r="O48" s="38">
        <v>231.3</v>
      </c>
      <c r="P48" s="8"/>
      <c r="Q48" s="30">
        <v>250</v>
      </c>
      <c r="R48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8" s="18" t="e">
        <f>-([1]!Table1[[#This Row],[Charges]]/[1]!Table1[[#This Row],[Qty]])</f>
        <v>#REF!</v>
      </c>
      <c r="T48" s="43">
        <v>-1.129E-2</v>
      </c>
      <c r="U48" s="30">
        <v>385</v>
      </c>
      <c r="V48" s="27">
        <v>135</v>
      </c>
      <c r="W48" s="27">
        <v>1.35</v>
      </c>
      <c r="X48" s="49" t="s">
        <v>51</v>
      </c>
      <c r="Y48" s="27">
        <v>28824.43</v>
      </c>
      <c r="Z48" s="27">
        <v>365</v>
      </c>
      <c r="AA48" s="27">
        <v>528824.4325</v>
      </c>
      <c r="AB48" s="57">
        <v>2.9999999999999997E-4</v>
      </c>
      <c r="AC48" s="57">
        <v>2.9999999999999997E-4</v>
      </c>
      <c r="AD48" s="69">
        <v>5.8400000000000001E-2</v>
      </c>
      <c r="AE48" s="69">
        <v>5.7599999999999998E-2</v>
      </c>
      <c r="AF48" s="30">
        <v>570051.1825</v>
      </c>
      <c r="AG48" s="70">
        <v>7.2599999999999998E-2</v>
      </c>
      <c r="AH48" s="71">
        <v>-1.29E-2</v>
      </c>
      <c r="AI48" s="62">
        <v>-1.1299999999999999E-2</v>
      </c>
      <c r="AJ48" s="62">
        <v>-6.9999999999999999E-4</v>
      </c>
      <c r="AK48" s="19"/>
    </row>
    <row r="49" spans="1:37" x14ac:dyDescent="0.35">
      <c r="A49" s="31">
        <v>48</v>
      </c>
      <c r="B49" s="73">
        <v>44391</v>
      </c>
      <c r="C49" s="14" t="e">
        <f>TEXT([1]!Table1[[#This Row],[ENTRY DATE]],"mmm")</f>
        <v>#REF!</v>
      </c>
      <c r="D49" s="14" t="e">
        <f>TEXT([1]!Table1[[#This Row],[ENTRY DATE]],"YYYY")</f>
        <v>#REF!</v>
      </c>
      <c r="E49" s="31" t="s">
        <v>47</v>
      </c>
      <c r="F49" s="29" t="s">
        <v>39</v>
      </c>
      <c r="G49" s="11"/>
      <c r="H49" s="29">
        <v>5</v>
      </c>
      <c r="I49" s="31">
        <v>125</v>
      </c>
      <c r="J49" s="14" t="str">
        <f t="shared" si="1"/>
        <v>SHORT</v>
      </c>
      <c r="K49" s="14" t="e">
        <f>AVERAGE([1]!Table1[Qty])</f>
        <v>#REF!</v>
      </c>
      <c r="L49" s="36">
        <v>212.5</v>
      </c>
      <c r="M49" s="36">
        <v>214</v>
      </c>
      <c r="N49" s="36">
        <v>214.3</v>
      </c>
      <c r="O49" s="36">
        <v>211.07</v>
      </c>
      <c r="P49" s="11"/>
      <c r="Q49" s="31">
        <v>250</v>
      </c>
      <c r="R49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49" s="15" t="e">
        <f>-([1]!Table1[[#This Row],[Charges]]/[1]!Table1[[#This Row],[Qty]])</f>
        <v>#REF!</v>
      </c>
      <c r="T49" s="42">
        <v>-1.583E-2</v>
      </c>
      <c r="U49" s="31">
        <v>-225</v>
      </c>
      <c r="V49" s="26">
        <v>-475</v>
      </c>
      <c r="W49" s="26">
        <v>-3.8</v>
      </c>
      <c r="X49" s="48" t="s">
        <v>52</v>
      </c>
      <c r="Y49" s="26">
        <v>28349.43</v>
      </c>
      <c r="Z49" s="26">
        <v>361</v>
      </c>
      <c r="AA49" s="26">
        <v>528349.4325</v>
      </c>
      <c r="AB49" s="56">
        <v>-8.9999999999999998E-4</v>
      </c>
      <c r="AC49" s="56">
        <v>-1E-3</v>
      </c>
      <c r="AD49" s="66">
        <v>5.7500000000000002E-2</v>
      </c>
      <c r="AE49" s="66">
        <v>5.67E-2</v>
      </c>
      <c r="AF49" s="31">
        <v>570051.1825</v>
      </c>
      <c r="AG49" s="67">
        <v>7.2599999999999998E-2</v>
      </c>
      <c r="AH49" s="68">
        <v>-1.29E-2</v>
      </c>
      <c r="AI49" s="65">
        <v>-1.1299999999999999E-2</v>
      </c>
      <c r="AJ49" s="65">
        <v>-6.9999999999999999E-4</v>
      </c>
      <c r="AK49" s="16"/>
    </row>
    <row r="50" spans="1:37" x14ac:dyDescent="0.35">
      <c r="A50" s="30">
        <v>49</v>
      </c>
      <c r="B50" s="72">
        <v>44392</v>
      </c>
      <c r="C50" s="17" t="e">
        <f>TEXT([1]!Table1[[#This Row],[ENTRY DATE]],"mmm")</f>
        <v>#REF!</v>
      </c>
      <c r="D50" s="17" t="e">
        <f>TEXT([1]!Table1[[#This Row],[ENTRY DATE]],"YYYY")</f>
        <v>#REF!</v>
      </c>
      <c r="E50" s="30" t="s">
        <v>48</v>
      </c>
      <c r="F50" s="28" t="s">
        <v>37</v>
      </c>
      <c r="G50" s="8"/>
      <c r="H50" s="28">
        <v>4</v>
      </c>
      <c r="I50" s="30">
        <v>100</v>
      </c>
      <c r="J50" s="17" t="str">
        <f>"SHORT"</f>
        <v>SHORT</v>
      </c>
      <c r="K50" s="17" t="e">
        <f>AVERAGE([1]!Table1[Qty])</f>
        <v>#REF!</v>
      </c>
      <c r="L50" s="37">
        <v>116.75</v>
      </c>
      <c r="M50" s="37">
        <v>120.1</v>
      </c>
      <c r="N50" s="37">
        <v>135</v>
      </c>
      <c r="O50" s="37">
        <v>148</v>
      </c>
      <c r="P50" s="8"/>
      <c r="Q50" s="30">
        <v>250</v>
      </c>
      <c r="R50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0" s="18" t="e">
        <f>-([1]!Table1[[#This Row],[Charges]]/[1]!Table1[[#This Row],[Qty]])</f>
        <v>#REF!</v>
      </c>
      <c r="T50" s="43">
        <v>2.6669999999999999E-2</v>
      </c>
      <c r="U50" s="30">
        <v>-1825</v>
      </c>
      <c r="V50" s="27">
        <v>-2075</v>
      </c>
      <c r="W50" s="27">
        <v>-20.75</v>
      </c>
      <c r="X50" s="51" t="s">
        <v>52</v>
      </c>
      <c r="Y50" s="27">
        <v>26274.43</v>
      </c>
      <c r="Z50" s="27">
        <v>340</v>
      </c>
      <c r="AA50" s="27">
        <v>526274.4325</v>
      </c>
      <c r="AB50" s="59">
        <v>-3.8999999999999998E-3</v>
      </c>
      <c r="AC50" s="59">
        <v>-4.1999999999999997E-3</v>
      </c>
      <c r="AD50" s="69">
        <v>5.3499999999999999E-2</v>
      </c>
      <c r="AE50" s="69">
        <v>5.2499999999999998E-2</v>
      </c>
      <c r="AF50" s="30">
        <v>570051.1825</v>
      </c>
      <c r="AG50" s="70">
        <v>7.3200000000000001E-2</v>
      </c>
      <c r="AH50" s="71">
        <v>-1.29E-2</v>
      </c>
      <c r="AI50" s="62">
        <v>-1.1299999999999999E-2</v>
      </c>
      <c r="AJ50" s="62">
        <v>-6.9999999999999999E-4</v>
      </c>
      <c r="AK50" s="19"/>
    </row>
    <row r="51" spans="1:37" x14ac:dyDescent="0.35">
      <c r="A51" s="31">
        <v>50</v>
      </c>
      <c r="B51" s="73">
        <v>44392</v>
      </c>
      <c r="C51" s="14" t="e">
        <f>TEXT([1]!Table1[[#This Row],[ENTRY DATE]],"mmm")</f>
        <v>#REF!</v>
      </c>
      <c r="D51" s="14" t="e">
        <f>TEXT([1]!Table1[[#This Row],[ENTRY DATE]],"YYYY")</f>
        <v>#REF!</v>
      </c>
      <c r="E51" s="31" t="s">
        <v>48</v>
      </c>
      <c r="F51" s="29" t="s">
        <v>39</v>
      </c>
      <c r="G51" s="11"/>
      <c r="H51" s="29">
        <v>5</v>
      </c>
      <c r="I51" s="31">
        <v>125</v>
      </c>
      <c r="J51" s="14" t="str">
        <f>"SHORT"</f>
        <v>SHORT</v>
      </c>
      <c r="K51" s="14" t="e">
        <f>AVERAGE([1]!Table1[Qty])</f>
        <v>#REF!</v>
      </c>
      <c r="L51" s="36">
        <v>123.2</v>
      </c>
      <c r="M51" s="36">
        <v>123.25</v>
      </c>
      <c r="N51" s="36">
        <v>138.58000000000001</v>
      </c>
      <c r="O51" s="36">
        <v>148</v>
      </c>
      <c r="P51" s="11"/>
      <c r="Q51" s="31">
        <v>250</v>
      </c>
      <c r="R51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1" s="15" t="e">
        <f>-([1]!Table1[[#This Row],[Charges]]/[1]!Table1[[#This Row],[Qty]])</f>
        <v>#REF!</v>
      </c>
      <c r="T51" s="42">
        <v>2.717E-2</v>
      </c>
      <c r="U51" s="31">
        <v>-1922.5</v>
      </c>
      <c r="V51" s="26">
        <v>-2172.5</v>
      </c>
      <c r="W51" s="26">
        <v>-17.38</v>
      </c>
      <c r="X51" s="48" t="s">
        <v>52</v>
      </c>
      <c r="Y51" s="26">
        <v>24101.93</v>
      </c>
      <c r="Z51" s="26">
        <v>323</v>
      </c>
      <c r="AA51" s="26">
        <v>524101.9325</v>
      </c>
      <c r="AB51" s="56">
        <v>-4.1000000000000003E-3</v>
      </c>
      <c r="AC51" s="56">
        <v>-4.3E-3</v>
      </c>
      <c r="AD51" s="66">
        <v>4.9399999999999999E-2</v>
      </c>
      <c r="AE51" s="66">
        <v>4.82E-2</v>
      </c>
      <c r="AF51" s="31">
        <v>570051.1825</v>
      </c>
      <c r="AG51" s="67">
        <v>7.6799999999999993E-2</v>
      </c>
      <c r="AH51" s="68">
        <v>-1.29E-2</v>
      </c>
      <c r="AI51" s="65">
        <v>-1.1299999999999999E-2</v>
      </c>
      <c r="AJ51" s="65">
        <v>-6.9999999999999999E-4</v>
      </c>
      <c r="AK51" s="16"/>
    </row>
    <row r="52" spans="1:37" x14ac:dyDescent="0.35">
      <c r="A52" s="30">
        <v>51</v>
      </c>
      <c r="B52" s="72">
        <v>44397</v>
      </c>
      <c r="C52" s="17" t="e">
        <f>TEXT([1]!Table1[[#This Row],[ENTRY DATE]],"mmm")</f>
        <v>#REF!</v>
      </c>
      <c r="D52" s="17" t="e">
        <f>TEXT([1]!Table1[[#This Row],[ENTRY DATE]],"YYYY")</f>
        <v>#REF!</v>
      </c>
      <c r="E52" s="30" t="s">
        <v>46</v>
      </c>
      <c r="F52" s="28" t="s">
        <v>37</v>
      </c>
      <c r="G52" s="8"/>
      <c r="H52" s="28">
        <v>4</v>
      </c>
      <c r="I52" s="30">
        <v>100</v>
      </c>
      <c r="J52" s="17" t="str">
        <f t="shared" ref="J52:J55" si="2">"SHORT"</f>
        <v>SHORT</v>
      </c>
      <c r="K52" s="17" t="e">
        <f>AVERAGE([1]!Table1[Qty])</f>
        <v>#REF!</v>
      </c>
      <c r="L52" s="38">
        <v>276.85000000000002</v>
      </c>
      <c r="M52" s="38">
        <v>282.39999999999998</v>
      </c>
      <c r="N52" s="38">
        <v>269.89999999999998</v>
      </c>
      <c r="O52" s="38">
        <v>269</v>
      </c>
      <c r="P52" s="8"/>
      <c r="Q52" s="30">
        <v>250</v>
      </c>
      <c r="R52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2" s="18" t="e">
        <f>-([1]!Table1[[#This Row],[Charges]]/[1]!Table1[[#This Row],[Qty]])</f>
        <v>#REF!</v>
      </c>
      <c r="T52" s="43">
        <v>-1.6230000000000001E-2</v>
      </c>
      <c r="U52" s="30">
        <v>695</v>
      </c>
      <c r="V52" s="27">
        <v>445</v>
      </c>
      <c r="W52" s="27">
        <v>4.45</v>
      </c>
      <c r="X52" s="49" t="s">
        <v>51</v>
      </c>
      <c r="Y52" s="27">
        <v>24546.93</v>
      </c>
      <c r="Z52" s="27">
        <v>327</v>
      </c>
      <c r="AA52" s="27">
        <v>524546.9325</v>
      </c>
      <c r="AB52" s="57">
        <v>8.0000000000000004E-4</v>
      </c>
      <c r="AC52" s="57">
        <v>8.9999999999999998E-4</v>
      </c>
      <c r="AD52" s="69">
        <v>5.0299999999999997E-2</v>
      </c>
      <c r="AE52" s="69">
        <v>4.9099999999999998E-2</v>
      </c>
      <c r="AF52" s="30">
        <v>570051.1825</v>
      </c>
      <c r="AG52" s="70">
        <v>8.0600000000000005E-2</v>
      </c>
      <c r="AH52" s="71">
        <v>-1.29E-2</v>
      </c>
      <c r="AI52" s="62">
        <v>-1.1299999999999999E-2</v>
      </c>
      <c r="AJ52" s="62">
        <v>-6.9999999999999999E-4</v>
      </c>
      <c r="AK52" s="19"/>
    </row>
    <row r="53" spans="1:37" x14ac:dyDescent="0.35">
      <c r="A53" s="31">
        <v>52</v>
      </c>
      <c r="B53" s="73">
        <v>44397</v>
      </c>
      <c r="C53" s="14" t="e">
        <f>TEXT([1]!Table1[[#This Row],[ENTRY DATE]],"mmm")</f>
        <v>#REF!</v>
      </c>
      <c r="D53" s="14" t="e">
        <f>TEXT([1]!Table1[[#This Row],[ENTRY DATE]],"YYYY")</f>
        <v>#REF!</v>
      </c>
      <c r="E53" s="31" t="s">
        <v>46</v>
      </c>
      <c r="F53" s="29" t="s">
        <v>39</v>
      </c>
      <c r="G53" s="11"/>
      <c r="H53" s="29">
        <v>3</v>
      </c>
      <c r="I53" s="31">
        <v>75</v>
      </c>
      <c r="J53" s="14" t="str">
        <f t="shared" si="2"/>
        <v>SHORT</v>
      </c>
      <c r="K53" s="14" t="e">
        <f>AVERAGE([1]!Table1[Qty])</f>
        <v>#REF!</v>
      </c>
      <c r="L53" s="39">
        <v>261.25</v>
      </c>
      <c r="M53" s="39">
        <v>260.55</v>
      </c>
      <c r="N53" s="39">
        <v>249.9</v>
      </c>
      <c r="O53" s="39">
        <v>255.45</v>
      </c>
      <c r="P53" s="11"/>
      <c r="Q53" s="31">
        <v>250</v>
      </c>
      <c r="R53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3" s="15" t="e">
        <f>-([1]!Table1[[#This Row],[Charges]]/[1]!Table1[[#This Row],[Qty]])</f>
        <v>#REF!</v>
      </c>
      <c r="T53" s="42">
        <v>5.6499999999999996E-3</v>
      </c>
      <c r="U53" s="31">
        <v>851.25</v>
      </c>
      <c r="V53" s="26">
        <v>601.25</v>
      </c>
      <c r="W53" s="26">
        <v>8.02</v>
      </c>
      <c r="X53" s="50" t="s">
        <v>51</v>
      </c>
      <c r="Y53" s="26">
        <v>25148.18</v>
      </c>
      <c r="Z53" s="26">
        <v>335</v>
      </c>
      <c r="AA53" s="26">
        <v>525148.1825</v>
      </c>
      <c r="AB53" s="58">
        <v>1.1000000000000001E-3</v>
      </c>
      <c r="AC53" s="58">
        <v>1.1999999999999999E-3</v>
      </c>
      <c r="AD53" s="66">
        <v>5.1400000000000001E-2</v>
      </c>
      <c r="AE53" s="66">
        <v>5.0299999999999997E-2</v>
      </c>
      <c r="AF53" s="31">
        <v>570051.1825</v>
      </c>
      <c r="AG53" s="67">
        <v>8.0600000000000005E-2</v>
      </c>
      <c r="AH53" s="68">
        <v>-1.29E-2</v>
      </c>
      <c r="AI53" s="65">
        <v>-1.1299999999999999E-2</v>
      </c>
      <c r="AJ53" s="65">
        <v>-6.9999999999999999E-4</v>
      </c>
      <c r="AK53" s="16"/>
    </row>
    <row r="54" spans="1:37" x14ac:dyDescent="0.35">
      <c r="A54" s="30">
        <v>53</v>
      </c>
      <c r="B54" s="72">
        <v>44399</v>
      </c>
      <c r="C54" s="17" t="e">
        <f>TEXT([1]!Table1[[#This Row],[ENTRY DATE]],"mmm")</f>
        <v>#REF!</v>
      </c>
      <c r="D54" s="17" t="e">
        <f>TEXT([1]!Table1[[#This Row],[ENTRY DATE]],"YYYY")</f>
        <v>#REF!</v>
      </c>
      <c r="E54" s="30" t="s">
        <v>48</v>
      </c>
      <c r="F54" s="28" t="s">
        <v>37</v>
      </c>
      <c r="G54" s="8"/>
      <c r="H54" s="28">
        <v>4</v>
      </c>
      <c r="I54" s="30">
        <v>100</v>
      </c>
      <c r="J54" s="17" t="str">
        <f t="shared" si="2"/>
        <v>SHORT</v>
      </c>
      <c r="K54" s="17" t="e">
        <f>AVERAGE([1]!Table1[Qty])</f>
        <v>#REF!</v>
      </c>
      <c r="L54" s="38">
        <v>134.94999999999999</v>
      </c>
      <c r="M54" s="38">
        <v>141.19999999999999</v>
      </c>
      <c r="N54" s="38">
        <v>101.3</v>
      </c>
      <c r="O54" s="38">
        <v>102.5</v>
      </c>
      <c r="P54" s="8"/>
      <c r="Q54" s="30">
        <v>250</v>
      </c>
      <c r="R54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4" s="18" t="e">
        <f>-([1]!Table1[[#This Row],[Charges]]/[1]!Table1[[#This Row],[Qty]])</f>
        <v>#REF!</v>
      </c>
      <c r="T54" s="43">
        <v>-3.0980000000000001E-2</v>
      </c>
      <c r="U54" s="30">
        <v>3365</v>
      </c>
      <c r="V54" s="27">
        <v>3115</v>
      </c>
      <c r="W54" s="27">
        <v>31.15</v>
      </c>
      <c r="X54" s="49" t="s">
        <v>51</v>
      </c>
      <c r="Y54" s="27">
        <v>28263.18</v>
      </c>
      <c r="Z54" s="27">
        <v>366</v>
      </c>
      <c r="AA54" s="27">
        <v>528263.1825</v>
      </c>
      <c r="AB54" s="57">
        <v>5.8999999999999999E-3</v>
      </c>
      <c r="AC54" s="57">
        <v>6.1999999999999998E-3</v>
      </c>
      <c r="AD54" s="69">
        <v>5.7299999999999997E-2</v>
      </c>
      <c r="AE54" s="69">
        <v>5.6500000000000002E-2</v>
      </c>
      <c r="AF54" s="30">
        <v>570051.1825</v>
      </c>
      <c r="AG54" s="70">
        <v>8.0600000000000005E-2</v>
      </c>
      <c r="AH54" s="71">
        <v>-1.29E-2</v>
      </c>
      <c r="AI54" s="62">
        <v>-1.1299999999999999E-2</v>
      </c>
      <c r="AJ54" s="62">
        <v>-6.9999999999999999E-4</v>
      </c>
      <c r="AK54" s="19"/>
    </row>
    <row r="55" spans="1:37" x14ac:dyDescent="0.35">
      <c r="A55" s="31">
        <v>54</v>
      </c>
      <c r="B55" s="73">
        <v>44399</v>
      </c>
      <c r="C55" s="14" t="e">
        <f>TEXT([1]!Table1[[#This Row],[ENTRY DATE]],"mmm")</f>
        <v>#REF!</v>
      </c>
      <c r="D55" s="14" t="e">
        <f>TEXT([1]!Table1[[#This Row],[ENTRY DATE]],"YYYY")</f>
        <v>#REF!</v>
      </c>
      <c r="E55" s="31" t="s">
        <v>48</v>
      </c>
      <c r="F55" s="29" t="s">
        <v>39</v>
      </c>
      <c r="G55" s="11"/>
      <c r="H55" s="29">
        <v>4</v>
      </c>
      <c r="I55" s="31">
        <v>100</v>
      </c>
      <c r="J55" s="14" t="str">
        <f t="shared" si="2"/>
        <v>SHORT</v>
      </c>
      <c r="K55" s="14" t="e">
        <f>AVERAGE([1]!Table1[Qty])</f>
        <v>#REF!</v>
      </c>
      <c r="L55" s="36">
        <v>127.6</v>
      </c>
      <c r="M55" s="36">
        <v>128.69999999999999</v>
      </c>
      <c r="N55" s="36">
        <v>54</v>
      </c>
      <c r="O55" s="36">
        <v>53.61</v>
      </c>
      <c r="P55" s="11"/>
      <c r="Q55" s="31">
        <v>250</v>
      </c>
      <c r="R55" s="14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5" s="15" t="e">
        <f>-([1]!Table1[[#This Row],[Charges]]/[1]!Table1[[#This Row],[Qty]])</f>
        <v>#REF!</v>
      </c>
      <c r="T55" s="42">
        <v>-2.189E-2</v>
      </c>
      <c r="U55" s="31">
        <v>7360</v>
      </c>
      <c r="V55" s="26">
        <v>7110</v>
      </c>
      <c r="W55" s="26">
        <v>71.099999999999994</v>
      </c>
      <c r="X55" s="50" t="s">
        <v>51</v>
      </c>
      <c r="Y55" s="26">
        <v>35373.18</v>
      </c>
      <c r="Z55" s="26">
        <v>438</v>
      </c>
      <c r="AA55" s="26">
        <v>535373.1825</v>
      </c>
      <c r="AB55" s="58">
        <v>1.35E-2</v>
      </c>
      <c r="AC55" s="58">
        <v>1.4200000000000001E-2</v>
      </c>
      <c r="AD55" s="66">
        <v>7.0800000000000002E-2</v>
      </c>
      <c r="AE55" s="66">
        <v>7.0699999999999999E-2</v>
      </c>
      <c r="AF55" s="31">
        <v>570051.1825</v>
      </c>
      <c r="AG55" s="67">
        <v>8.0600000000000005E-2</v>
      </c>
      <c r="AH55" s="68">
        <v>-1.29E-2</v>
      </c>
      <c r="AI55" s="65">
        <v>-1.1299999999999999E-2</v>
      </c>
      <c r="AJ55" s="65">
        <v>-6.9999999999999999E-4</v>
      </c>
      <c r="AK55" s="16"/>
    </row>
    <row r="56" spans="1:37" x14ac:dyDescent="0.35">
      <c r="A56" s="30">
        <v>55</v>
      </c>
      <c r="B56" s="72">
        <v>44404</v>
      </c>
      <c r="C56" s="17" t="e">
        <f>TEXT([1]!Table1[[#This Row],[ENTRY DATE]],"mmm")</f>
        <v>#REF!</v>
      </c>
      <c r="D56" s="17" t="e">
        <f>TEXT([1]!Table1[[#This Row],[ENTRY DATE]],"YYYY")</f>
        <v>#REF!</v>
      </c>
      <c r="E56" s="30" t="s">
        <v>46</v>
      </c>
      <c r="F56" s="28" t="s">
        <v>37</v>
      </c>
      <c r="G56" s="8"/>
      <c r="H56" s="28">
        <v>3</v>
      </c>
      <c r="I56" s="30">
        <v>75</v>
      </c>
      <c r="J56" s="17" t="str">
        <f t="shared" ref="J56:J61" si="3">"SHORT"</f>
        <v>SHORT</v>
      </c>
      <c r="K56" s="17" t="e">
        <f>AVERAGE([1]!Table1[Qty])</f>
        <v>#REF!</v>
      </c>
      <c r="L56" s="37">
        <v>338.45</v>
      </c>
      <c r="M56" s="37">
        <v>338.95</v>
      </c>
      <c r="N56" s="37">
        <v>374.35</v>
      </c>
      <c r="O56" s="37">
        <v>370.1</v>
      </c>
      <c r="P56" s="8"/>
      <c r="Q56" s="30">
        <v>250</v>
      </c>
      <c r="R56" s="17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6" s="18" t="e">
        <f>-([1]!Table1[[#This Row],[Charges]]/[1]!Table1[[#This Row],[Qty]])</f>
        <v>#REF!</v>
      </c>
      <c r="T56" s="43">
        <v>-1.14E-2</v>
      </c>
      <c r="U56" s="30">
        <v>-2692.5</v>
      </c>
      <c r="V56" s="27">
        <v>-2942.5</v>
      </c>
      <c r="W56" s="27">
        <v>-39.229999999999997</v>
      </c>
      <c r="X56" s="51" t="s">
        <v>52</v>
      </c>
      <c r="Y56" s="27">
        <v>32430.68</v>
      </c>
      <c r="Z56" s="27">
        <v>398</v>
      </c>
      <c r="AA56" s="27">
        <v>532430.6825</v>
      </c>
      <c r="AB56" s="59">
        <v>-5.4999999999999997E-3</v>
      </c>
      <c r="AC56" s="59">
        <v>-5.8999999999999999E-3</v>
      </c>
      <c r="AD56" s="69">
        <v>6.5299999999999997E-2</v>
      </c>
      <c r="AE56" s="69">
        <v>6.4899999999999999E-2</v>
      </c>
      <c r="AF56" s="30">
        <v>570051.1825</v>
      </c>
      <c r="AG56" s="70">
        <v>8.0600000000000005E-2</v>
      </c>
      <c r="AH56" s="71">
        <v>-1.29E-2</v>
      </c>
      <c r="AI56" s="62">
        <v>-1.1299999999999999E-2</v>
      </c>
      <c r="AJ56" s="62">
        <v>-6.9999999999999999E-4</v>
      </c>
      <c r="AK56" s="19"/>
    </row>
    <row r="57" spans="1:37" x14ac:dyDescent="0.35">
      <c r="A57" s="31">
        <v>56</v>
      </c>
      <c r="B57" s="73">
        <v>44404</v>
      </c>
      <c r="C57" s="20" t="e">
        <f>TEXT([1]!Table1[[#This Row],[ENTRY DATE]],"mmm")</f>
        <v>#REF!</v>
      </c>
      <c r="D57" s="20" t="e">
        <f>TEXT([1]!Table1[[#This Row],[ENTRY DATE]],"YYYY")</f>
        <v>#REF!</v>
      </c>
      <c r="E57" s="31" t="s">
        <v>46</v>
      </c>
      <c r="F57" s="29" t="s">
        <v>39</v>
      </c>
      <c r="G57" s="21"/>
      <c r="H57" s="29">
        <v>3</v>
      </c>
      <c r="I57" s="31">
        <v>75</v>
      </c>
      <c r="J57" s="20" t="str">
        <f t="shared" si="3"/>
        <v>SHORT</v>
      </c>
      <c r="K57" s="20" t="e">
        <f>AVERAGE([1]!Table1[Qty])</f>
        <v>#REF!</v>
      </c>
      <c r="L57" s="36">
        <v>317.95</v>
      </c>
      <c r="M57" s="36">
        <v>318.55</v>
      </c>
      <c r="N57" s="36">
        <v>290.8</v>
      </c>
      <c r="O57" s="36">
        <v>284.14999999999998</v>
      </c>
      <c r="P57" s="21"/>
      <c r="Q57" s="31">
        <v>250</v>
      </c>
      <c r="R57" s="20" t="e">
        <f>IF([1]!Table1[[#This Row],[LONG/SHORT]]="SHORT",([1]!Table1[[#This Row],[ENTRY]]-[1]!Table1[[#This Row],[SYSTEM ENTRY]])+([1]!Table1[[#This Row],[SYSTEM EXIT]]-[1]!Table1[[#This Row],[EXIT]]),([1]!Table1[[#This Row],[EXIT]]-[1]!Table1[[#This Row],[SYSTEM EXIT]])+([1]!Table1[[#This Row],[SYSTEM ENTRY]]-[1]!Table1[[#This Row],[ENTRY]]))</f>
        <v>#REF!</v>
      </c>
      <c r="S57" s="22" t="e">
        <f>-([1]!Table1[[#This Row],[Charges]]/[1]!Table1[[#This Row],[Qty]])</f>
        <v>#REF!</v>
      </c>
      <c r="T57" s="42">
        <v>-1.7559999999999999E-2</v>
      </c>
      <c r="U57" s="31">
        <v>2036.25</v>
      </c>
      <c r="V57" s="26">
        <v>1786.25</v>
      </c>
      <c r="W57" s="26">
        <v>23.82</v>
      </c>
      <c r="X57" s="50" t="s">
        <v>51</v>
      </c>
      <c r="Y57" s="26">
        <v>34216.93</v>
      </c>
      <c r="Z57" s="26">
        <v>422</v>
      </c>
      <c r="AA57" s="26">
        <v>534216.9325</v>
      </c>
      <c r="AB57" s="58">
        <v>3.3999999999999998E-3</v>
      </c>
      <c r="AC57" s="58">
        <v>3.5999999999999999E-3</v>
      </c>
      <c r="AD57" s="66">
        <v>6.8699999999999997E-2</v>
      </c>
      <c r="AE57" s="66">
        <v>6.8400000000000002E-2</v>
      </c>
      <c r="AF57" s="31">
        <v>570051.1825</v>
      </c>
      <c r="AG57" s="67">
        <v>8.0600000000000005E-2</v>
      </c>
      <c r="AH57" s="68">
        <v>-1.29E-2</v>
      </c>
      <c r="AI57" s="65">
        <v>-1.1299999999999999E-2</v>
      </c>
      <c r="AJ57" s="65">
        <v>-6.9999999999999999E-4</v>
      </c>
      <c r="AK57" s="23"/>
    </row>
    <row r="58" spans="1:37" x14ac:dyDescent="0.35">
      <c r="A58" s="30">
        <v>57</v>
      </c>
      <c r="B58" s="72">
        <v>44405</v>
      </c>
      <c r="C58" t="s">
        <v>53</v>
      </c>
      <c r="D58">
        <v>2021</v>
      </c>
      <c r="E58" s="30" t="s">
        <v>47</v>
      </c>
      <c r="F58" s="28" t="s">
        <v>37</v>
      </c>
      <c r="H58" s="28">
        <v>4</v>
      </c>
      <c r="I58" s="30">
        <v>100</v>
      </c>
      <c r="J58" s="20" t="str">
        <f t="shared" si="3"/>
        <v>SHORT</v>
      </c>
      <c r="K58" s="20">
        <v>86.160714285714292</v>
      </c>
      <c r="L58" s="37">
        <v>272</v>
      </c>
      <c r="M58" s="37">
        <v>274.75</v>
      </c>
      <c r="N58" s="37">
        <v>364.5</v>
      </c>
      <c r="O58" s="37">
        <v>353</v>
      </c>
      <c r="Q58" s="30">
        <v>250</v>
      </c>
      <c r="T58" s="43">
        <v>-2.6679999999999999E-2</v>
      </c>
      <c r="U58" s="30">
        <v>-9250</v>
      </c>
      <c r="V58" s="27">
        <v>-9500</v>
      </c>
      <c r="W58" s="27">
        <v>-95</v>
      </c>
      <c r="X58" s="51" t="s">
        <v>52</v>
      </c>
      <c r="Y58" s="27">
        <v>24716.93</v>
      </c>
      <c r="Z58" s="27">
        <v>327</v>
      </c>
      <c r="AA58" s="27">
        <v>524716.9325</v>
      </c>
      <c r="AB58" s="59">
        <v>-1.78E-2</v>
      </c>
      <c r="AC58" s="59">
        <v>-1.9E-2</v>
      </c>
      <c r="AD58" s="69">
        <v>5.0900000000000001E-2</v>
      </c>
      <c r="AE58" s="69">
        <v>4.9399999999999999E-2</v>
      </c>
      <c r="AF58" s="30">
        <v>570051.1825</v>
      </c>
      <c r="AG58" s="70">
        <v>8.0600000000000005E-2</v>
      </c>
      <c r="AH58" s="71">
        <v>-1.29E-2</v>
      </c>
      <c r="AI58" s="62">
        <v>-1.1299999999999999E-2</v>
      </c>
      <c r="AJ58" s="62">
        <v>-6.9999999999999999E-4</v>
      </c>
    </row>
    <row r="59" spans="1:37" x14ac:dyDescent="0.35">
      <c r="A59" s="31">
        <v>58</v>
      </c>
      <c r="B59" s="74">
        <v>44405</v>
      </c>
      <c r="C59" t="s">
        <v>53</v>
      </c>
      <c r="D59">
        <v>2021</v>
      </c>
      <c r="E59" s="31" t="s">
        <v>47</v>
      </c>
      <c r="F59" s="29" t="s">
        <v>39</v>
      </c>
      <c r="H59" s="29">
        <v>3</v>
      </c>
      <c r="I59" s="31">
        <v>75</v>
      </c>
      <c r="J59" s="20" t="str">
        <f t="shared" si="3"/>
        <v>SHORT</v>
      </c>
      <c r="K59">
        <v>86.160714285714292</v>
      </c>
      <c r="L59" s="39">
        <v>270.85000000000002</v>
      </c>
      <c r="M59" s="39">
        <v>272.39999999999998</v>
      </c>
      <c r="N59" s="39">
        <v>336.05</v>
      </c>
      <c r="O59" s="39">
        <v>335</v>
      </c>
      <c r="Q59" s="31">
        <v>250</v>
      </c>
      <c r="T59" s="42">
        <v>-9.7699999999999992E-3</v>
      </c>
      <c r="U59" s="31">
        <v>-4890</v>
      </c>
      <c r="V59" s="26">
        <v>-5140</v>
      </c>
      <c r="W59" s="26">
        <v>-68.53</v>
      </c>
      <c r="X59" s="48" t="s">
        <v>52</v>
      </c>
      <c r="Y59" s="26">
        <v>19576.93</v>
      </c>
      <c r="Z59" s="26">
        <v>259</v>
      </c>
      <c r="AA59" s="26">
        <v>519576.9325</v>
      </c>
      <c r="AB59" s="56">
        <v>-9.7999999999999997E-3</v>
      </c>
      <c r="AC59" s="56">
        <v>-1.03E-2</v>
      </c>
      <c r="AD59" s="66">
        <v>4.1099999999999998E-2</v>
      </c>
      <c r="AE59" s="66">
        <v>3.9199999999999999E-2</v>
      </c>
      <c r="AF59" s="31">
        <v>570051.1825</v>
      </c>
      <c r="AG59" s="67">
        <v>8.0600000000000005E-2</v>
      </c>
      <c r="AH59" s="68">
        <v>-1.29E-2</v>
      </c>
      <c r="AI59" s="65">
        <v>-1.1299999999999999E-2</v>
      </c>
      <c r="AJ59" s="65">
        <v>-6.9999999999999999E-4</v>
      </c>
    </row>
    <row r="60" spans="1:37" x14ac:dyDescent="0.35">
      <c r="A60" s="30">
        <v>59</v>
      </c>
      <c r="B60" s="75">
        <v>44406</v>
      </c>
      <c r="C60" t="s">
        <v>53</v>
      </c>
      <c r="D60">
        <v>2021</v>
      </c>
      <c r="E60" s="78" t="s">
        <v>48</v>
      </c>
      <c r="F60" s="28" t="s">
        <v>37</v>
      </c>
      <c r="H60" s="79">
        <v>4</v>
      </c>
      <c r="I60" s="78">
        <v>100</v>
      </c>
      <c r="J60" s="20" t="str">
        <f t="shared" si="3"/>
        <v>SHORT</v>
      </c>
      <c r="K60">
        <v>86.160714285714292</v>
      </c>
      <c r="L60" s="37">
        <v>140.25</v>
      </c>
      <c r="M60" s="37">
        <v>143.05000000000001</v>
      </c>
      <c r="N60" s="37">
        <v>172.3</v>
      </c>
      <c r="O60" s="37">
        <v>158.58430000000001</v>
      </c>
      <c r="Q60" s="78">
        <v>250</v>
      </c>
      <c r="U60" s="30">
        <v>-3205</v>
      </c>
      <c r="V60" s="27">
        <v>-3455</v>
      </c>
      <c r="W60" s="27">
        <v>-34.549999999999997</v>
      </c>
      <c r="X60" s="51" t="s">
        <v>52</v>
      </c>
      <c r="Y60" s="27">
        <v>16121.93</v>
      </c>
      <c r="Z60" s="27">
        <v>224</v>
      </c>
      <c r="AA60" s="27">
        <v>516121.9325</v>
      </c>
      <c r="AB60" s="59">
        <v>-6.6E-3</v>
      </c>
      <c r="AC60" s="59">
        <v>-6.8999999999999999E-3</v>
      </c>
      <c r="AD60" s="69">
        <v>3.44E-2</v>
      </c>
      <c r="AE60" s="69">
        <v>3.2199999999999999E-2</v>
      </c>
      <c r="AF60" s="30">
        <v>570051.1825</v>
      </c>
      <c r="AG60" s="70">
        <v>8.8499999999999995E-2</v>
      </c>
      <c r="AH60" s="71">
        <v>-1.46E-2</v>
      </c>
      <c r="AI60" s="62">
        <v>-1.2999999999999999E-2</v>
      </c>
    </row>
    <row r="61" spans="1:37" x14ac:dyDescent="0.35">
      <c r="A61" s="77">
        <v>60</v>
      </c>
      <c r="B61" s="76">
        <v>44406</v>
      </c>
      <c r="C61" t="s">
        <v>53</v>
      </c>
      <c r="D61">
        <v>2021</v>
      </c>
      <c r="E61" s="77" t="s">
        <v>48</v>
      </c>
      <c r="F61" s="29" t="s">
        <v>39</v>
      </c>
      <c r="H61" s="80">
        <v>4</v>
      </c>
      <c r="I61" s="77">
        <v>100</v>
      </c>
      <c r="J61" s="20" t="str">
        <f t="shared" si="3"/>
        <v>SHORT</v>
      </c>
      <c r="K61">
        <v>86.160714285714292</v>
      </c>
      <c r="L61" s="39">
        <v>128.85</v>
      </c>
      <c r="M61" s="39">
        <v>130.9</v>
      </c>
      <c r="N61" s="39">
        <v>119.05</v>
      </c>
      <c r="O61" s="39">
        <v>110.1756</v>
      </c>
      <c r="Q61" s="77">
        <v>250</v>
      </c>
      <c r="U61" s="31">
        <v>980</v>
      </c>
      <c r="V61" s="26">
        <v>730</v>
      </c>
      <c r="W61" s="26">
        <v>7.3</v>
      </c>
      <c r="X61" s="50" t="s">
        <v>51</v>
      </c>
      <c r="Y61" s="26">
        <v>16851.93</v>
      </c>
      <c r="Z61" s="26">
        <v>231</v>
      </c>
      <c r="AA61" s="26">
        <v>516851.9325</v>
      </c>
      <c r="AB61" s="58">
        <v>1.4E-3</v>
      </c>
      <c r="AC61" s="58">
        <v>1.5E-3</v>
      </c>
      <c r="AD61" s="66">
        <v>3.5799999999999998E-2</v>
      </c>
      <c r="AE61" s="66">
        <v>3.3700000000000001E-2</v>
      </c>
      <c r="AF61" s="31">
        <v>570051.1825</v>
      </c>
      <c r="AG61" s="67">
        <v>9.4600000000000004E-2</v>
      </c>
      <c r="AH61" s="68">
        <v>-1.46E-2</v>
      </c>
      <c r="AI61" s="65">
        <v>-1.2999999999999999E-2</v>
      </c>
    </row>
    <row r="62" spans="1:37" x14ac:dyDescent="0.35">
      <c r="A62" s="78">
        <v>61</v>
      </c>
      <c r="B62" s="81">
        <v>44411</v>
      </c>
      <c r="C62" t="s">
        <v>54</v>
      </c>
      <c r="D62">
        <v>2021</v>
      </c>
      <c r="E62" s="78" t="s">
        <v>46</v>
      </c>
      <c r="F62" s="28" t="s">
        <v>37</v>
      </c>
      <c r="H62" s="79">
        <v>3</v>
      </c>
      <c r="I62" s="78">
        <v>75</v>
      </c>
      <c r="J62" t="s">
        <v>55</v>
      </c>
      <c r="K62">
        <v>86.160714285714292</v>
      </c>
      <c r="L62" s="37">
        <v>314.45</v>
      </c>
      <c r="M62" s="37">
        <v>320.60000000000002</v>
      </c>
      <c r="N62" s="37">
        <v>395.2</v>
      </c>
      <c r="O62" s="37">
        <v>391.1</v>
      </c>
      <c r="Q62" s="30">
        <v>250</v>
      </c>
      <c r="R62" s="43"/>
      <c r="U62" s="30">
        <v>-6056.25</v>
      </c>
      <c r="V62" s="27">
        <v>-6306.25</v>
      </c>
      <c r="W62" s="27">
        <v>-84.08</v>
      </c>
      <c r="X62" s="51" t="s">
        <v>52</v>
      </c>
      <c r="Y62" s="27">
        <v>10545.68</v>
      </c>
      <c r="Z62" s="27">
        <v>147</v>
      </c>
      <c r="AA62" s="27">
        <v>510545.6825</v>
      </c>
      <c r="AB62" s="59">
        <v>-1.2200000000000001E-2</v>
      </c>
      <c r="AC62" s="59">
        <v>-1.26E-2</v>
      </c>
      <c r="AD62" s="69">
        <v>2.3599999999999999E-2</v>
      </c>
      <c r="AE62" s="69">
        <v>2.1100000000000001E-2</v>
      </c>
      <c r="AF62" s="30">
        <v>570051.1825</v>
      </c>
      <c r="AG62" s="70">
        <v>9.4600000000000004E-2</v>
      </c>
      <c r="AH62" s="71">
        <v>-1.4800000000000001E-2</v>
      </c>
      <c r="AI62" s="62">
        <v>-1.0800000000000001E-2</v>
      </c>
    </row>
    <row r="63" spans="1:37" x14ac:dyDescent="0.35">
      <c r="A63" s="77">
        <v>62</v>
      </c>
      <c r="B63" s="81">
        <v>44411</v>
      </c>
      <c r="C63" t="s">
        <v>54</v>
      </c>
      <c r="D63">
        <v>2021</v>
      </c>
      <c r="E63" s="77" t="s">
        <v>46</v>
      </c>
      <c r="F63" s="29" t="s">
        <v>39</v>
      </c>
      <c r="H63" s="80">
        <v>3</v>
      </c>
      <c r="I63" s="77">
        <v>75</v>
      </c>
      <c r="J63" t="s">
        <v>55</v>
      </c>
      <c r="K63">
        <v>86.160714285714292</v>
      </c>
      <c r="L63" s="39">
        <v>281.95</v>
      </c>
      <c r="M63" s="39">
        <v>284.05</v>
      </c>
      <c r="N63" s="39">
        <v>248.7</v>
      </c>
      <c r="O63" s="39">
        <v>279.68</v>
      </c>
      <c r="Q63" s="31">
        <v>250</v>
      </c>
      <c r="U63" s="31">
        <v>2493.75</v>
      </c>
      <c r="V63" s="26">
        <v>2243.75</v>
      </c>
      <c r="W63" s="26">
        <v>29.92</v>
      </c>
      <c r="X63" s="50" t="s">
        <v>51</v>
      </c>
      <c r="Y63" s="26">
        <v>12789.43</v>
      </c>
      <c r="Z63" s="26">
        <v>177</v>
      </c>
      <c r="AA63" s="26">
        <v>512789.4325</v>
      </c>
      <c r="AB63" s="58">
        <v>4.4000000000000003E-3</v>
      </c>
      <c r="AC63" s="58">
        <v>4.4999999999999997E-3</v>
      </c>
      <c r="AD63" s="66">
        <v>2.8000000000000001E-2</v>
      </c>
      <c r="AE63" s="66">
        <v>2.5600000000000001E-2</v>
      </c>
      <c r="AF63" s="31">
        <v>570051.1825</v>
      </c>
      <c r="AG63" s="67">
        <v>0.10440000000000001</v>
      </c>
      <c r="AH63" s="68">
        <v>-1.4800000000000001E-2</v>
      </c>
      <c r="AI63" s="65">
        <v>-1.0800000000000001E-2</v>
      </c>
    </row>
    <row r="64" spans="1:37" x14ac:dyDescent="0.35">
      <c r="A64" s="78">
        <v>63</v>
      </c>
      <c r="B64" s="81">
        <v>44412</v>
      </c>
      <c r="C64" t="s">
        <v>54</v>
      </c>
      <c r="D64">
        <v>2021</v>
      </c>
      <c r="E64" s="78" t="s">
        <v>47</v>
      </c>
      <c r="F64" s="28" t="s">
        <v>37</v>
      </c>
      <c r="H64" s="28">
        <v>3</v>
      </c>
      <c r="I64" s="30">
        <v>75</v>
      </c>
      <c r="J64" t="s">
        <v>55</v>
      </c>
      <c r="K64">
        <v>86.160714285714292</v>
      </c>
      <c r="L64" s="37">
        <v>245.05</v>
      </c>
      <c r="M64" s="37">
        <v>245.85</v>
      </c>
      <c r="N64" s="37">
        <v>257.60000000000002</v>
      </c>
      <c r="O64" s="37">
        <v>254.1</v>
      </c>
      <c r="T64" s="43">
        <v>-1.5270000000000001E-2</v>
      </c>
      <c r="U64" s="30">
        <v>-941.25</v>
      </c>
      <c r="V64" s="27">
        <v>-1191.25</v>
      </c>
      <c r="W64" s="27">
        <v>-15.88</v>
      </c>
      <c r="X64" s="51" t="s">
        <v>52</v>
      </c>
    </row>
    <row r="65" spans="1:28" x14ac:dyDescent="0.35">
      <c r="A65" s="77">
        <v>64</v>
      </c>
      <c r="B65" s="81">
        <v>44412</v>
      </c>
      <c r="C65" t="s">
        <v>54</v>
      </c>
      <c r="D65">
        <v>2021</v>
      </c>
      <c r="E65" s="77" t="s">
        <v>47</v>
      </c>
      <c r="F65" s="29" t="s">
        <v>39</v>
      </c>
      <c r="H65" s="29">
        <v>4</v>
      </c>
      <c r="I65" s="31">
        <v>100</v>
      </c>
      <c r="J65" t="s">
        <v>55</v>
      </c>
      <c r="K65">
        <v>86.160714285714292</v>
      </c>
      <c r="L65" s="36">
        <v>241.2</v>
      </c>
      <c r="M65" s="36">
        <v>241.9</v>
      </c>
      <c r="N65" s="36">
        <v>209.3</v>
      </c>
      <c r="O65" s="36">
        <v>215.15</v>
      </c>
      <c r="T65" s="42">
        <v>5.7999999999999996E-3</v>
      </c>
      <c r="U65" s="31">
        <v>3190</v>
      </c>
      <c r="V65" s="26">
        <v>2940</v>
      </c>
      <c r="W65" s="26">
        <v>29.4</v>
      </c>
      <c r="X65" s="50" t="s">
        <v>51</v>
      </c>
    </row>
    <row r="66" spans="1:28" x14ac:dyDescent="0.35">
      <c r="A66" s="78">
        <v>65</v>
      </c>
      <c r="B66" s="81">
        <v>44413</v>
      </c>
      <c r="C66" t="s">
        <v>54</v>
      </c>
      <c r="D66">
        <v>2021</v>
      </c>
      <c r="E66" s="78" t="s">
        <v>48</v>
      </c>
      <c r="F66" s="28" t="s">
        <v>37</v>
      </c>
      <c r="H66" s="28">
        <v>3</v>
      </c>
      <c r="I66" s="30">
        <v>75</v>
      </c>
      <c r="J66" t="s">
        <v>55</v>
      </c>
      <c r="K66">
        <v>86.160714285714292</v>
      </c>
      <c r="L66" s="38">
        <v>195.55</v>
      </c>
      <c r="M66" s="38">
        <v>197.5</v>
      </c>
      <c r="N66" s="38">
        <v>1.3</v>
      </c>
      <c r="O66" s="38">
        <v>1.7</v>
      </c>
      <c r="T66" s="43">
        <v>-2.4510000000000001E-2</v>
      </c>
      <c r="U66" s="30">
        <v>14568.75</v>
      </c>
      <c r="V66" s="27">
        <v>14318.75</v>
      </c>
      <c r="W66" s="27">
        <v>190.92</v>
      </c>
      <c r="X66" s="49" t="s">
        <v>51</v>
      </c>
    </row>
    <row r="67" spans="1:28" x14ac:dyDescent="0.35">
      <c r="A67" s="77">
        <v>66</v>
      </c>
      <c r="B67" s="81">
        <v>44413</v>
      </c>
      <c r="C67" t="s">
        <v>54</v>
      </c>
      <c r="D67">
        <v>2021</v>
      </c>
      <c r="E67" s="77" t="s">
        <v>48</v>
      </c>
      <c r="F67" s="29" t="s">
        <v>39</v>
      </c>
      <c r="H67" s="29">
        <v>4</v>
      </c>
      <c r="I67" s="31">
        <v>100</v>
      </c>
      <c r="J67" t="s">
        <v>55</v>
      </c>
      <c r="K67">
        <v>86.160714285714292</v>
      </c>
      <c r="L67" s="39">
        <v>139.9</v>
      </c>
      <c r="M67" s="39">
        <v>144.9</v>
      </c>
      <c r="N67" s="39">
        <v>239.62</v>
      </c>
      <c r="O67" s="39">
        <v>224.06710000000001</v>
      </c>
      <c r="T67" s="42">
        <v>-6.2480000000000001E-2</v>
      </c>
      <c r="U67" s="31">
        <v>-9972</v>
      </c>
      <c r="V67" s="26">
        <v>-10222</v>
      </c>
      <c r="W67" s="26">
        <v>-102.22</v>
      </c>
      <c r="X67" s="48" t="s">
        <v>52</v>
      </c>
    </row>
    <row r="68" spans="1:28" x14ac:dyDescent="0.35">
      <c r="A68" s="78">
        <v>67</v>
      </c>
      <c r="B68" s="81">
        <v>44418</v>
      </c>
      <c r="C68" t="s">
        <v>54</v>
      </c>
      <c r="D68">
        <v>2021</v>
      </c>
      <c r="E68" t="s">
        <v>46</v>
      </c>
      <c r="F68" t="s">
        <v>37</v>
      </c>
      <c r="H68">
        <v>2</v>
      </c>
      <c r="I68">
        <v>50</v>
      </c>
      <c r="J68" t="s">
        <v>55</v>
      </c>
      <c r="L68">
        <v>357.25</v>
      </c>
      <c r="M68">
        <v>357.1</v>
      </c>
      <c r="N68">
        <v>316.25</v>
      </c>
      <c r="O68">
        <v>312.3</v>
      </c>
      <c r="T68">
        <v>-1.255E-2</v>
      </c>
      <c r="U68">
        <v>2050</v>
      </c>
      <c r="V68">
        <v>1820</v>
      </c>
      <c r="W68">
        <v>36.4</v>
      </c>
      <c r="X68" t="s">
        <v>51</v>
      </c>
    </row>
    <row r="69" spans="1:28" x14ac:dyDescent="0.35">
      <c r="A69" s="77">
        <v>68</v>
      </c>
      <c r="B69" s="81">
        <v>44418</v>
      </c>
      <c r="C69" t="s">
        <v>54</v>
      </c>
      <c r="D69">
        <v>2021</v>
      </c>
      <c r="E69" t="s">
        <v>46</v>
      </c>
      <c r="F69" t="s">
        <v>39</v>
      </c>
      <c r="H69">
        <v>2</v>
      </c>
      <c r="I69">
        <v>50</v>
      </c>
      <c r="J69" t="s">
        <v>55</v>
      </c>
      <c r="L69">
        <v>353.63330000000002</v>
      </c>
      <c r="M69">
        <v>354.45</v>
      </c>
      <c r="N69">
        <v>325.68333000000001</v>
      </c>
      <c r="O69">
        <v>331.07420000000002</v>
      </c>
      <c r="T69">
        <v>-1.8000000000000001E-4</v>
      </c>
      <c r="U69">
        <v>1397.4984999999999</v>
      </c>
      <c r="V69">
        <v>1162.5</v>
      </c>
      <c r="W69">
        <v>23.25</v>
      </c>
      <c r="X69" t="s">
        <v>51</v>
      </c>
    </row>
    <row r="70" spans="1:28" x14ac:dyDescent="0.35">
      <c r="A70" s="78">
        <v>69</v>
      </c>
      <c r="B70" s="81">
        <v>44419</v>
      </c>
      <c r="C70" t="s">
        <v>54</v>
      </c>
      <c r="D70">
        <v>2021</v>
      </c>
      <c r="E70" t="s">
        <v>47</v>
      </c>
      <c r="F70" t="s">
        <v>37</v>
      </c>
      <c r="H70">
        <v>3</v>
      </c>
      <c r="I70">
        <v>75</v>
      </c>
      <c r="J70" t="s">
        <v>55</v>
      </c>
      <c r="L70">
        <v>298.8</v>
      </c>
      <c r="M70">
        <v>305.8</v>
      </c>
      <c r="N70">
        <v>309.39999999999998</v>
      </c>
      <c r="O70">
        <v>306.64999999999998</v>
      </c>
      <c r="T70">
        <v>-2.1360000000000001E-2</v>
      </c>
      <c r="U70">
        <v>-795</v>
      </c>
      <c r="V70">
        <v>-1045</v>
      </c>
      <c r="W70">
        <v>-13.93</v>
      </c>
      <c r="X70" t="s">
        <v>52</v>
      </c>
    </row>
    <row r="71" spans="1:28" x14ac:dyDescent="0.35">
      <c r="A71" s="77">
        <v>70</v>
      </c>
      <c r="B71" s="81">
        <v>44419</v>
      </c>
      <c r="C71" t="s">
        <v>54</v>
      </c>
      <c r="D71">
        <v>2021</v>
      </c>
      <c r="E71" t="s">
        <v>47</v>
      </c>
      <c r="F71" t="s">
        <v>39</v>
      </c>
      <c r="H71">
        <v>3</v>
      </c>
      <c r="I71">
        <v>75</v>
      </c>
      <c r="J71" t="s">
        <v>55</v>
      </c>
      <c r="L71">
        <v>286.5</v>
      </c>
      <c r="M71">
        <v>289.55</v>
      </c>
      <c r="N71">
        <v>317.45</v>
      </c>
      <c r="O71">
        <v>307.14999999999998</v>
      </c>
      <c r="T71">
        <v>-2.7959999999999999E-2</v>
      </c>
      <c r="U71">
        <v>-2321.25</v>
      </c>
      <c r="V71">
        <v>-2571.25</v>
      </c>
      <c r="W71">
        <v>-34.28</v>
      </c>
      <c r="X71" t="s">
        <v>52</v>
      </c>
    </row>
    <row r="72" spans="1:28" x14ac:dyDescent="0.35">
      <c r="A72" s="78">
        <v>71</v>
      </c>
      <c r="B72" s="81">
        <v>44420</v>
      </c>
      <c r="C72" t="s">
        <v>54</v>
      </c>
      <c r="D72">
        <v>2021</v>
      </c>
      <c r="E72" t="s">
        <v>48</v>
      </c>
      <c r="F72" t="s">
        <v>37</v>
      </c>
      <c r="H72">
        <v>4</v>
      </c>
      <c r="I72">
        <v>100</v>
      </c>
      <c r="J72" t="s">
        <v>55</v>
      </c>
      <c r="L72">
        <v>156.4</v>
      </c>
      <c r="M72">
        <v>160.69999999999999</v>
      </c>
      <c r="N72">
        <v>167.4</v>
      </c>
      <c r="O72">
        <v>163.69</v>
      </c>
      <c r="T72">
        <v>-3.2399999999999998E-2</v>
      </c>
      <c r="U72">
        <v>-1100</v>
      </c>
      <c r="V72">
        <v>-1350</v>
      </c>
      <c r="W72">
        <v>-13.5</v>
      </c>
      <c r="X72" t="s">
        <v>52</v>
      </c>
    </row>
    <row r="73" spans="1:28" x14ac:dyDescent="0.35">
      <c r="A73" s="77">
        <v>72</v>
      </c>
      <c r="B73" s="81">
        <v>44420</v>
      </c>
      <c r="C73" t="s">
        <v>54</v>
      </c>
      <c r="D73">
        <v>2021</v>
      </c>
      <c r="E73" t="s">
        <v>48</v>
      </c>
      <c r="F73" t="s">
        <v>39</v>
      </c>
      <c r="H73">
        <v>4</v>
      </c>
      <c r="I73">
        <v>100</v>
      </c>
      <c r="J73" t="s">
        <v>55</v>
      </c>
      <c r="L73">
        <v>117.7</v>
      </c>
      <c r="M73">
        <v>118.7</v>
      </c>
      <c r="N73">
        <v>95.5</v>
      </c>
      <c r="O73">
        <v>93.97</v>
      </c>
      <c r="T73">
        <v>-2.3650000000000001E-2</v>
      </c>
      <c r="U73">
        <v>2220</v>
      </c>
      <c r="V73">
        <v>1970</v>
      </c>
      <c r="W73">
        <v>19.7</v>
      </c>
      <c r="X73" t="s">
        <v>51</v>
      </c>
    </row>
    <row r="76" spans="1:28" x14ac:dyDescent="0.35">
      <c r="A76" s="30"/>
      <c r="B76" s="75"/>
      <c r="C76" s="30"/>
      <c r="D76" s="28"/>
      <c r="E76" s="28"/>
      <c r="F76" s="30"/>
      <c r="G76" s="38"/>
      <c r="H76" s="38"/>
      <c r="I76" s="38"/>
      <c r="J76" s="38"/>
      <c r="K76" s="30"/>
      <c r="L76" s="43"/>
      <c r="M76" s="30"/>
      <c r="N76" s="27"/>
      <c r="O76" s="27"/>
      <c r="P76" s="49"/>
      <c r="Q76" s="27"/>
      <c r="R76" s="27"/>
      <c r="S76" s="27"/>
      <c r="T76" s="57"/>
      <c r="U76" s="57"/>
      <c r="V76" s="69"/>
      <c r="W76" s="69"/>
      <c r="X76" s="30"/>
      <c r="Y76" s="70"/>
      <c r="Z76" s="71"/>
      <c r="AA76" s="62"/>
      <c r="AB76" s="82"/>
    </row>
    <row r="77" spans="1:28" x14ac:dyDescent="0.35">
      <c r="A77" s="31"/>
      <c r="B77" s="76"/>
      <c r="C77" s="31"/>
      <c r="D77" s="29"/>
      <c r="E77" s="29"/>
      <c r="F77" s="31"/>
      <c r="G77" s="39"/>
      <c r="H77" s="39"/>
      <c r="I77" s="39"/>
      <c r="J77" s="39"/>
      <c r="K77" s="31"/>
      <c r="L77" s="42"/>
      <c r="M77" s="31"/>
      <c r="N77" s="26"/>
      <c r="O77" s="26"/>
      <c r="P77" s="50"/>
      <c r="Q77" s="26"/>
      <c r="R77" s="26"/>
      <c r="S77" s="26"/>
      <c r="T77" s="58"/>
      <c r="U77" s="58"/>
      <c r="V77" s="66"/>
      <c r="W77" s="66"/>
      <c r="X77" s="31"/>
      <c r="Y77" s="67"/>
      <c r="Z77" s="68"/>
      <c r="AA77" s="65"/>
      <c r="AB77" s="83"/>
    </row>
    <row r="78" spans="1:28" x14ac:dyDescent="0.35">
      <c r="A78" s="30"/>
      <c r="B78" s="75"/>
      <c r="C78" s="30"/>
      <c r="D78" s="28"/>
      <c r="E78" s="28"/>
      <c r="F78" s="30"/>
      <c r="G78" s="38"/>
      <c r="H78" s="38"/>
      <c r="I78" s="38"/>
      <c r="J78" s="38"/>
      <c r="K78" s="30"/>
      <c r="L78" s="43"/>
      <c r="M78" s="30"/>
      <c r="N78" s="27"/>
      <c r="O78" s="27"/>
      <c r="P78" s="51"/>
      <c r="Q78" s="27"/>
      <c r="R78" s="27"/>
      <c r="S78" s="27"/>
      <c r="T78" s="59"/>
      <c r="U78" s="59"/>
      <c r="V78" s="69"/>
      <c r="W78" s="69"/>
      <c r="X78" s="30"/>
      <c r="Y78" s="70"/>
      <c r="Z78" s="71"/>
      <c r="AA78" s="62"/>
      <c r="AB78" s="82"/>
    </row>
    <row r="79" spans="1:28" x14ac:dyDescent="0.35">
      <c r="A79" s="31"/>
      <c r="B79" s="76"/>
      <c r="C79" s="31"/>
      <c r="D79" s="29"/>
      <c r="E79" s="29"/>
      <c r="F79" s="31"/>
      <c r="G79" s="39"/>
      <c r="H79" s="39"/>
      <c r="I79" s="39"/>
      <c r="J79" s="39"/>
      <c r="K79" s="31"/>
      <c r="L79" s="42"/>
      <c r="M79" s="31"/>
      <c r="N79" s="26"/>
      <c r="O79" s="26"/>
      <c r="P79" s="48"/>
      <c r="Q79" s="26"/>
      <c r="R79" s="26"/>
      <c r="S79" s="26"/>
      <c r="T79" s="56"/>
      <c r="U79" s="56"/>
      <c r="V79" s="66"/>
      <c r="W79" s="66"/>
      <c r="X79" s="31"/>
      <c r="Y79" s="67"/>
      <c r="Z79" s="68"/>
      <c r="AA79" s="65"/>
      <c r="AB79" s="83"/>
    </row>
    <row r="80" spans="1:28" x14ac:dyDescent="0.35">
      <c r="A80" s="30"/>
      <c r="B80" s="75"/>
      <c r="C80" s="30"/>
      <c r="D80" s="28"/>
      <c r="E80" s="28"/>
      <c r="F80" s="30"/>
      <c r="G80" s="38"/>
      <c r="H80" s="38"/>
      <c r="I80" s="38"/>
      <c r="J80" s="38"/>
      <c r="K80" s="30"/>
      <c r="L80" s="43"/>
      <c r="M80" s="30"/>
      <c r="N80" s="27"/>
      <c r="O80" s="27"/>
      <c r="P80" s="51"/>
      <c r="Q80" s="27"/>
      <c r="R80" s="27"/>
      <c r="S80" s="27"/>
      <c r="T80" s="59"/>
      <c r="U80" s="59"/>
      <c r="V80" s="69"/>
      <c r="W80" s="69"/>
      <c r="X80" s="30"/>
      <c r="Y80" s="70"/>
      <c r="Z80" s="71"/>
      <c r="AA80" s="62"/>
      <c r="AB80" s="82"/>
    </row>
    <row r="81" spans="1:28" x14ac:dyDescent="0.35">
      <c r="A81" s="31"/>
      <c r="B81" s="76"/>
      <c r="C81" s="31"/>
      <c r="D81" s="29"/>
      <c r="E81" s="29"/>
      <c r="F81" s="31"/>
      <c r="G81" s="39"/>
      <c r="H81" s="39"/>
      <c r="I81" s="39"/>
      <c r="J81" s="39"/>
      <c r="K81" s="31"/>
      <c r="L81" s="42"/>
      <c r="M81" s="31"/>
      <c r="N81" s="26"/>
      <c r="O81" s="26"/>
      <c r="P81" s="50"/>
      <c r="Q81" s="26"/>
      <c r="R81" s="26"/>
      <c r="S81" s="26"/>
      <c r="T81" s="58"/>
      <c r="U81" s="58"/>
      <c r="V81" s="66"/>
      <c r="W81" s="66"/>
      <c r="X81" s="31"/>
      <c r="Y81" s="67"/>
      <c r="Z81" s="68"/>
      <c r="AA81" s="65"/>
      <c r="AB81" s="8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2015-06-05T18:17:20Z</dcterms:created>
  <dcterms:modified xsi:type="dcterms:W3CDTF">2021-08-17T09:11:46Z</dcterms:modified>
</cp:coreProperties>
</file>