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codeName="ThisWorkbook" hidePivotFieldList="1" defaultThemeVersion="124226"/>
  <mc:AlternateContent xmlns:mc="http://schemas.openxmlformats.org/markup-compatibility/2006">
    <mc:Choice Requires="x15">
      <x15ac:absPath xmlns:x15ac="http://schemas.microsoft.com/office/spreadsheetml/2010/11/ac" url="W:\Season Average Price\"/>
    </mc:Choice>
  </mc:AlternateContent>
  <xr:revisionPtr revIDLastSave="0" documentId="8_{B512C1CD-9AA4-4251-AD6D-7985A4128D1E}" xr6:coauthVersionLast="47" xr6:coauthVersionMax="47" xr10:uidLastSave="{00000000-0000-0000-0000-000000000000}"/>
  <bookViews>
    <workbookView xWindow="-108" yWindow="-108" windowWidth="23256" windowHeight="12576" tabRatio="601" firstSheet="1" activeTab="1" xr2:uid="{00000000-000D-0000-FFFF-FFFF00000000}"/>
  </bookViews>
  <sheets>
    <sheet name="Contents" sheetId="1" r:id="rId1"/>
    <sheet name="2023-24 Forecast" sheetId="6" r:id="rId2"/>
    <sheet name="2022-23 Forecast" sheetId="33" r:id="rId3"/>
    <sheet name="Change Forecast" sheetId="3" r:id="rId4"/>
    <sheet name="Definitions" sheetId="8" r:id="rId5"/>
    <sheet name="Documentation" sheetId="9" r:id="rId6"/>
    <sheet name="Data"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6" l="1"/>
  <c r="H46" i="6"/>
  <c r="H45" i="6"/>
  <c r="H44" i="6"/>
  <c r="H43" i="6"/>
  <c r="H42" i="6"/>
  <c r="H41" i="6"/>
  <c r="H40" i="6"/>
  <c r="H39" i="6"/>
  <c r="H38" i="6"/>
  <c r="H37" i="6"/>
  <c r="H36" i="6"/>
  <c r="O609" i="7"/>
  <c r="J609" i="7"/>
  <c r="K609" i="7"/>
  <c r="L609" i="7"/>
  <c r="M609" i="7"/>
  <c r="N609" i="7"/>
  <c r="F39" i="6"/>
  <c r="C281" i="6"/>
  <c r="D358" i="6"/>
  <c r="N559" i="7"/>
  <c r="G592" i="7"/>
  <c r="I609" i="7"/>
  <c r="C354" i="6"/>
  <c r="E417" i="6" s="1"/>
  <c r="C37" i="6"/>
  <c r="C38" i="6"/>
  <c r="C40" i="6"/>
  <c r="C41" i="6"/>
  <c r="F47" i="6"/>
  <c r="F46" i="6"/>
  <c r="F45" i="6"/>
  <c r="F44" i="6"/>
  <c r="F43" i="6"/>
  <c r="F42" i="6"/>
  <c r="F41" i="6"/>
  <c r="B37" i="6"/>
  <c r="H609" i="7"/>
  <c r="H608" i="7"/>
  <c r="H607" i="7"/>
  <c r="G609" i="7"/>
  <c r="F609" i="7"/>
  <c r="E609" i="7"/>
  <c r="D609" i="7"/>
  <c r="C609" i="7"/>
  <c r="F227" i="6"/>
  <c r="G227" i="6"/>
  <c r="E248" i="6"/>
  <c r="F248" i="6"/>
  <c r="G248" i="6"/>
  <c r="H248" i="6"/>
  <c r="I248" i="6"/>
  <c r="J248" i="6"/>
  <c r="K248" i="6"/>
  <c r="L248" i="6"/>
  <c r="M248" i="6"/>
  <c r="N248" i="6"/>
  <c r="O248" i="6"/>
  <c r="P248" i="6"/>
  <c r="J801" i="7"/>
  <c r="K801" i="7"/>
  <c r="L801" i="7"/>
  <c r="G780" i="7"/>
  <c r="J780" i="7" s="1"/>
  <c r="I780" i="7"/>
  <c r="H780" i="7"/>
  <c r="F421" i="6" l="1"/>
  <c r="I47" i="7"/>
  <c r="I81" i="7"/>
  <c r="D49" i="7"/>
  <c r="E49" i="7"/>
  <c r="F62" i="7"/>
  <c r="F50" i="7"/>
  <c r="G76" i="7"/>
  <c r="G64" i="7"/>
  <c r="G52" i="7"/>
  <c r="H83" i="7"/>
  <c r="H71" i="7"/>
  <c r="H59" i="7"/>
  <c r="H47" i="7"/>
  <c r="I82" i="7"/>
  <c r="I70" i="7"/>
  <c r="I58" i="7"/>
  <c r="E48" i="7"/>
  <c r="H82" i="7"/>
  <c r="I69" i="7"/>
  <c r="I57" i="7"/>
  <c r="D47" i="7"/>
  <c r="E47" i="7"/>
  <c r="F60" i="7"/>
  <c r="F48" i="7"/>
  <c r="G74" i="7"/>
  <c r="G62" i="7"/>
  <c r="G50" i="7"/>
  <c r="H81" i="7"/>
  <c r="H69" i="7"/>
  <c r="H57" i="7"/>
  <c r="I92" i="7"/>
  <c r="I80" i="7"/>
  <c r="I68" i="7"/>
  <c r="I56" i="7"/>
  <c r="G75" i="7"/>
  <c r="G51" i="7"/>
  <c r="E58" i="7"/>
  <c r="F59" i="7"/>
  <c r="G73" i="7"/>
  <c r="G61" i="7"/>
  <c r="G49" i="7"/>
  <c r="H80" i="7"/>
  <c r="H68" i="7"/>
  <c r="H56" i="7"/>
  <c r="I91" i="7"/>
  <c r="I79" i="7"/>
  <c r="I67" i="7"/>
  <c r="I55" i="7"/>
  <c r="E57" i="7"/>
  <c r="F70" i="7"/>
  <c r="F58" i="7"/>
  <c r="G84" i="7"/>
  <c r="G72" i="7"/>
  <c r="J164" i="6" s="1"/>
  <c r="G60" i="7"/>
  <c r="G48" i="7"/>
  <c r="H79" i="7"/>
  <c r="H67" i="7"/>
  <c r="H55" i="7"/>
  <c r="I90" i="7"/>
  <c r="I78" i="7"/>
  <c r="I66" i="7"/>
  <c r="I54" i="7"/>
  <c r="E56" i="7"/>
  <c r="F69" i="7"/>
  <c r="F57" i="7"/>
  <c r="G83" i="7"/>
  <c r="G71" i="7"/>
  <c r="G59" i="7"/>
  <c r="G47" i="7"/>
  <c r="H78" i="7"/>
  <c r="H66" i="7"/>
  <c r="H54" i="7"/>
  <c r="I89" i="7"/>
  <c r="I77" i="7"/>
  <c r="I65" i="7"/>
  <c r="I53" i="7"/>
  <c r="F49" i="7"/>
  <c r="F47" i="7"/>
  <c r="I46" i="7"/>
  <c r="E55" i="7"/>
  <c r="F68" i="7"/>
  <c r="F56" i="7"/>
  <c r="G82" i="7"/>
  <c r="G70" i="7"/>
  <c r="G58" i="7"/>
  <c r="H89" i="7"/>
  <c r="H77" i="7"/>
  <c r="H65" i="7"/>
  <c r="H53" i="7"/>
  <c r="I88" i="7"/>
  <c r="I76" i="7"/>
  <c r="I64" i="7"/>
  <c r="I52" i="7"/>
  <c r="I93" i="7"/>
  <c r="H46" i="7"/>
  <c r="E54" i="7"/>
  <c r="F67" i="7"/>
  <c r="F55" i="7"/>
  <c r="G81" i="7"/>
  <c r="G69" i="7"/>
  <c r="G57" i="7"/>
  <c r="H88" i="7"/>
  <c r="H76" i="7"/>
  <c r="H64" i="7"/>
  <c r="H52" i="7"/>
  <c r="I87" i="7"/>
  <c r="I75" i="7"/>
  <c r="I63" i="7"/>
  <c r="I51" i="7"/>
  <c r="G46" i="7"/>
  <c r="E53" i="7"/>
  <c r="F66" i="7"/>
  <c r="F54" i="7"/>
  <c r="G80" i="7"/>
  <c r="G68" i="7"/>
  <c r="G56" i="7"/>
  <c r="H87" i="7"/>
  <c r="H75" i="7"/>
  <c r="H63" i="7"/>
  <c r="H51" i="7"/>
  <c r="I86" i="7"/>
  <c r="I74" i="7"/>
  <c r="I62" i="7"/>
  <c r="I50" i="7"/>
  <c r="F61" i="7"/>
  <c r="G63" i="7"/>
  <c r="F46" i="7"/>
  <c r="F53" i="7"/>
  <c r="G79" i="7"/>
  <c r="G67" i="7"/>
  <c r="G55" i="7"/>
  <c r="H86" i="7"/>
  <c r="H74" i="7"/>
  <c r="H62" i="7"/>
  <c r="H50" i="7"/>
  <c r="I85" i="7"/>
  <c r="I73" i="7"/>
  <c r="I61" i="7"/>
  <c r="I49" i="7"/>
  <c r="H70" i="7"/>
  <c r="F65" i="7"/>
  <c r="E46" i="7"/>
  <c r="E51" i="7"/>
  <c r="F64" i="7"/>
  <c r="F52" i="7"/>
  <c r="G78" i="7"/>
  <c r="G66" i="7"/>
  <c r="G54" i="7"/>
  <c r="H85" i="7"/>
  <c r="H73" i="7"/>
  <c r="H61" i="7"/>
  <c r="H49" i="7"/>
  <c r="I84" i="7"/>
  <c r="I72" i="7"/>
  <c r="I60" i="7"/>
  <c r="I48" i="7"/>
  <c r="D48" i="7"/>
  <c r="H58" i="7"/>
  <c r="F71" i="7"/>
  <c r="E52" i="7"/>
  <c r="D46" i="7"/>
  <c r="E50" i="7"/>
  <c r="F63" i="7"/>
  <c r="F51" i="7"/>
  <c r="G77" i="7"/>
  <c r="G65" i="7"/>
  <c r="G53" i="7"/>
  <c r="H84" i="7"/>
  <c r="H72" i="7"/>
  <c r="H60" i="7"/>
  <c r="H48" i="7"/>
  <c r="I83" i="7"/>
  <c r="I71" i="7"/>
  <c r="I59" i="7"/>
  <c r="D18" i="33"/>
  <c r="M185" i="33"/>
  <c r="M186" i="33"/>
  <c r="M381" i="33"/>
  <c r="A417" i="6"/>
  <c r="A354" i="6"/>
  <c r="A290" i="6"/>
  <c r="A227" i="6"/>
  <c r="A164" i="6"/>
  <c r="A167" i="33"/>
  <c r="A231" i="33"/>
  <c r="A295" i="33"/>
  <c r="A360" i="33"/>
  <c r="A424" i="33"/>
  <c r="A489" i="33"/>
  <c r="B679" i="7"/>
  <c r="B680" i="7" s="1"/>
  <c r="B681" i="7" s="1"/>
  <c r="B682" i="7" s="1"/>
  <c r="B683" i="7" s="1"/>
  <c r="B684" i="7" s="1"/>
  <c r="B685" i="7" s="1"/>
  <c r="B686" i="7" s="1"/>
  <c r="B687" i="7" s="1"/>
  <c r="B688" i="7" s="1"/>
  <c r="B689" i="7" s="1"/>
  <c r="B690" i="7" s="1"/>
  <c r="B691" i="7" s="1"/>
  <c r="B692" i="7" s="1"/>
  <c r="B693" i="7" s="1"/>
  <c r="B694" i="7" s="1"/>
  <c r="B695" i="7" s="1"/>
  <c r="B696" i="7" s="1"/>
  <c r="B697" i="7" s="1"/>
  <c r="B698" i="7" s="1"/>
  <c r="B699" i="7" s="1"/>
  <c r="B700" i="7" s="1"/>
  <c r="B701" i="7" s="1"/>
  <c r="B702" i="7" s="1"/>
  <c r="B703" i="7" s="1"/>
  <c r="B704" i="7" s="1"/>
  <c r="B705" i="7" s="1"/>
  <c r="B706" i="7" s="1"/>
  <c r="B707" i="7" s="1"/>
  <c r="B708" i="7" s="1"/>
  <c r="B709" i="7" s="1"/>
  <c r="B710" i="7" s="1"/>
  <c r="B711" i="7" s="1"/>
  <c r="B712" i="7" s="1"/>
  <c r="B713" i="7" s="1"/>
  <c r="B714" i="7" s="1"/>
  <c r="B715" i="7" s="1"/>
  <c r="B716" i="7" s="1"/>
  <c r="B717" i="7" s="1"/>
  <c r="B718" i="7" s="1"/>
  <c r="B719" i="7" s="1"/>
  <c r="B720" i="7" s="1"/>
  <c r="B721" i="7" s="1"/>
  <c r="B722" i="7" s="1"/>
  <c r="B723" i="7" s="1"/>
  <c r="B724" i="7" s="1"/>
  <c r="B725" i="7" s="1"/>
  <c r="B726" i="7" s="1"/>
  <c r="B727" i="7" s="1"/>
  <c r="B728" i="7" s="1"/>
  <c r="B729" i="7" s="1"/>
  <c r="B730" i="7" s="1"/>
  <c r="B731" i="7" s="1"/>
  <c r="B732" i="7" s="1"/>
  <c r="B733" i="7" s="1"/>
  <c r="B734" i="7" s="1"/>
  <c r="A72" i="7"/>
  <c r="AC72" i="7"/>
  <c r="T72" i="7"/>
  <c r="K72" i="7"/>
  <c r="B289" i="7"/>
  <c r="B290" i="7" s="1"/>
  <c r="B291" i="7" s="1"/>
  <c r="B292" i="7" s="1"/>
  <c r="B293" i="7" s="1"/>
  <c r="B294" i="7" s="1"/>
  <c r="B295" i="7" s="1"/>
  <c r="B296" i="7" s="1"/>
  <c r="B297" i="7" s="1"/>
  <c r="B298" i="7" s="1"/>
  <c r="B299" i="7" s="1"/>
  <c r="B300" i="7" s="1"/>
  <c r="B301" i="7" s="1"/>
  <c r="B302" i="7" s="1"/>
  <c r="B303" i="7" s="1"/>
  <c r="B304" i="7" s="1"/>
  <c r="B305" i="7" s="1"/>
  <c r="B306" i="7" s="1"/>
  <c r="B307" i="7" s="1"/>
  <c r="B308" i="7" s="1"/>
  <c r="B309" i="7" s="1"/>
  <c r="B310" i="7" s="1"/>
  <c r="B311" i="7" s="1"/>
  <c r="B312" i="7" s="1"/>
  <c r="B313" i="7" s="1"/>
  <c r="B314" i="7" s="1"/>
  <c r="B315" i="7" s="1"/>
  <c r="B316" i="7" s="1"/>
  <c r="B317" i="7" s="1"/>
  <c r="B318" i="7" s="1"/>
  <c r="B319" i="7" s="1"/>
  <c r="B320" i="7" s="1"/>
  <c r="B321" i="7" s="1"/>
  <c r="B322" i="7" s="1"/>
  <c r="B323" i="7" s="1"/>
  <c r="B324" i="7" s="1"/>
  <c r="B325" i="7" s="1"/>
  <c r="B326" i="7" s="1"/>
  <c r="B327" i="7" s="1"/>
  <c r="B328" i="7" s="1"/>
  <c r="B329" i="7" s="1"/>
  <c r="B330" i="7" s="1"/>
  <c r="B331" i="7" s="1"/>
  <c r="B332" i="7" s="1"/>
  <c r="B333" i="7" s="1"/>
  <c r="B334" i="7" s="1"/>
  <c r="B335" i="7" s="1"/>
  <c r="B336" i="7" s="1"/>
  <c r="B337" i="7" s="1"/>
  <c r="B338" i="7" s="1"/>
  <c r="B339" i="7" s="1"/>
  <c r="B340" i="7" s="1"/>
  <c r="B341" i="7" s="1"/>
  <c r="B342" i="7" s="1"/>
  <c r="B343" i="7" s="1"/>
  <c r="B344" i="7" s="1"/>
  <c r="C122" i="7"/>
  <c r="C123" i="7" s="1"/>
  <c r="C124" i="7" s="1"/>
  <c r="C125" i="7" s="1"/>
  <c r="C126" i="7" s="1"/>
  <c r="C127" i="7" s="1"/>
  <c r="C128" i="7" s="1"/>
  <c r="C129" i="7" s="1"/>
  <c r="C130" i="7" s="1"/>
  <c r="C131" i="7" s="1"/>
  <c r="C132" i="7" s="1"/>
  <c r="C133" i="7" s="1"/>
  <c r="C134" i="7" s="1"/>
  <c r="C135" i="7" s="1"/>
  <c r="C136" i="7" s="1"/>
  <c r="C137" i="7" s="1"/>
  <c r="C138" i="7" s="1"/>
  <c r="C139" i="7" s="1"/>
  <c r="C140" i="7" s="1"/>
  <c r="C141" i="7" s="1"/>
  <c r="C142" i="7" s="1"/>
  <c r="C143" i="7" s="1"/>
  <c r="C144" i="7" s="1"/>
  <c r="C145" i="7" s="1"/>
  <c r="C146" i="7" s="1"/>
  <c r="C147" i="7" s="1"/>
  <c r="C148" i="7" s="1"/>
  <c r="C149" i="7" s="1"/>
  <c r="C150" i="7" s="1"/>
  <c r="C151" i="7" s="1"/>
  <c r="C152" i="7" s="1"/>
  <c r="C153" i="7" s="1"/>
  <c r="C154" i="7" s="1"/>
  <c r="C155" i="7" s="1"/>
  <c r="C156" i="7" s="1"/>
  <c r="C157" i="7" s="1"/>
  <c r="C113" i="7"/>
  <c r="C114" i="7" s="1"/>
  <c r="C115" i="7" s="1"/>
  <c r="C116" i="7" s="1"/>
  <c r="C117" i="7" s="1"/>
  <c r="C118" i="7" s="1"/>
  <c r="C119" i="7" s="1"/>
  <c r="C120" i="7" s="1"/>
  <c r="L103" i="7"/>
  <c r="L104" i="7" s="1"/>
  <c r="C103" i="7"/>
  <c r="C104" i="7" s="1"/>
  <c r="C105" i="7" s="1"/>
  <c r="C106" i="7" s="1"/>
  <c r="C107" i="7" s="1"/>
  <c r="C108" i="7" s="1"/>
  <c r="C109" i="7" s="1"/>
  <c r="C110" i="7" s="1"/>
  <c r="C111" i="7" s="1"/>
  <c r="B103" i="7"/>
  <c r="B104" i="7" s="1"/>
  <c r="AD102" i="7"/>
  <c r="U102" i="7"/>
  <c r="F105" i="9"/>
  <c r="F104" i="9"/>
  <c r="F103" i="9"/>
  <c r="F102" i="9"/>
  <c r="F101" i="9"/>
  <c r="F100" i="9"/>
  <c r="F99" i="9"/>
  <c r="F98" i="9"/>
  <c r="F97" i="9"/>
  <c r="F96" i="9"/>
  <c r="F95" i="9"/>
  <c r="F94" i="9"/>
  <c r="B100" i="9"/>
  <c r="B97" i="9"/>
  <c r="B95" i="9"/>
  <c r="F36" i="6"/>
  <c r="F89" i="3"/>
  <c r="F88" i="3"/>
  <c r="F87" i="3"/>
  <c r="F86" i="3"/>
  <c r="F85" i="3"/>
  <c r="F84" i="3"/>
  <c r="F83" i="3"/>
  <c r="F82" i="3"/>
  <c r="F81" i="3"/>
  <c r="F80" i="3"/>
  <c r="F79" i="3"/>
  <c r="F78" i="3"/>
  <c r="B84" i="3"/>
  <c r="B81" i="3"/>
  <c r="B79" i="3"/>
  <c r="F48" i="33"/>
  <c r="F47" i="33"/>
  <c r="F46" i="33"/>
  <c r="F45" i="33"/>
  <c r="F44" i="33"/>
  <c r="F43" i="33"/>
  <c r="F42" i="33"/>
  <c r="F41" i="33"/>
  <c r="F40" i="33"/>
  <c r="F39" i="33"/>
  <c r="F38" i="33"/>
  <c r="F37" i="33"/>
  <c r="B43" i="33"/>
  <c r="B40" i="33"/>
  <c r="B38" i="33"/>
  <c r="F40" i="6"/>
  <c r="F38" i="6"/>
  <c r="F37" i="6"/>
  <c r="U103" i="7" l="1"/>
  <c r="AD103" i="7"/>
  <c r="L105" i="7"/>
  <c r="U104" i="7"/>
  <c r="B105" i="7"/>
  <c r="AD104" i="7"/>
  <c r="L821" i="7"/>
  <c r="K821" i="7"/>
  <c r="J821" i="7"/>
  <c r="E216" i="7" l="1"/>
  <c r="E455" i="7" s="1"/>
  <c r="F216" i="7"/>
  <c r="F455" i="7" s="1"/>
  <c r="G216" i="7"/>
  <c r="G455" i="7" s="1"/>
  <c r="H216" i="7"/>
  <c r="H455" i="7" s="1"/>
  <c r="I216" i="7"/>
  <c r="I455" i="7" s="1"/>
  <c r="J216" i="7"/>
  <c r="J455" i="7" s="1"/>
  <c r="K216" i="7"/>
  <c r="K455" i="7" s="1"/>
  <c r="L216" i="7"/>
  <c r="L455" i="7" s="1"/>
  <c r="M216" i="7"/>
  <c r="M455" i="7" s="1"/>
  <c r="I158" i="7"/>
  <c r="I150" i="7"/>
  <c r="H146" i="7"/>
  <c r="H142" i="7"/>
  <c r="H138" i="7"/>
  <c r="F135" i="7"/>
  <c r="F132" i="7"/>
  <c r="F129" i="7"/>
  <c r="F126" i="7"/>
  <c r="F123" i="7"/>
  <c r="I157" i="7"/>
  <c r="H150" i="7"/>
  <c r="G146" i="7"/>
  <c r="G142" i="7"/>
  <c r="G138" i="7"/>
  <c r="I134" i="7"/>
  <c r="I131" i="7"/>
  <c r="I128" i="7"/>
  <c r="I125" i="7"/>
  <c r="I156" i="7"/>
  <c r="I149" i="7"/>
  <c r="I145" i="7"/>
  <c r="I141" i="7"/>
  <c r="I137" i="7"/>
  <c r="H134" i="7"/>
  <c r="H131" i="7"/>
  <c r="H128" i="7"/>
  <c r="H125" i="7"/>
  <c r="I122" i="7"/>
  <c r="I132" i="7"/>
  <c r="H129" i="7"/>
  <c r="I155" i="7"/>
  <c r="H149" i="7"/>
  <c r="H145" i="7"/>
  <c r="H141" i="7"/>
  <c r="H137" i="7"/>
  <c r="G134" i="7"/>
  <c r="G131" i="7"/>
  <c r="G128" i="7"/>
  <c r="G125" i="7"/>
  <c r="H122" i="7"/>
  <c r="H152" i="7"/>
  <c r="I123" i="7"/>
  <c r="G139" i="7"/>
  <c r="I154" i="7"/>
  <c r="G149" i="7"/>
  <c r="G145" i="7"/>
  <c r="G141" i="7"/>
  <c r="G137" i="7"/>
  <c r="F134" i="7"/>
  <c r="F131" i="7"/>
  <c r="F128" i="7"/>
  <c r="F125" i="7"/>
  <c r="G122" i="7"/>
  <c r="I135" i="7"/>
  <c r="I151" i="7"/>
  <c r="H132" i="7"/>
  <c r="H123" i="7"/>
  <c r="H154" i="7"/>
  <c r="I148" i="7"/>
  <c r="I144" i="7"/>
  <c r="I140" i="7"/>
  <c r="I136" i="7"/>
  <c r="I133" i="7"/>
  <c r="I130" i="7"/>
  <c r="I127" i="7"/>
  <c r="I124" i="7"/>
  <c r="F122" i="7"/>
  <c r="H139" i="7"/>
  <c r="H121" i="7"/>
  <c r="G143" i="7"/>
  <c r="I153" i="7"/>
  <c r="H148" i="7"/>
  <c r="H144" i="7"/>
  <c r="H140" i="7"/>
  <c r="H136" i="7"/>
  <c r="H133" i="7"/>
  <c r="H130" i="7"/>
  <c r="H127" i="7"/>
  <c r="H124" i="7"/>
  <c r="I129" i="7"/>
  <c r="H135" i="7"/>
  <c r="H153" i="7"/>
  <c r="G148" i="7"/>
  <c r="G144" i="7"/>
  <c r="G140" i="7"/>
  <c r="G136" i="7"/>
  <c r="G133" i="7"/>
  <c r="G130" i="7"/>
  <c r="G127" i="7"/>
  <c r="G124" i="7"/>
  <c r="H147" i="7"/>
  <c r="I126" i="7"/>
  <c r="G147" i="7"/>
  <c r="G121" i="7"/>
  <c r="I152" i="7"/>
  <c r="I147" i="7"/>
  <c r="I143" i="7"/>
  <c r="I139" i="7"/>
  <c r="F136" i="7"/>
  <c r="F133" i="7"/>
  <c r="F130" i="7"/>
  <c r="F127" i="7"/>
  <c r="F124" i="7"/>
  <c r="I121" i="7"/>
  <c r="H143" i="7"/>
  <c r="H151" i="7"/>
  <c r="I146" i="7"/>
  <c r="I142" i="7"/>
  <c r="I138" i="7"/>
  <c r="G135" i="7"/>
  <c r="G132" i="7"/>
  <c r="G129" i="7"/>
  <c r="G126" i="7"/>
  <c r="G123" i="7"/>
  <c r="F121" i="7"/>
  <c r="H126" i="7"/>
  <c r="B106" i="7"/>
  <c r="AD105" i="7"/>
  <c r="U105" i="7"/>
  <c r="L106" i="7"/>
  <c r="J800" i="7"/>
  <c r="K800" i="7"/>
  <c r="L800" i="7"/>
  <c r="D216" i="7" l="1"/>
  <c r="D455" i="7" s="1"/>
  <c r="C216" i="7"/>
  <c r="C455" i="7" s="1"/>
  <c r="B87" i="3"/>
  <c r="B46" i="33"/>
  <c r="B103" i="9"/>
  <c r="B89" i="3"/>
  <c r="B48" i="33"/>
  <c r="B105" i="9"/>
  <c r="E121" i="7"/>
  <c r="H118" i="7"/>
  <c r="F116" i="7"/>
  <c r="E114" i="7"/>
  <c r="F112" i="7"/>
  <c r="G118" i="7"/>
  <c r="E123" i="7"/>
  <c r="D114" i="7"/>
  <c r="H120" i="7"/>
  <c r="F118" i="7"/>
  <c r="I115" i="7"/>
  <c r="I113" i="7"/>
  <c r="D112" i="7"/>
  <c r="H116" i="7"/>
  <c r="G120" i="7"/>
  <c r="E118" i="7"/>
  <c r="H115" i="7"/>
  <c r="H113" i="7"/>
  <c r="H114" i="7"/>
  <c r="F120" i="7"/>
  <c r="I117" i="7"/>
  <c r="G115" i="7"/>
  <c r="G113" i="7"/>
  <c r="G114" i="7"/>
  <c r="E120" i="7"/>
  <c r="H117" i="7"/>
  <c r="F115" i="7"/>
  <c r="F113" i="7"/>
  <c r="I116" i="7"/>
  <c r="H112" i="7"/>
  <c r="E122" i="7"/>
  <c r="I119" i="7"/>
  <c r="G117" i="7"/>
  <c r="E115" i="7"/>
  <c r="E113" i="7"/>
  <c r="H119" i="7"/>
  <c r="F117" i="7"/>
  <c r="D115" i="7"/>
  <c r="D113" i="7"/>
  <c r="F119" i="7"/>
  <c r="I112" i="7"/>
  <c r="G119" i="7"/>
  <c r="E117" i="7"/>
  <c r="I114" i="7"/>
  <c r="I118" i="7"/>
  <c r="G116" i="7"/>
  <c r="F114" i="7"/>
  <c r="G112" i="7"/>
  <c r="I120" i="7"/>
  <c r="E116" i="7"/>
  <c r="E112" i="7"/>
  <c r="E119" i="7"/>
  <c r="U106" i="7"/>
  <c r="L107" i="7"/>
  <c r="AD106" i="7"/>
  <c r="B107" i="7"/>
  <c r="F59" i="6"/>
  <c r="D608" i="7"/>
  <c r="N608" i="7"/>
  <c r="M608" i="7"/>
  <c r="L608" i="7"/>
  <c r="K608" i="7"/>
  <c r="J608" i="7"/>
  <c r="I608" i="7"/>
  <c r="G608" i="7"/>
  <c r="F608" i="7"/>
  <c r="E608" i="7"/>
  <c r="C608" i="7"/>
  <c r="N558" i="7"/>
  <c r="C48" i="33"/>
  <c r="B108" i="7" l="1"/>
  <c r="AD107" i="7"/>
  <c r="U107" i="7"/>
  <c r="L108" i="7"/>
  <c r="N381" i="33"/>
  <c r="U108" i="7" l="1"/>
  <c r="L109" i="7"/>
  <c r="B109" i="7"/>
  <c r="AD108" i="7"/>
  <c r="F450" i="6"/>
  <c r="C360" i="33"/>
  <c r="D59" i="6"/>
  <c r="C607" i="7"/>
  <c r="C463" i="7"/>
  <c r="C462" i="7"/>
  <c r="I779" i="7"/>
  <c r="I768" i="7"/>
  <c r="I769" i="7"/>
  <c r="I770" i="7"/>
  <c r="I771" i="7"/>
  <c r="I772" i="7"/>
  <c r="I773" i="7"/>
  <c r="I774" i="7"/>
  <c r="I775" i="7"/>
  <c r="I776" i="7"/>
  <c r="I777" i="7"/>
  <c r="I778" i="7"/>
  <c r="I767" i="7"/>
  <c r="H779" i="7"/>
  <c r="H768" i="7"/>
  <c r="H769" i="7"/>
  <c r="H770" i="7"/>
  <c r="H771" i="7"/>
  <c r="H772" i="7"/>
  <c r="H773" i="7"/>
  <c r="H774" i="7"/>
  <c r="H775" i="7"/>
  <c r="H776" i="7"/>
  <c r="H777" i="7"/>
  <c r="H778" i="7"/>
  <c r="H767" i="7"/>
  <c r="G779" i="7"/>
  <c r="J779" i="7" s="1"/>
  <c r="G768" i="7"/>
  <c r="J768" i="7" s="1"/>
  <c r="G769" i="7"/>
  <c r="J769" i="7" s="1"/>
  <c r="G770" i="7"/>
  <c r="J770" i="7" s="1"/>
  <c r="G771" i="7"/>
  <c r="J771" i="7" s="1"/>
  <c r="G772" i="7"/>
  <c r="J772" i="7" s="1"/>
  <c r="G773" i="7"/>
  <c r="J773" i="7" s="1"/>
  <c r="G774" i="7"/>
  <c r="J774" i="7" s="1"/>
  <c r="G775" i="7"/>
  <c r="J775" i="7" s="1"/>
  <c r="G776" i="7"/>
  <c r="J776" i="7" s="1"/>
  <c r="G777" i="7"/>
  <c r="J777" i="7" s="1"/>
  <c r="G778" i="7"/>
  <c r="J778" i="7" s="1"/>
  <c r="G767" i="7"/>
  <c r="J767" i="7" s="1"/>
  <c r="I43" i="7" l="1"/>
  <c r="I42" i="7"/>
  <c r="B216" i="7"/>
  <c r="B455" i="7" s="1"/>
  <c r="F110" i="7"/>
  <c r="F108" i="7"/>
  <c r="F106" i="7"/>
  <c r="F104" i="7"/>
  <c r="E110" i="7"/>
  <c r="E104" i="7"/>
  <c r="H104" i="7"/>
  <c r="E106" i="7"/>
  <c r="D110" i="7"/>
  <c r="D108" i="7"/>
  <c r="D106" i="7"/>
  <c r="D104" i="7"/>
  <c r="I104" i="7"/>
  <c r="I111" i="7"/>
  <c r="I109" i="7"/>
  <c r="I107" i="7"/>
  <c r="I105" i="7"/>
  <c r="F103" i="7"/>
  <c r="H111" i="7"/>
  <c r="H109" i="7"/>
  <c r="H107" i="7"/>
  <c r="H105" i="7"/>
  <c r="I102" i="7"/>
  <c r="D102" i="7"/>
  <c r="H106" i="7"/>
  <c r="G111" i="7"/>
  <c r="G109" i="7"/>
  <c r="G107" i="7"/>
  <c r="G105" i="7"/>
  <c r="H102" i="7"/>
  <c r="I110" i="7"/>
  <c r="E103" i="7"/>
  <c r="F111" i="7"/>
  <c r="F109" i="7"/>
  <c r="F107" i="7"/>
  <c r="F105" i="7"/>
  <c r="I103" i="7"/>
  <c r="G102" i="7"/>
  <c r="I106" i="7"/>
  <c r="H110" i="7"/>
  <c r="E111" i="7"/>
  <c r="E109" i="7"/>
  <c r="E107" i="7"/>
  <c r="E105" i="7"/>
  <c r="H103" i="7"/>
  <c r="F102" i="7"/>
  <c r="D111" i="7"/>
  <c r="D109" i="7"/>
  <c r="D107" i="7"/>
  <c r="D105" i="7"/>
  <c r="G103" i="7"/>
  <c r="E102" i="7"/>
  <c r="I108" i="7"/>
  <c r="G110" i="7"/>
  <c r="G108" i="7"/>
  <c r="G106" i="7"/>
  <c r="G104" i="7"/>
  <c r="D103" i="7"/>
  <c r="E108" i="7"/>
  <c r="H108" i="7"/>
  <c r="B110" i="7"/>
  <c r="AD109" i="7"/>
  <c r="U109" i="7"/>
  <c r="L110" i="7"/>
  <c r="G39" i="7"/>
  <c r="G37" i="7"/>
  <c r="F37" i="7"/>
  <c r="D45" i="7"/>
  <c r="I38" i="7"/>
  <c r="H44" i="7"/>
  <c r="H42" i="7"/>
  <c r="H40" i="7"/>
  <c r="H38" i="7"/>
  <c r="E39" i="7"/>
  <c r="D41" i="7"/>
  <c r="I44" i="7"/>
  <c r="I40" i="7"/>
  <c r="G44" i="7"/>
  <c r="G42" i="7"/>
  <c r="G40" i="7"/>
  <c r="G38" i="7"/>
  <c r="F41" i="7"/>
  <c r="E43" i="7"/>
  <c r="E37" i="7"/>
  <c r="F38" i="7"/>
  <c r="E44" i="7"/>
  <c r="E42" i="7"/>
  <c r="E40" i="7"/>
  <c r="E38" i="7"/>
  <c r="F39" i="7"/>
  <c r="F40" i="7"/>
  <c r="D44" i="7"/>
  <c r="D42" i="7"/>
  <c r="D40" i="7"/>
  <c r="D38" i="7"/>
  <c r="D37" i="7"/>
  <c r="I45" i="7"/>
  <c r="I41" i="7"/>
  <c r="I39" i="7"/>
  <c r="F45" i="7"/>
  <c r="E45" i="7"/>
  <c r="D43" i="7"/>
  <c r="F42" i="7"/>
  <c r="I37" i="7"/>
  <c r="H45" i="7"/>
  <c r="H43" i="7"/>
  <c r="H41" i="7"/>
  <c r="H39" i="7"/>
  <c r="F43" i="7"/>
  <c r="E41" i="7"/>
  <c r="D39" i="7"/>
  <c r="F44" i="7"/>
  <c r="H37" i="7"/>
  <c r="G45" i="7"/>
  <c r="G43" i="7"/>
  <c r="G41" i="7"/>
  <c r="G509" i="33"/>
  <c r="G510" i="33"/>
  <c r="B66" i="9" l="1"/>
  <c r="B35" i="3"/>
  <c r="B47" i="6"/>
  <c r="B45" i="6"/>
  <c r="C42" i="6" s="1"/>
  <c r="B64" i="9"/>
  <c r="B33" i="3"/>
  <c r="B30" i="3"/>
  <c r="B42" i="6"/>
  <c r="C39" i="6" s="1"/>
  <c r="B61" i="9"/>
  <c r="B27" i="3"/>
  <c r="B39" i="6"/>
  <c r="C36" i="6" s="1"/>
  <c r="E36" i="6" s="1"/>
  <c r="G36" i="6" s="1"/>
  <c r="I36" i="6" s="1"/>
  <c r="B58" i="9"/>
  <c r="B56" i="9"/>
  <c r="B25" i="3"/>
  <c r="B67" i="9"/>
  <c r="B36" i="3"/>
  <c r="B48" i="6"/>
  <c r="L111" i="7"/>
  <c r="U110" i="7"/>
  <c r="B111" i="7"/>
  <c r="AD110" i="7"/>
  <c r="C478" i="7"/>
  <c r="B433" i="7"/>
  <c r="H55" i="9"/>
  <c r="G80" i="9"/>
  <c r="F78" i="9"/>
  <c r="D78" i="9"/>
  <c r="F66" i="9"/>
  <c r="F65" i="9"/>
  <c r="F64" i="9"/>
  <c r="F63" i="9"/>
  <c r="F62" i="9"/>
  <c r="F61" i="9"/>
  <c r="F60" i="9"/>
  <c r="F59" i="9"/>
  <c r="F58" i="9"/>
  <c r="F57" i="9"/>
  <c r="F56" i="9"/>
  <c r="F55" i="9"/>
  <c r="G94" i="9"/>
  <c r="C94" i="9"/>
  <c r="E94" i="9" s="1"/>
  <c r="G95" i="9"/>
  <c r="G96" i="9"/>
  <c r="C96" i="9"/>
  <c r="E96" i="9" s="1"/>
  <c r="G97" i="9"/>
  <c r="G98" i="9"/>
  <c r="G99" i="9"/>
  <c r="C98" i="9"/>
  <c r="E98" i="9" s="1"/>
  <c r="G100" i="9"/>
  <c r="G101" i="9"/>
  <c r="D117" i="9"/>
  <c r="F117" i="9"/>
  <c r="G119" i="9"/>
  <c r="D462" i="7"/>
  <c r="C477" i="7"/>
  <c r="C476" i="7"/>
  <c r="C482" i="7"/>
  <c r="D463" i="7"/>
  <c r="E463" i="7"/>
  <c r="F463" i="7"/>
  <c r="G463" i="7"/>
  <c r="H463" i="7"/>
  <c r="I463" i="7"/>
  <c r="J463" i="7"/>
  <c r="K463" i="7"/>
  <c r="L463" i="7"/>
  <c r="M463" i="7"/>
  <c r="N463" i="7"/>
  <c r="C464" i="7"/>
  <c r="D464" i="7"/>
  <c r="E464" i="7"/>
  <c r="F464" i="7"/>
  <c r="G464" i="7"/>
  <c r="H464" i="7"/>
  <c r="I464" i="7"/>
  <c r="J464" i="7"/>
  <c r="K464" i="7"/>
  <c r="L464" i="7"/>
  <c r="M464" i="7"/>
  <c r="N464" i="7"/>
  <c r="C465" i="7"/>
  <c r="D465" i="7"/>
  <c r="E465" i="7"/>
  <c r="F465" i="7"/>
  <c r="G465" i="7"/>
  <c r="H465" i="7"/>
  <c r="I465" i="7"/>
  <c r="J465" i="7"/>
  <c r="K465" i="7"/>
  <c r="L465" i="7"/>
  <c r="M465" i="7"/>
  <c r="N465" i="7"/>
  <c r="C466" i="7"/>
  <c r="D466" i="7"/>
  <c r="E466" i="7"/>
  <c r="F466" i="7"/>
  <c r="G466" i="7"/>
  <c r="H466" i="7"/>
  <c r="I466" i="7"/>
  <c r="J466" i="7"/>
  <c r="K466" i="7"/>
  <c r="L466" i="7"/>
  <c r="M466" i="7"/>
  <c r="N466" i="7"/>
  <c r="C467" i="7"/>
  <c r="D467" i="7"/>
  <c r="E467" i="7"/>
  <c r="F467" i="7"/>
  <c r="G467" i="7"/>
  <c r="H467" i="7"/>
  <c r="I467" i="7"/>
  <c r="J467" i="7"/>
  <c r="K467" i="7"/>
  <c r="L467" i="7"/>
  <c r="M467" i="7"/>
  <c r="N467" i="7"/>
  <c r="C468" i="7"/>
  <c r="D468" i="7"/>
  <c r="E468" i="7"/>
  <c r="F468" i="7"/>
  <c r="G468" i="7"/>
  <c r="H468" i="7"/>
  <c r="I468" i="7"/>
  <c r="J468" i="7"/>
  <c r="K468" i="7"/>
  <c r="L468" i="7"/>
  <c r="M468" i="7"/>
  <c r="N468" i="7"/>
  <c r="C469" i="7"/>
  <c r="D469" i="7"/>
  <c r="E469" i="7"/>
  <c r="F469" i="7"/>
  <c r="G469" i="7"/>
  <c r="H469" i="7"/>
  <c r="I469" i="7"/>
  <c r="J469" i="7"/>
  <c r="K469" i="7"/>
  <c r="L469" i="7"/>
  <c r="M469" i="7"/>
  <c r="N469" i="7"/>
  <c r="C470" i="7"/>
  <c r="D470" i="7"/>
  <c r="E470" i="7"/>
  <c r="F470" i="7"/>
  <c r="G470" i="7"/>
  <c r="H470" i="7"/>
  <c r="I470" i="7"/>
  <c r="J470" i="7"/>
  <c r="K470" i="7"/>
  <c r="L470" i="7"/>
  <c r="M470" i="7"/>
  <c r="N470" i="7"/>
  <c r="C471" i="7"/>
  <c r="D471" i="7"/>
  <c r="E471" i="7"/>
  <c r="F471" i="7"/>
  <c r="G471" i="7"/>
  <c r="H471" i="7"/>
  <c r="I471" i="7"/>
  <c r="J471" i="7"/>
  <c r="K471" i="7"/>
  <c r="L471" i="7"/>
  <c r="M471" i="7"/>
  <c r="N471" i="7"/>
  <c r="C472" i="7"/>
  <c r="D472" i="7"/>
  <c r="E472" i="7"/>
  <c r="F472" i="7"/>
  <c r="G472" i="7"/>
  <c r="H472" i="7"/>
  <c r="I472" i="7"/>
  <c r="J472" i="7"/>
  <c r="K472" i="7"/>
  <c r="L472" i="7"/>
  <c r="M472" i="7"/>
  <c r="N472" i="7"/>
  <c r="C473" i="7"/>
  <c r="D473" i="7"/>
  <c r="E473" i="7"/>
  <c r="F473" i="7"/>
  <c r="G473" i="7"/>
  <c r="H473" i="7"/>
  <c r="I473" i="7"/>
  <c r="J473" i="7"/>
  <c r="K473" i="7"/>
  <c r="L473" i="7"/>
  <c r="M473" i="7"/>
  <c r="N473" i="7"/>
  <c r="C474" i="7"/>
  <c r="D474" i="7"/>
  <c r="E474" i="7"/>
  <c r="F474" i="7"/>
  <c r="G474" i="7"/>
  <c r="H474" i="7"/>
  <c r="I474" i="7"/>
  <c r="J474" i="7"/>
  <c r="K474" i="7"/>
  <c r="L474" i="7"/>
  <c r="M474" i="7"/>
  <c r="N474" i="7"/>
  <c r="C475" i="7"/>
  <c r="D475" i="7"/>
  <c r="E475" i="7"/>
  <c r="F475" i="7"/>
  <c r="G475" i="7"/>
  <c r="H475" i="7"/>
  <c r="I475" i="7"/>
  <c r="J475" i="7"/>
  <c r="K475" i="7"/>
  <c r="L475" i="7"/>
  <c r="M475" i="7"/>
  <c r="N475" i="7"/>
  <c r="D476" i="7"/>
  <c r="E476" i="7"/>
  <c r="F476" i="7"/>
  <c r="G476" i="7"/>
  <c r="H476" i="7"/>
  <c r="I476" i="7"/>
  <c r="J476" i="7"/>
  <c r="K476" i="7"/>
  <c r="L476" i="7"/>
  <c r="M476" i="7"/>
  <c r="N476" i="7"/>
  <c r="D477" i="7"/>
  <c r="E477" i="7"/>
  <c r="F477" i="7"/>
  <c r="G477" i="7"/>
  <c r="H477" i="7"/>
  <c r="I477" i="7"/>
  <c r="J477" i="7"/>
  <c r="K477" i="7"/>
  <c r="L477" i="7"/>
  <c r="M477" i="7"/>
  <c r="N477" i="7"/>
  <c r="D478" i="7"/>
  <c r="E478" i="7"/>
  <c r="F478" i="7"/>
  <c r="G478" i="7"/>
  <c r="H478" i="7"/>
  <c r="I478" i="7"/>
  <c r="J478" i="7"/>
  <c r="K478" i="7"/>
  <c r="L478" i="7"/>
  <c r="M478" i="7"/>
  <c r="N478" i="7"/>
  <c r="C479" i="7"/>
  <c r="D479" i="7"/>
  <c r="E479" i="7"/>
  <c r="F479" i="7"/>
  <c r="G479" i="7"/>
  <c r="H479" i="7"/>
  <c r="I479" i="7"/>
  <c r="J479" i="7"/>
  <c r="K479" i="7"/>
  <c r="L479" i="7"/>
  <c r="M479" i="7"/>
  <c r="N479" i="7"/>
  <c r="C480" i="7"/>
  <c r="D480" i="7"/>
  <c r="E480" i="7"/>
  <c r="F480" i="7"/>
  <c r="G480" i="7"/>
  <c r="H480" i="7"/>
  <c r="I480" i="7"/>
  <c r="J480" i="7"/>
  <c r="K480" i="7"/>
  <c r="L480" i="7"/>
  <c r="M480" i="7"/>
  <c r="N480" i="7"/>
  <c r="C481" i="7"/>
  <c r="D481" i="7"/>
  <c r="E481" i="7"/>
  <c r="F481" i="7"/>
  <c r="G481" i="7"/>
  <c r="H481" i="7"/>
  <c r="I481" i="7"/>
  <c r="J481" i="7"/>
  <c r="K481" i="7"/>
  <c r="L481" i="7"/>
  <c r="M481" i="7"/>
  <c r="N481" i="7"/>
  <c r="D482" i="7"/>
  <c r="E482" i="7"/>
  <c r="F482" i="7"/>
  <c r="G482" i="7"/>
  <c r="H482" i="7"/>
  <c r="I482" i="7"/>
  <c r="J482" i="7"/>
  <c r="K482" i="7"/>
  <c r="L482" i="7"/>
  <c r="M482" i="7"/>
  <c r="N482" i="7"/>
  <c r="E462" i="7"/>
  <c r="F462" i="7"/>
  <c r="G462" i="7"/>
  <c r="H462" i="7"/>
  <c r="I462" i="7"/>
  <c r="J462" i="7"/>
  <c r="K462" i="7"/>
  <c r="L462" i="7"/>
  <c r="M462" i="7"/>
  <c r="N462" i="7"/>
  <c r="G62" i="33"/>
  <c r="AD111" i="7" l="1"/>
  <c r="B112" i="7"/>
  <c r="U111" i="7"/>
  <c r="L112" i="7"/>
  <c r="C95" i="9"/>
  <c r="E95" i="9" s="1"/>
  <c r="C97" i="9"/>
  <c r="E97" i="9" s="1"/>
  <c r="C99" i="9"/>
  <c r="E99" i="9" s="1"/>
  <c r="F446" i="6"/>
  <c r="I454" i="33"/>
  <c r="N607" i="7"/>
  <c r="P445" i="33" s="1"/>
  <c r="E256" i="6"/>
  <c r="F256" i="6"/>
  <c r="G256" i="6"/>
  <c r="H256" i="6"/>
  <c r="I256" i="6"/>
  <c r="J256" i="6"/>
  <c r="K256" i="6"/>
  <c r="L256" i="6"/>
  <c r="M256" i="6"/>
  <c r="N256" i="6"/>
  <c r="O256" i="6"/>
  <c r="P256" i="6"/>
  <c r="E257" i="6"/>
  <c r="F257" i="6"/>
  <c r="G257" i="6"/>
  <c r="H257" i="6"/>
  <c r="I257" i="6"/>
  <c r="J257" i="6"/>
  <c r="K257" i="6"/>
  <c r="L257" i="6"/>
  <c r="M257" i="6"/>
  <c r="N257" i="6"/>
  <c r="O257" i="6"/>
  <c r="P257" i="6"/>
  <c r="E258" i="6"/>
  <c r="F258" i="6"/>
  <c r="G258" i="6"/>
  <c r="H258" i="6"/>
  <c r="I258" i="6"/>
  <c r="J258" i="6"/>
  <c r="K258" i="6"/>
  <c r="L258" i="6"/>
  <c r="M258" i="6"/>
  <c r="N258" i="6"/>
  <c r="O258" i="6"/>
  <c r="P258" i="6"/>
  <c r="E259" i="6"/>
  <c r="F259" i="6"/>
  <c r="G259" i="6"/>
  <c r="H259" i="6"/>
  <c r="I259" i="6"/>
  <c r="J259" i="6"/>
  <c r="K259" i="6"/>
  <c r="L259" i="6"/>
  <c r="M259" i="6"/>
  <c r="N259" i="6"/>
  <c r="O259" i="6"/>
  <c r="P259" i="6"/>
  <c r="E260" i="6"/>
  <c r="F260" i="6"/>
  <c r="G260" i="6"/>
  <c r="H260" i="6"/>
  <c r="I260" i="6"/>
  <c r="J260" i="6"/>
  <c r="K260" i="6"/>
  <c r="L260" i="6"/>
  <c r="M260" i="6"/>
  <c r="N260" i="6"/>
  <c r="O260" i="6"/>
  <c r="P260" i="6"/>
  <c r="E261" i="6"/>
  <c r="F261" i="6"/>
  <c r="G261" i="6"/>
  <c r="H261" i="6"/>
  <c r="I261" i="6"/>
  <c r="J261" i="6"/>
  <c r="K261" i="6"/>
  <c r="L261" i="6"/>
  <c r="M261" i="6"/>
  <c r="N261" i="6"/>
  <c r="O261" i="6"/>
  <c r="P261" i="6"/>
  <c r="E262" i="6"/>
  <c r="F262" i="6"/>
  <c r="G262" i="6"/>
  <c r="H262" i="6"/>
  <c r="I262" i="6"/>
  <c r="J262" i="6"/>
  <c r="K262" i="6"/>
  <c r="L262" i="6"/>
  <c r="M262" i="6"/>
  <c r="N262" i="6"/>
  <c r="O262" i="6"/>
  <c r="P262" i="6"/>
  <c r="E263" i="6"/>
  <c r="F263" i="6"/>
  <c r="G263" i="6"/>
  <c r="H263" i="6"/>
  <c r="I263" i="6"/>
  <c r="J263" i="6"/>
  <c r="K263" i="6"/>
  <c r="L263" i="6"/>
  <c r="M263" i="6"/>
  <c r="N263" i="6"/>
  <c r="O263" i="6"/>
  <c r="P263" i="6"/>
  <c r="E264" i="6"/>
  <c r="F264" i="6"/>
  <c r="G264" i="6"/>
  <c r="H264" i="6"/>
  <c r="I264" i="6"/>
  <c r="J264" i="6"/>
  <c r="K264" i="6"/>
  <c r="L264" i="6"/>
  <c r="M264" i="6"/>
  <c r="N264" i="6"/>
  <c r="O264" i="6"/>
  <c r="P264" i="6"/>
  <c r="E265" i="6"/>
  <c r="F265" i="6"/>
  <c r="G265" i="6"/>
  <c r="H265" i="6"/>
  <c r="I265" i="6"/>
  <c r="J265" i="6"/>
  <c r="K265" i="6"/>
  <c r="L265" i="6"/>
  <c r="M265" i="6"/>
  <c r="N265" i="6"/>
  <c r="O265" i="6"/>
  <c r="P265" i="6"/>
  <c r="E266" i="6"/>
  <c r="F266" i="6"/>
  <c r="G266" i="6"/>
  <c r="H266" i="6"/>
  <c r="I266" i="6"/>
  <c r="J266" i="6"/>
  <c r="K266" i="6"/>
  <c r="L266" i="6"/>
  <c r="M266" i="6"/>
  <c r="N266" i="6"/>
  <c r="O266" i="6"/>
  <c r="P266" i="6"/>
  <c r="E267" i="6"/>
  <c r="F267" i="6"/>
  <c r="G267" i="6"/>
  <c r="H267" i="6"/>
  <c r="I267" i="6"/>
  <c r="J267" i="6"/>
  <c r="K267" i="6"/>
  <c r="L267" i="6"/>
  <c r="M267" i="6"/>
  <c r="N267" i="6"/>
  <c r="O267" i="6"/>
  <c r="P267" i="6"/>
  <c r="E268" i="6"/>
  <c r="F268" i="6"/>
  <c r="G268" i="6"/>
  <c r="H268" i="6"/>
  <c r="I268" i="6"/>
  <c r="J268" i="6"/>
  <c r="K268" i="6"/>
  <c r="L268" i="6"/>
  <c r="M268" i="6"/>
  <c r="N268" i="6"/>
  <c r="O268" i="6"/>
  <c r="P268" i="6"/>
  <c r="E269" i="6"/>
  <c r="F269" i="6"/>
  <c r="G269" i="6"/>
  <c r="H269" i="6"/>
  <c r="I269" i="6"/>
  <c r="J269" i="6"/>
  <c r="K269" i="6"/>
  <c r="L269" i="6"/>
  <c r="M269" i="6"/>
  <c r="N269" i="6"/>
  <c r="O269" i="6"/>
  <c r="P269" i="6"/>
  <c r="E270" i="6"/>
  <c r="F270" i="6"/>
  <c r="G270" i="6"/>
  <c r="H270" i="6"/>
  <c r="I270" i="6"/>
  <c r="J270" i="6"/>
  <c r="K270" i="6"/>
  <c r="L270" i="6"/>
  <c r="M270" i="6"/>
  <c r="N270" i="6"/>
  <c r="O270" i="6"/>
  <c r="P270" i="6"/>
  <c r="E271" i="6"/>
  <c r="F271" i="6"/>
  <c r="G271" i="6"/>
  <c r="H271" i="6"/>
  <c r="I271" i="6"/>
  <c r="J271" i="6"/>
  <c r="K271" i="6"/>
  <c r="L271" i="6"/>
  <c r="M271" i="6"/>
  <c r="N271" i="6"/>
  <c r="O271" i="6"/>
  <c r="P271" i="6"/>
  <c r="E272" i="6"/>
  <c r="F272" i="6"/>
  <c r="G272" i="6"/>
  <c r="H272" i="6"/>
  <c r="I272" i="6"/>
  <c r="J272" i="6"/>
  <c r="K272" i="6"/>
  <c r="L272" i="6"/>
  <c r="M272" i="6"/>
  <c r="N272" i="6"/>
  <c r="O272" i="6"/>
  <c r="P272" i="6"/>
  <c r="E273" i="6"/>
  <c r="F273" i="6"/>
  <c r="G273" i="6"/>
  <c r="H273" i="6"/>
  <c r="I273" i="6"/>
  <c r="J273" i="6"/>
  <c r="K273" i="6"/>
  <c r="L273" i="6"/>
  <c r="M273" i="6"/>
  <c r="N273" i="6"/>
  <c r="O273" i="6"/>
  <c r="P273" i="6"/>
  <c r="E274" i="6"/>
  <c r="F274" i="6"/>
  <c r="G274" i="6"/>
  <c r="H274" i="6"/>
  <c r="I274" i="6"/>
  <c r="J274" i="6"/>
  <c r="K274" i="6"/>
  <c r="L274" i="6"/>
  <c r="M274" i="6"/>
  <c r="N274" i="6"/>
  <c r="O274" i="6"/>
  <c r="P274" i="6"/>
  <c r="E275" i="6"/>
  <c r="F275" i="6"/>
  <c r="G275" i="6"/>
  <c r="H275" i="6"/>
  <c r="I275" i="6"/>
  <c r="J275" i="6"/>
  <c r="K275" i="6"/>
  <c r="L275" i="6"/>
  <c r="M275" i="6"/>
  <c r="N275" i="6"/>
  <c r="O275" i="6"/>
  <c r="P275" i="6"/>
  <c r="E276" i="6"/>
  <c r="F276" i="6"/>
  <c r="G276" i="6"/>
  <c r="H276" i="6"/>
  <c r="I276" i="6"/>
  <c r="J276" i="6"/>
  <c r="K276" i="6"/>
  <c r="L276" i="6"/>
  <c r="M276" i="6"/>
  <c r="N276" i="6"/>
  <c r="O276" i="6"/>
  <c r="P276" i="6"/>
  <c r="E277" i="6"/>
  <c r="F277" i="6"/>
  <c r="G277" i="6"/>
  <c r="H277" i="6"/>
  <c r="I277" i="6"/>
  <c r="J277" i="6"/>
  <c r="K277" i="6"/>
  <c r="L277" i="6"/>
  <c r="M277" i="6"/>
  <c r="N277" i="6"/>
  <c r="O277" i="6"/>
  <c r="P277" i="6"/>
  <c r="E278" i="6"/>
  <c r="F278" i="6"/>
  <c r="G278" i="6"/>
  <c r="H278" i="6"/>
  <c r="I278" i="6"/>
  <c r="J278" i="6"/>
  <c r="K278" i="6"/>
  <c r="L278" i="6"/>
  <c r="M278" i="6"/>
  <c r="N278" i="6"/>
  <c r="O278" i="6"/>
  <c r="P278" i="6"/>
  <c r="E279" i="6"/>
  <c r="F279" i="6"/>
  <c r="G279" i="6"/>
  <c r="H279" i="6"/>
  <c r="I279" i="6"/>
  <c r="J279" i="6"/>
  <c r="K279" i="6"/>
  <c r="L279" i="6"/>
  <c r="M279" i="6"/>
  <c r="N279" i="6"/>
  <c r="O279" i="6"/>
  <c r="P279" i="6"/>
  <c r="E280" i="6"/>
  <c r="F280" i="6"/>
  <c r="G280" i="6"/>
  <c r="H280" i="6"/>
  <c r="I280" i="6"/>
  <c r="J280" i="6"/>
  <c r="K280" i="6"/>
  <c r="L280" i="6"/>
  <c r="M280" i="6"/>
  <c r="N280" i="6"/>
  <c r="O280" i="6"/>
  <c r="P280" i="6"/>
  <c r="E281" i="6"/>
  <c r="F281" i="6"/>
  <c r="G281" i="6"/>
  <c r="H281" i="6"/>
  <c r="I281" i="6"/>
  <c r="J281" i="6"/>
  <c r="K281" i="6"/>
  <c r="L281" i="6"/>
  <c r="M281" i="6"/>
  <c r="N281" i="6"/>
  <c r="O281" i="6"/>
  <c r="P281" i="6"/>
  <c r="E282" i="6"/>
  <c r="F282" i="6"/>
  <c r="G282" i="6"/>
  <c r="H282" i="6"/>
  <c r="I282" i="6"/>
  <c r="J282" i="6"/>
  <c r="K282" i="6"/>
  <c r="L282" i="6"/>
  <c r="M282" i="6"/>
  <c r="N282" i="6"/>
  <c r="O282" i="6"/>
  <c r="P282" i="6"/>
  <c r="E283" i="6"/>
  <c r="F283" i="6"/>
  <c r="G283" i="6"/>
  <c r="H283" i="6"/>
  <c r="I283" i="6"/>
  <c r="J283" i="6"/>
  <c r="K283" i="6"/>
  <c r="L283" i="6"/>
  <c r="M283" i="6"/>
  <c r="N283" i="6"/>
  <c r="O283" i="6"/>
  <c r="P283" i="6"/>
  <c r="E284" i="6"/>
  <c r="F284" i="6"/>
  <c r="G284" i="6"/>
  <c r="H284" i="6"/>
  <c r="I284" i="6"/>
  <c r="J284" i="6"/>
  <c r="K284" i="6"/>
  <c r="L284" i="6"/>
  <c r="M284" i="6"/>
  <c r="N284" i="6"/>
  <c r="O284" i="6"/>
  <c r="P284" i="6"/>
  <c r="E285" i="6"/>
  <c r="F285" i="6"/>
  <c r="G285" i="6"/>
  <c r="H285" i="6"/>
  <c r="I285" i="6"/>
  <c r="J285" i="6"/>
  <c r="K285" i="6"/>
  <c r="L285" i="6"/>
  <c r="M285" i="6"/>
  <c r="N285" i="6"/>
  <c r="O285" i="6"/>
  <c r="P285" i="6"/>
  <c r="E286" i="6"/>
  <c r="F286" i="6"/>
  <c r="G286" i="6"/>
  <c r="H286" i="6"/>
  <c r="I286" i="6"/>
  <c r="J286" i="6"/>
  <c r="K286" i="6"/>
  <c r="L286" i="6"/>
  <c r="M286" i="6"/>
  <c r="N286" i="6"/>
  <c r="O286" i="6"/>
  <c r="P286" i="6"/>
  <c r="E287" i="6"/>
  <c r="F287" i="6"/>
  <c r="G287" i="6"/>
  <c r="H287" i="6"/>
  <c r="I287" i="6"/>
  <c r="J287" i="6"/>
  <c r="K287" i="6"/>
  <c r="L287" i="6"/>
  <c r="M287" i="6"/>
  <c r="N287" i="6"/>
  <c r="O287" i="6"/>
  <c r="P287" i="6"/>
  <c r="E288" i="6"/>
  <c r="F288" i="6"/>
  <c r="G288" i="6"/>
  <c r="H288" i="6"/>
  <c r="I288" i="6"/>
  <c r="J288" i="6"/>
  <c r="K288" i="6"/>
  <c r="L288" i="6"/>
  <c r="M288" i="6"/>
  <c r="N288" i="6"/>
  <c r="O288" i="6"/>
  <c r="P288" i="6"/>
  <c r="E289" i="6"/>
  <c r="F289" i="6"/>
  <c r="G289" i="6"/>
  <c r="H289" i="6"/>
  <c r="I289" i="6"/>
  <c r="J289" i="6"/>
  <c r="K289" i="6"/>
  <c r="L289" i="6"/>
  <c r="M289" i="6"/>
  <c r="N289" i="6"/>
  <c r="O289" i="6"/>
  <c r="P289" i="6"/>
  <c r="E290" i="6"/>
  <c r="F290" i="6"/>
  <c r="G290" i="6"/>
  <c r="H290" i="6"/>
  <c r="I290" i="6"/>
  <c r="J290" i="6"/>
  <c r="K290" i="6"/>
  <c r="L290" i="6"/>
  <c r="M290" i="6"/>
  <c r="N290" i="6"/>
  <c r="O290" i="6"/>
  <c r="P290" i="6"/>
  <c r="E291" i="6"/>
  <c r="F291" i="6"/>
  <c r="G291" i="6"/>
  <c r="H291" i="6"/>
  <c r="I291" i="6"/>
  <c r="J291" i="6"/>
  <c r="K291" i="6"/>
  <c r="L291" i="6"/>
  <c r="M291" i="6"/>
  <c r="N291" i="6"/>
  <c r="O291" i="6"/>
  <c r="P291" i="6"/>
  <c r="E292" i="6"/>
  <c r="F292" i="6"/>
  <c r="G292" i="6"/>
  <c r="H292" i="6"/>
  <c r="I292" i="6"/>
  <c r="J292" i="6"/>
  <c r="K292" i="6"/>
  <c r="L292" i="6"/>
  <c r="M292" i="6"/>
  <c r="N292" i="6"/>
  <c r="O292" i="6"/>
  <c r="P292" i="6"/>
  <c r="E293" i="6"/>
  <c r="F293" i="6"/>
  <c r="G293" i="6"/>
  <c r="H293" i="6"/>
  <c r="I293" i="6"/>
  <c r="J293" i="6"/>
  <c r="K293" i="6"/>
  <c r="L293" i="6"/>
  <c r="M293" i="6"/>
  <c r="N293" i="6"/>
  <c r="O293" i="6"/>
  <c r="P293" i="6"/>
  <c r="E294" i="6"/>
  <c r="F294" i="6"/>
  <c r="G294" i="6"/>
  <c r="H294" i="6"/>
  <c r="I294" i="6"/>
  <c r="J294" i="6"/>
  <c r="K294" i="6"/>
  <c r="L294" i="6"/>
  <c r="M294" i="6"/>
  <c r="N294" i="6"/>
  <c r="O294" i="6"/>
  <c r="P294" i="6"/>
  <c r="E295" i="6"/>
  <c r="F295" i="6"/>
  <c r="G295" i="6"/>
  <c r="H295" i="6"/>
  <c r="I295" i="6"/>
  <c r="J295" i="6"/>
  <c r="K295" i="6"/>
  <c r="L295" i="6"/>
  <c r="M295" i="6"/>
  <c r="N295" i="6"/>
  <c r="O295" i="6"/>
  <c r="P295" i="6"/>
  <c r="E296" i="6"/>
  <c r="F296" i="6"/>
  <c r="G296" i="6"/>
  <c r="H296" i="6"/>
  <c r="I296" i="6"/>
  <c r="J296" i="6"/>
  <c r="K296" i="6"/>
  <c r="L296" i="6"/>
  <c r="M296" i="6"/>
  <c r="N296" i="6"/>
  <c r="O296" i="6"/>
  <c r="P296" i="6"/>
  <c r="E297" i="6"/>
  <c r="F297" i="6"/>
  <c r="G297" i="6"/>
  <c r="H297" i="6"/>
  <c r="I297" i="6"/>
  <c r="J297" i="6"/>
  <c r="K297" i="6"/>
  <c r="L297" i="6"/>
  <c r="M297" i="6"/>
  <c r="N297" i="6"/>
  <c r="O297" i="6"/>
  <c r="P297" i="6"/>
  <c r="E298" i="6"/>
  <c r="F298" i="6"/>
  <c r="G298" i="6"/>
  <c r="H298" i="6"/>
  <c r="I298" i="6"/>
  <c r="J298" i="6"/>
  <c r="K298" i="6"/>
  <c r="L298" i="6"/>
  <c r="M298" i="6"/>
  <c r="N298" i="6"/>
  <c r="O298" i="6"/>
  <c r="P298" i="6"/>
  <c r="E299" i="6"/>
  <c r="F299" i="6"/>
  <c r="G299" i="6"/>
  <c r="H299" i="6"/>
  <c r="I299" i="6"/>
  <c r="J299" i="6"/>
  <c r="K299" i="6"/>
  <c r="L299" i="6"/>
  <c r="M299" i="6"/>
  <c r="N299" i="6"/>
  <c r="O299" i="6"/>
  <c r="P299" i="6"/>
  <c r="E300" i="6"/>
  <c r="F300" i="6"/>
  <c r="G300" i="6"/>
  <c r="H300" i="6"/>
  <c r="I300" i="6"/>
  <c r="J300" i="6"/>
  <c r="K300" i="6"/>
  <c r="L300" i="6"/>
  <c r="M300" i="6"/>
  <c r="N300" i="6"/>
  <c r="O300" i="6"/>
  <c r="P300" i="6"/>
  <c r="E301" i="6"/>
  <c r="F301" i="6"/>
  <c r="G301" i="6"/>
  <c r="H301" i="6"/>
  <c r="I301" i="6"/>
  <c r="J301" i="6"/>
  <c r="K301" i="6"/>
  <c r="L301" i="6"/>
  <c r="M301" i="6"/>
  <c r="N301" i="6"/>
  <c r="O301" i="6"/>
  <c r="P301" i="6"/>
  <c r="E302" i="6"/>
  <c r="F302" i="6"/>
  <c r="G302" i="6"/>
  <c r="H302" i="6"/>
  <c r="I302" i="6"/>
  <c r="J302" i="6"/>
  <c r="K302" i="6"/>
  <c r="L302" i="6"/>
  <c r="M302" i="6"/>
  <c r="N302" i="6"/>
  <c r="O302" i="6"/>
  <c r="P302" i="6"/>
  <c r="E303" i="6"/>
  <c r="F303" i="6"/>
  <c r="G303" i="6"/>
  <c r="H303" i="6"/>
  <c r="I303" i="6"/>
  <c r="J303" i="6"/>
  <c r="K303" i="6"/>
  <c r="L303" i="6"/>
  <c r="M303" i="6"/>
  <c r="N303" i="6"/>
  <c r="O303" i="6"/>
  <c r="P303" i="6"/>
  <c r="E304" i="6"/>
  <c r="F304" i="6"/>
  <c r="G304" i="6"/>
  <c r="H304" i="6"/>
  <c r="I304" i="6"/>
  <c r="J304" i="6"/>
  <c r="K304" i="6"/>
  <c r="L304" i="6"/>
  <c r="M304" i="6"/>
  <c r="N304" i="6"/>
  <c r="O304" i="6"/>
  <c r="P304" i="6"/>
  <c r="E305" i="6"/>
  <c r="F305" i="6"/>
  <c r="G305" i="6"/>
  <c r="H305" i="6"/>
  <c r="I305" i="6"/>
  <c r="J305" i="6"/>
  <c r="K305" i="6"/>
  <c r="L305" i="6"/>
  <c r="M305" i="6"/>
  <c r="N305" i="6"/>
  <c r="O305" i="6"/>
  <c r="P305" i="6"/>
  <c r="E306" i="6"/>
  <c r="F306" i="6"/>
  <c r="G306" i="6"/>
  <c r="H306" i="6"/>
  <c r="I306" i="6"/>
  <c r="J306" i="6"/>
  <c r="K306" i="6"/>
  <c r="L306" i="6"/>
  <c r="M306" i="6"/>
  <c r="N306" i="6"/>
  <c r="O306" i="6"/>
  <c r="P306" i="6"/>
  <c r="E307" i="6"/>
  <c r="F307" i="6"/>
  <c r="G307" i="6"/>
  <c r="H307" i="6"/>
  <c r="I307" i="6"/>
  <c r="J307" i="6"/>
  <c r="K307" i="6"/>
  <c r="L307" i="6"/>
  <c r="M307" i="6"/>
  <c r="N307" i="6"/>
  <c r="O307" i="6"/>
  <c r="P307" i="6"/>
  <c r="E308" i="6"/>
  <c r="F308" i="6"/>
  <c r="G308" i="6"/>
  <c r="H308" i="6"/>
  <c r="I308" i="6"/>
  <c r="J308" i="6"/>
  <c r="K308" i="6"/>
  <c r="L308" i="6"/>
  <c r="M308" i="6"/>
  <c r="N308" i="6"/>
  <c r="O308" i="6"/>
  <c r="P308" i="6"/>
  <c r="E309" i="6"/>
  <c r="F309" i="6"/>
  <c r="G309" i="6"/>
  <c r="H309" i="6"/>
  <c r="I309" i="6"/>
  <c r="J309" i="6"/>
  <c r="K309" i="6"/>
  <c r="L309" i="6"/>
  <c r="M309" i="6"/>
  <c r="N309" i="6"/>
  <c r="O309" i="6"/>
  <c r="P309" i="6"/>
  <c r="E310" i="6"/>
  <c r="F310" i="6"/>
  <c r="G310" i="6"/>
  <c r="H310" i="6"/>
  <c r="I310" i="6"/>
  <c r="J310" i="6"/>
  <c r="K310" i="6"/>
  <c r="L310" i="6"/>
  <c r="M310" i="6"/>
  <c r="N310" i="6"/>
  <c r="O310" i="6"/>
  <c r="P310" i="6"/>
  <c r="E255" i="6"/>
  <c r="B224" i="7"/>
  <c r="B225" i="7" s="1"/>
  <c r="B226" i="7" s="1"/>
  <c r="B227" i="7" s="1"/>
  <c r="B228" i="7" s="1"/>
  <c r="B229" i="7" s="1"/>
  <c r="B230" i="7" s="1"/>
  <c r="B231" i="7" s="1"/>
  <c r="B232" i="7" s="1"/>
  <c r="B233" i="7" s="1"/>
  <c r="B234" i="7" s="1"/>
  <c r="B235" i="7" s="1"/>
  <c r="B236" i="7" s="1"/>
  <c r="B237" i="7" s="1"/>
  <c r="B238" i="7" s="1"/>
  <c r="B239" i="7" s="1"/>
  <c r="B240" i="7" s="1"/>
  <c r="B241" i="7" s="1"/>
  <c r="B242" i="7" s="1"/>
  <c r="B243" i="7" s="1"/>
  <c r="B244" i="7" s="1"/>
  <c r="B245" i="7" s="1"/>
  <c r="B246" i="7" s="1"/>
  <c r="B247" i="7" s="1"/>
  <c r="B248" i="7" s="1"/>
  <c r="B249" i="7" s="1"/>
  <c r="B250" i="7" s="1"/>
  <c r="B251" i="7" s="1"/>
  <c r="B252" i="7" s="1"/>
  <c r="B253" i="7" s="1"/>
  <c r="B254" i="7" s="1"/>
  <c r="B255" i="7" s="1"/>
  <c r="B256" i="7" s="1"/>
  <c r="B257" i="7" s="1"/>
  <c r="B258" i="7" s="1"/>
  <c r="B259" i="7" s="1"/>
  <c r="B260" i="7" s="1"/>
  <c r="B261" i="7" s="1"/>
  <c r="B262" i="7" s="1"/>
  <c r="B263" i="7" s="1"/>
  <c r="B264" i="7" s="1"/>
  <c r="B265" i="7" s="1"/>
  <c r="B266" i="7" s="1"/>
  <c r="B267" i="7" s="1"/>
  <c r="B268" i="7" s="1"/>
  <c r="B269" i="7" s="1"/>
  <c r="B270" i="7" s="1"/>
  <c r="B271" i="7" s="1"/>
  <c r="B272" i="7" s="1"/>
  <c r="B273" i="7" s="1"/>
  <c r="B274" i="7" s="1"/>
  <c r="B275" i="7" s="1"/>
  <c r="B276" i="7" s="1"/>
  <c r="B277" i="7" s="1"/>
  <c r="B278" i="7" s="1"/>
  <c r="B279" i="7" s="1"/>
  <c r="U112" i="7" l="1"/>
  <c r="L113" i="7"/>
  <c r="B113" i="7"/>
  <c r="AD112" i="7"/>
  <c r="H105" i="9"/>
  <c r="H66" i="9"/>
  <c r="H89" i="3"/>
  <c r="B114" i="7" l="1"/>
  <c r="AD113" i="7"/>
  <c r="U113" i="7"/>
  <c r="L114" i="7"/>
  <c r="C57" i="7"/>
  <c r="C58" i="7" s="1"/>
  <c r="C59" i="7" s="1"/>
  <c r="C60" i="7" s="1"/>
  <c r="C61" i="7" s="1"/>
  <c r="C62" i="7" s="1"/>
  <c r="C63" i="7" s="1"/>
  <c r="C64" i="7" s="1"/>
  <c r="C65" i="7" s="1"/>
  <c r="C66" i="7" s="1"/>
  <c r="C67" i="7" s="1"/>
  <c r="C68" i="7" s="1"/>
  <c r="C69" i="7" s="1"/>
  <c r="C70" i="7" s="1"/>
  <c r="C71" i="7" s="1"/>
  <c r="C72" i="7" s="1"/>
  <c r="C73" i="7" s="1"/>
  <c r="C74" i="7" s="1"/>
  <c r="C75" i="7" s="1"/>
  <c r="C76" i="7" s="1"/>
  <c r="C77" i="7" s="1"/>
  <c r="C78" i="7" s="1"/>
  <c r="C79" i="7" s="1"/>
  <c r="C80" i="7" s="1"/>
  <c r="C81" i="7" s="1"/>
  <c r="C82" i="7" s="1"/>
  <c r="C83" i="7" s="1"/>
  <c r="C84" i="7" s="1"/>
  <c r="C85" i="7" s="1"/>
  <c r="C86" i="7" s="1"/>
  <c r="C87" i="7" s="1"/>
  <c r="C88" i="7" s="1"/>
  <c r="C89" i="7" s="1"/>
  <c r="C90" i="7" s="1"/>
  <c r="C91" i="7" s="1"/>
  <c r="C92" i="7" s="1"/>
  <c r="C48" i="7"/>
  <c r="C49" i="7" s="1"/>
  <c r="C50" i="7" s="1"/>
  <c r="C51" i="7" s="1"/>
  <c r="C52" i="7" s="1"/>
  <c r="C53" i="7" s="1"/>
  <c r="C54" i="7" s="1"/>
  <c r="C55" i="7" s="1"/>
  <c r="C38" i="7"/>
  <c r="C39" i="7" s="1"/>
  <c r="C40" i="7" s="1"/>
  <c r="C41" i="7" s="1"/>
  <c r="C42" i="7" s="1"/>
  <c r="C43" i="7" s="1"/>
  <c r="C44" i="7" s="1"/>
  <c r="C45" i="7" s="1"/>
  <c r="C46" i="7" s="1"/>
  <c r="C566" i="7"/>
  <c r="D566" i="7"/>
  <c r="E566" i="7"/>
  <c r="F566" i="7"/>
  <c r="G566" i="7"/>
  <c r="H566" i="7"/>
  <c r="I566" i="7"/>
  <c r="J566" i="7"/>
  <c r="K566" i="7"/>
  <c r="L566" i="7"/>
  <c r="M566" i="7"/>
  <c r="N566" i="7"/>
  <c r="O566" i="7"/>
  <c r="C567" i="7"/>
  <c r="D567" i="7"/>
  <c r="E567" i="7"/>
  <c r="F567" i="7"/>
  <c r="G567" i="7"/>
  <c r="H567" i="7"/>
  <c r="I567" i="7"/>
  <c r="J567" i="7"/>
  <c r="K567" i="7"/>
  <c r="L567" i="7"/>
  <c r="M567" i="7"/>
  <c r="N567" i="7"/>
  <c r="O567" i="7"/>
  <c r="C568" i="7"/>
  <c r="D568" i="7"/>
  <c r="E568" i="7"/>
  <c r="F568" i="7"/>
  <c r="G568" i="7"/>
  <c r="H568" i="7"/>
  <c r="I568" i="7"/>
  <c r="J568" i="7"/>
  <c r="K568" i="7"/>
  <c r="L568" i="7"/>
  <c r="M568" i="7"/>
  <c r="N568" i="7"/>
  <c r="O568" i="7"/>
  <c r="C569" i="7"/>
  <c r="D569" i="7"/>
  <c r="E569" i="7"/>
  <c r="F569" i="7"/>
  <c r="G569" i="7"/>
  <c r="H569" i="7"/>
  <c r="I569" i="7"/>
  <c r="J569" i="7"/>
  <c r="K569" i="7"/>
  <c r="L569" i="7"/>
  <c r="M569" i="7"/>
  <c r="N569" i="7"/>
  <c r="O569" i="7"/>
  <c r="C570" i="7"/>
  <c r="D570" i="7"/>
  <c r="E570" i="7"/>
  <c r="F570" i="7"/>
  <c r="G570" i="7"/>
  <c r="H570" i="7"/>
  <c r="I570" i="7"/>
  <c r="J570" i="7"/>
  <c r="K570" i="7"/>
  <c r="L570" i="7"/>
  <c r="M570" i="7"/>
  <c r="N570" i="7"/>
  <c r="O570" i="7"/>
  <c r="C571" i="7"/>
  <c r="D571" i="7"/>
  <c r="E571" i="7"/>
  <c r="F571" i="7"/>
  <c r="G571" i="7"/>
  <c r="H571" i="7"/>
  <c r="I571" i="7"/>
  <c r="J571" i="7"/>
  <c r="K571" i="7"/>
  <c r="L571" i="7"/>
  <c r="M571" i="7"/>
  <c r="N571" i="7"/>
  <c r="O571" i="7"/>
  <c r="C572" i="7"/>
  <c r="D572" i="7"/>
  <c r="E572" i="7"/>
  <c r="F572" i="7"/>
  <c r="G572" i="7"/>
  <c r="H572" i="7"/>
  <c r="I572" i="7"/>
  <c r="J572" i="7"/>
  <c r="K572" i="7"/>
  <c r="L572" i="7"/>
  <c r="M572" i="7"/>
  <c r="N572" i="7"/>
  <c r="O572" i="7"/>
  <c r="C573" i="7"/>
  <c r="D573" i="7"/>
  <c r="E573" i="7"/>
  <c r="F573" i="7"/>
  <c r="G573" i="7"/>
  <c r="H573" i="7"/>
  <c r="I573" i="7"/>
  <c r="J573" i="7"/>
  <c r="K573" i="7"/>
  <c r="L573" i="7"/>
  <c r="M573" i="7"/>
  <c r="N573" i="7"/>
  <c r="O573" i="7"/>
  <c r="C574" i="7"/>
  <c r="D574" i="7"/>
  <c r="E574" i="7"/>
  <c r="F574" i="7"/>
  <c r="G574" i="7"/>
  <c r="H574" i="7"/>
  <c r="I574" i="7"/>
  <c r="J574" i="7"/>
  <c r="K574" i="7"/>
  <c r="L574" i="7"/>
  <c r="M574" i="7"/>
  <c r="N574" i="7"/>
  <c r="O574" i="7"/>
  <c r="C575" i="7"/>
  <c r="D575" i="7"/>
  <c r="E575" i="7"/>
  <c r="F575" i="7"/>
  <c r="G575" i="7"/>
  <c r="H575" i="7"/>
  <c r="I575" i="7"/>
  <c r="J575" i="7"/>
  <c r="K575" i="7"/>
  <c r="L575" i="7"/>
  <c r="M575" i="7"/>
  <c r="N575" i="7"/>
  <c r="O575" i="7"/>
  <c r="C576" i="7"/>
  <c r="D576" i="7"/>
  <c r="E576" i="7"/>
  <c r="F576" i="7"/>
  <c r="G576" i="7"/>
  <c r="H576" i="7"/>
  <c r="I576" i="7"/>
  <c r="J576" i="7"/>
  <c r="K576" i="7"/>
  <c r="L576" i="7"/>
  <c r="M576" i="7"/>
  <c r="N576" i="7"/>
  <c r="O576" i="7"/>
  <c r="C577" i="7"/>
  <c r="D577" i="7"/>
  <c r="E577" i="7"/>
  <c r="F577" i="7"/>
  <c r="G577" i="7"/>
  <c r="H577" i="7"/>
  <c r="I577" i="7"/>
  <c r="J577" i="7"/>
  <c r="K577" i="7"/>
  <c r="L577" i="7"/>
  <c r="M577" i="7"/>
  <c r="N577" i="7"/>
  <c r="O577" i="7"/>
  <c r="C578" i="7"/>
  <c r="D578" i="7"/>
  <c r="E578" i="7"/>
  <c r="F578" i="7"/>
  <c r="G578" i="7"/>
  <c r="H578" i="7"/>
  <c r="I578" i="7"/>
  <c r="J578" i="7"/>
  <c r="K578" i="7"/>
  <c r="L578" i="7"/>
  <c r="M578" i="7"/>
  <c r="N578" i="7"/>
  <c r="O578" i="7"/>
  <c r="C579" i="7"/>
  <c r="D579" i="7"/>
  <c r="E579" i="7"/>
  <c r="F579" i="7"/>
  <c r="G579" i="7"/>
  <c r="H579" i="7"/>
  <c r="I579" i="7"/>
  <c r="J579" i="7"/>
  <c r="K579" i="7"/>
  <c r="L579" i="7"/>
  <c r="M579" i="7"/>
  <c r="N579" i="7"/>
  <c r="O579" i="7"/>
  <c r="C580" i="7"/>
  <c r="D580" i="7"/>
  <c r="E580" i="7"/>
  <c r="F580" i="7"/>
  <c r="G580" i="7"/>
  <c r="H580" i="7"/>
  <c r="I580" i="7"/>
  <c r="J580" i="7"/>
  <c r="K580" i="7"/>
  <c r="L580" i="7"/>
  <c r="M580" i="7"/>
  <c r="N580" i="7"/>
  <c r="O580" i="7"/>
  <c r="C581" i="7"/>
  <c r="D581" i="7"/>
  <c r="E581" i="7"/>
  <c r="F581" i="7"/>
  <c r="G581" i="7"/>
  <c r="H581" i="7"/>
  <c r="I581" i="7"/>
  <c r="J581" i="7"/>
  <c r="K581" i="7"/>
  <c r="L581" i="7"/>
  <c r="M581" i="7"/>
  <c r="N581" i="7"/>
  <c r="O581" i="7"/>
  <c r="C582" i="7"/>
  <c r="D582" i="7"/>
  <c r="E582" i="7"/>
  <c r="F582" i="7"/>
  <c r="G582" i="7"/>
  <c r="H582" i="7"/>
  <c r="I582" i="7"/>
  <c r="J582" i="7"/>
  <c r="K582" i="7"/>
  <c r="L582" i="7"/>
  <c r="M582" i="7"/>
  <c r="N582" i="7"/>
  <c r="O582" i="7"/>
  <c r="C583" i="7"/>
  <c r="D583" i="7"/>
  <c r="E583" i="7"/>
  <c r="F583" i="7"/>
  <c r="G583" i="7"/>
  <c r="H583" i="7"/>
  <c r="I583" i="7"/>
  <c r="J583" i="7"/>
  <c r="K583" i="7"/>
  <c r="L583" i="7"/>
  <c r="M583" i="7"/>
  <c r="N583" i="7"/>
  <c r="O583" i="7"/>
  <c r="C584" i="7"/>
  <c r="D584" i="7"/>
  <c r="E584" i="7"/>
  <c r="F584" i="7"/>
  <c r="G584" i="7"/>
  <c r="H584" i="7"/>
  <c r="I584" i="7"/>
  <c r="J584" i="7"/>
  <c r="K584" i="7"/>
  <c r="L584" i="7"/>
  <c r="M584" i="7"/>
  <c r="N584" i="7"/>
  <c r="O584" i="7"/>
  <c r="C585" i="7"/>
  <c r="D585" i="7"/>
  <c r="E585" i="7"/>
  <c r="F585" i="7"/>
  <c r="G585" i="7"/>
  <c r="H585" i="7"/>
  <c r="I585" i="7"/>
  <c r="J585" i="7"/>
  <c r="K585" i="7"/>
  <c r="L585" i="7"/>
  <c r="M585" i="7"/>
  <c r="N585" i="7"/>
  <c r="O585" i="7"/>
  <c r="C586" i="7"/>
  <c r="D586" i="7"/>
  <c r="E586" i="7"/>
  <c r="F586" i="7"/>
  <c r="G586" i="7"/>
  <c r="H586" i="7"/>
  <c r="I586" i="7"/>
  <c r="J586" i="7"/>
  <c r="K586" i="7"/>
  <c r="L586" i="7"/>
  <c r="M586" i="7"/>
  <c r="N586" i="7"/>
  <c r="O586" i="7"/>
  <c r="C587" i="7"/>
  <c r="D587" i="7"/>
  <c r="E587" i="7"/>
  <c r="F587" i="7"/>
  <c r="G587" i="7"/>
  <c r="H587" i="7"/>
  <c r="I587" i="7"/>
  <c r="J587" i="7"/>
  <c r="K587" i="7"/>
  <c r="L587" i="7"/>
  <c r="M587" i="7"/>
  <c r="N587" i="7"/>
  <c r="O587" i="7"/>
  <c r="C588" i="7"/>
  <c r="D588" i="7"/>
  <c r="E588" i="7"/>
  <c r="F588" i="7"/>
  <c r="G588" i="7"/>
  <c r="H588" i="7"/>
  <c r="I588" i="7"/>
  <c r="J588" i="7"/>
  <c r="K588" i="7"/>
  <c r="L588" i="7"/>
  <c r="M588" i="7"/>
  <c r="N588" i="7"/>
  <c r="O588" i="7"/>
  <c r="C589" i="7"/>
  <c r="D589" i="7"/>
  <c r="E589" i="7"/>
  <c r="F589" i="7"/>
  <c r="G589" i="7"/>
  <c r="H589" i="7"/>
  <c r="I589" i="7"/>
  <c r="J589" i="7"/>
  <c r="K589" i="7"/>
  <c r="L589" i="7"/>
  <c r="M589" i="7"/>
  <c r="N589" i="7"/>
  <c r="O589" i="7"/>
  <c r="C590" i="7"/>
  <c r="D590" i="7"/>
  <c r="E590" i="7"/>
  <c r="F590" i="7"/>
  <c r="G590" i="7"/>
  <c r="H590" i="7"/>
  <c r="I590" i="7"/>
  <c r="J590" i="7"/>
  <c r="K590" i="7"/>
  <c r="L590" i="7"/>
  <c r="M590" i="7"/>
  <c r="N590" i="7"/>
  <c r="O590" i="7"/>
  <c r="C591" i="7"/>
  <c r="D591" i="7"/>
  <c r="E591" i="7"/>
  <c r="F591" i="7"/>
  <c r="G591" i="7"/>
  <c r="H591" i="7"/>
  <c r="I591" i="7"/>
  <c r="J591" i="7"/>
  <c r="K591" i="7"/>
  <c r="L591" i="7"/>
  <c r="M591" i="7"/>
  <c r="N591" i="7"/>
  <c r="C592" i="7"/>
  <c r="D592" i="7"/>
  <c r="E592" i="7"/>
  <c r="F592" i="7"/>
  <c r="H592" i="7"/>
  <c r="I592" i="7"/>
  <c r="J592" i="7"/>
  <c r="K592" i="7"/>
  <c r="L592" i="7"/>
  <c r="M592" i="7"/>
  <c r="N592" i="7"/>
  <c r="C593" i="7"/>
  <c r="D593" i="7"/>
  <c r="E593" i="7"/>
  <c r="F593" i="7"/>
  <c r="G593" i="7"/>
  <c r="H593" i="7"/>
  <c r="I593" i="7"/>
  <c r="J593" i="7"/>
  <c r="K593" i="7"/>
  <c r="L593" i="7"/>
  <c r="M593" i="7"/>
  <c r="N593" i="7"/>
  <c r="C594" i="7"/>
  <c r="D594" i="7"/>
  <c r="E594" i="7"/>
  <c r="F594" i="7"/>
  <c r="G594" i="7"/>
  <c r="H594" i="7"/>
  <c r="I594" i="7"/>
  <c r="J594" i="7"/>
  <c r="K594" i="7"/>
  <c r="L594" i="7"/>
  <c r="M594" i="7"/>
  <c r="N594" i="7"/>
  <c r="C595" i="7"/>
  <c r="D595" i="7"/>
  <c r="E595" i="7"/>
  <c r="F595" i="7"/>
  <c r="G595" i="7"/>
  <c r="H595" i="7"/>
  <c r="I595" i="7"/>
  <c r="J595" i="7"/>
  <c r="K595" i="7"/>
  <c r="L595" i="7"/>
  <c r="M595" i="7"/>
  <c r="N595" i="7"/>
  <c r="C596" i="7"/>
  <c r="D596" i="7"/>
  <c r="E596" i="7"/>
  <c r="F596" i="7"/>
  <c r="G596" i="7"/>
  <c r="H596" i="7"/>
  <c r="I596" i="7"/>
  <c r="J596" i="7"/>
  <c r="K596" i="7"/>
  <c r="L596" i="7"/>
  <c r="M596" i="7"/>
  <c r="N596" i="7"/>
  <c r="C597" i="7"/>
  <c r="D597" i="7"/>
  <c r="E597" i="7"/>
  <c r="F597" i="7"/>
  <c r="G597" i="7"/>
  <c r="H597" i="7"/>
  <c r="I597" i="7"/>
  <c r="J597" i="7"/>
  <c r="K597" i="7"/>
  <c r="L597" i="7"/>
  <c r="M597" i="7"/>
  <c r="N597" i="7"/>
  <c r="C598" i="7"/>
  <c r="D598" i="7"/>
  <c r="E598" i="7"/>
  <c r="F598" i="7"/>
  <c r="G598" i="7"/>
  <c r="H598" i="7"/>
  <c r="I598" i="7"/>
  <c r="J598" i="7"/>
  <c r="K598" i="7"/>
  <c r="L598" i="7"/>
  <c r="M598" i="7"/>
  <c r="N598" i="7"/>
  <c r="C599" i="7"/>
  <c r="D599" i="7"/>
  <c r="E599" i="7"/>
  <c r="F599" i="7"/>
  <c r="G599" i="7"/>
  <c r="H599" i="7"/>
  <c r="I599" i="7"/>
  <c r="J599" i="7"/>
  <c r="K599" i="7"/>
  <c r="L599" i="7"/>
  <c r="M599" i="7"/>
  <c r="N599" i="7"/>
  <c r="C600" i="7"/>
  <c r="D600" i="7"/>
  <c r="E600" i="7"/>
  <c r="F600" i="7"/>
  <c r="G600" i="7"/>
  <c r="H600" i="7"/>
  <c r="I600" i="7"/>
  <c r="J600" i="7"/>
  <c r="K600" i="7"/>
  <c r="L600" i="7"/>
  <c r="M600" i="7"/>
  <c r="N600" i="7"/>
  <c r="C601" i="7"/>
  <c r="D601" i="7"/>
  <c r="E601" i="7"/>
  <c r="F601" i="7"/>
  <c r="G601" i="7"/>
  <c r="H601" i="7"/>
  <c r="I601" i="7"/>
  <c r="J601" i="7"/>
  <c r="K601" i="7"/>
  <c r="L601" i="7"/>
  <c r="M601" i="7"/>
  <c r="N601" i="7"/>
  <c r="C602" i="7"/>
  <c r="D602" i="7"/>
  <c r="E602" i="7"/>
  <c r="F602" i="7"/>
  <c r="G602" i="7"/>
  <c r="H602" i="7"/>
  <c r="I602" i="7"/>
  <c r="J602" i="7"/>
  <c r="K602" i="7"/>
  <c r="L602" i="7"/>
  <c r="M602" i="7"/>
  <c r="N602" i="7"/>
  <c r="C603" i="7"/>
  <c r="D603" i="7"/>
  <c r="E603" i="7"/>
  <c r="F603" i="7"/>
  <c r="G603" i="7"/>
  <c r="H603" i="7"/>
  <c r="I603" i="7"/>
  <c r="J603" i="7"/>
  <c r="K603" i="7"/>
  <c r="L603" i="7"/>
  <c r="M603" i="7"/>
  <c r="N603" i="7"/>
  <c r="C604" i="7"/>
  <c r="D604" i="7"/>
  <c r="E604" i="7"/>
  <c r="F604" i="7"/>
  <c r="G604" i="7"/>
  <c r="H604" i="7"/>
  <c r="I604" i="7"/>
  <c r="J604" i="7"/>
  <c r="K604" i="7"/>
  <c r="L604" i="7"/>
  <c r="M604" i="7"/>
  <c r="N604" i="7"/>
  <c r="C605" i="7"/>
  <c r="D605" i="7"/>
  <c r="E605" i="7"/>
  <c r="F605" i="7"/>
  <c r="G605" i="7"/>
  <c r="H605" i="7"/>
  <c r="I605" i="7"/>
  <c r="J605" i="7"/>
  <c r="K605" i="7"/>
  <c r="L605" i="7"/>
  <c r="M605" i="7"/>
  <c r="N605" i="7"/>
  <c r="C606" i="7"/>
  <c r="D606" i="7"/>
  <c r="E606" i="7"/>
  <c r="F606" i="7"/>
  <c r="G606" i="7"/>
  <c r="H606" i="7"/>
  <c r="I606" i="7"/>
  <c r="J606" i="7"/>
  <c r="K606" i="7"/>
  <c r="L606" i="7"/>
  <c r="M606" i="7"/>
  <c r="N606" i="7"/>
  <c r="J809" i="7"/>
  <c r="L820" i="7"/>
  <c r="K820" i="7"/>
  <c r="J820" i="7"/>
  <c r="L819" i="7"/>
  <c r="K819" i="7"/>
  <c r="J819" i="7"/>
  <c r="L818" i="7"/>
  <c r="K818" i="7"/>
  <c r="J818" i="7"/>
  <c r="L817" i="7"/>
  <c r="K817" i="7"/>
  <c r="J817" i="7"/>
  <c r="L816" i="7"/>
  <c r="K816" i="7"/>
  <c r="J816" i="7"/>
  <c r="L815" i="7"/>
  <c r="K815" i="7"/>
  <c r="J815" i="7"/>
  <c r="L814" i="7"/>
  <c r="K814" i="7"/>
  <c r="J814" i="7"/>
  <c r="L813" i="7"/>
  <c r="K813" i="7"/>
  <c r="J813" i="7"/>
  <c r="L812" i="7"/>
  <c r="K812" i="7"/>
  <c r="J812" i="7"/>
  <c r="L811" i="7"/>
  <c r="K811" i="7"/>
  <c r="J811" i="7"/>
  <c r="L810" i="7"/>
  <c r="K810" i="7"/>
  <c r="J810" i="7"/>
  <c r="L809" i="7"/>
  <c r="K809" i="7"/>
  <c r="L799" i="7"/>
  <c r="K799" i="7"/>
  <c r="J799" i="7"/>
  <c r="L798" i="7"/>
  <c r="K798" i="7"/>
  <c r="J798" i="7"/>
  <c r="L797" i="7"/>
  <c r="K797" i="7"/>
  <c r="J797" i="7"/>
  <c r="L796" i="7"/>
  <c r="K796" i="7"/>
  <c r="J796" i="7"/>
  <c r="L795" i="7"/>
  <c r="K795" i="7"/>
  <c r="J795" i="7"/>
  <c r="L794" i="7"/>
  <c r="K794" i="7"/>
  <c r="J794" i="7"/>
  <c r="L793" i="7"/>
  <c r="K793" i="7"/>
  <c r="J793" i="7"/>
  <c r="L792" i="7"/>
  <c r="K792" i="7"/>
  <c r="J792" i="7"/>
  <c r="L791" i="7"/>
  <c r="K791" i="7"/>
  <c r="J791" i="7"/>
  <c r="L790" i="7"/>
  <c r="K790" i="7"/>
  <c r="J790" i="7"/>
  <c r="L789" i="7"/>
  <c r="K789" i="7"/>
  <c r="J789" i="7"/>
  <c r="L788" i="7"/>
  <c r="K788" i="7"/>
  <c r="J788" i="7"/>
  <c r="L115" i="7" l="1"/>
  <c r="U114" i="7"/>
  <c r="B115" i="7"/>
  <c r="AD114" i="7"/>
  <c r="C215" i="7"/>
  <c r="C454" i="7" s="1"/>
  <c r="E215" i="7"/>
  <c r="E454" i="7" s="1"/>
  <c r="H215" i="7"/>
  <c r="H454" i="7" s="1"/>
  <c r="L214" i="7"/>
  <c r="M214" i="7"/>
  <c r="E214" i="7"/>
  <c r="H214" i="7"/>
  <c r="I214" i="7"/>
  <c r="J214" i="7"/>
  <c r="F214" i="7"/>
  <c r="G214" i="7"/>
  <c r="K214" i="7"/>
  <c r="D214" i="7"/>
  <c r="C214" i="7"/>
  <c r="I215" i="7"/>
  <c r="I454" i="7" s="1"/>
  <c r="J215" i="7"/>
  <c r="J454" i="7" s="1"/>
  <c r="K215" i="7"/>
  <c r="K454" i="7" s="1"/>
  <c r="M215" i="7"/>
  <c r="M454" i="7" s="1"/>
  <c r="F215" i="7"/>
  <c r="F454" i="7" s="1"/>
  <c r="G215" i="7"/>
  <c r="G454" i="7" s="1"/>
  <c r="L215" i="7"/>
  <c r="L454" i="7" s="1"/>
  <c r="D215" i="7"/>
  <c r="D454" i="7" s="1"/>
  <c r="AD115" i="7" l="1"/>
  <c r="B116" i="7"/>
  <c r="L116" i="7"/>
  <c r="U115" i="7"/>
  <c r="B106" i="9"/>
  <c r="B90" i="3"/>
  <c r="C102" i="9"/>
  <c r="C100" i="9"/>
  <c r="C101" i="9"/>
  <c r="F455" i="33"/>
  <c r="F456" i="33"/>
  <c r="F457" i="33"/>
  <c r="F458" i="33"/>
  <c r="F459" i="33"/>
  <c r="F460" i="33"/>
  <c r="F461" i="33"/>
  <c r="F462" i="33"/>
  <c r="F463" i="33"/>
  <c r="F464" i="33"/>
  <c r="F465" i="33"/>
  <c r="F466" i="33"/>
  <c r="F467" i="33"/>
  <c r="F468" i="33"/>
  <c r="F469" i="33"/>
  <c r="F470" i="33"/>
  <c r="F471" i="33"/>
  <c r="F472" i="33"/>
  <c r="F473" i="33"/>
  <c r="F474" i="33"/>
  <c r="F475" i="33"/>
  <c r="F476" i="33"/>
  <c r="F477" i="33"/>
  <c r="F478" i="33"/>
  <c r="F479" i="33"/>
  <c r="F480" i="33"/>
  <c r="F481" i="33"/>
  <c r="F482" i="33"/>
  <c r="F483" i="33"/>
  <c r="F484" i="33"/>
  <c r="F485" i="33"/>
  <c r="F486" i="33"/>
  <c r="F487" i="33"/>
  <c r="F488" i="33"/>
  <c r="F489" i="33"/>
  <c r="F490" i="33"/>
  <c r="F491" i="33"/>
  <c r="F492" i="33"/>
  <c r="F493" i="33"/>
  <c r="F494" i="33"/>
  <c r="F495" i="33"/>
  <c r="F496" i="33"/>
  <c r="F497" i="33"/>
  <c r="F498" i="33"/>
  <c r="F499" i="33"/>
  <c r="F500" i="33"/>
  <c r="F501" i="33"/>
  <c r="F502" i="33"/>
  <c r="F503" i="33"/>
  <c r="F504" i="33"/>
  <c r="F505" i="33"/>
  <c r="F506" i="33"/>
  <c r="F507" i="33"/>
  <c r="F508" i="33"/>
  <c r="F509" i="33"/>
  <c r="F454" i="33"/>
  <c r="G43" i="33"/>
  <c r="G42" i="33"/>
  <c r="G41" i="33"/>
  <c r="G40" i="33"/>
  <c r="G39" i="33"/>
  <c r="G38" i="33"/>
  <c r="G37" i="33"/>
  <c r="C41" i="33"/>
  <c r="E41" i="33" s="1"/>
  <c r="C39" i="33"/>
  <c r="E39" i="33" s="1"/>
  <c r="C37" i="33"/>
  <c r="E37" i="33" s="1"/>
  <c r="K455" i="33"/>
  <c r="K456" i="33"/>
  <c r="K457" i="33"/>
  <c r="K458" i="33"/>
  <c r="K459" i="33"/>
  <c r="K460" i="33"/>
  <c r="K461" i="33"/>
  <c r="K462" i="33"/>
  <c r="K463" i="33"/>
  <c r="K464" i="33"/>
  <c r="K465" i="33"/>
  <c r="K466" i="33"/>
  <c r="K467" i="33"/>
  <c r="K468" i="33"/>
  <c r="K469" i="33"/>
  <c r="K470" i="33"/>
  <c r="K471" i="33"/>
  <c r="K472" i="33"/>
  <c r="K473" i="33"/>
  <c r="K474" i="33"/>
  <c r="K475" i="33"/>
  <c r="K476" i="33"/>
  <c r="K477" i="33"/>
  <c r="K478" i="33"/>
  <c r="K479" i="33"/>
  <c r="K480" i="33"/>
  <c r="K481" i="33"/>
  <c r="K482" i="33"/>
  <c r="K483" i="33"/>
  <c r="K484" i="33"/>
  <c r="K485" i="33"/>
  <c r="K486" i="33"/>
  <c r="K487" i="33"/>
  <c r="K488" i="33"/>
  <c r="K489" i="33"/>
  <c r="K490" i="33"/>
  <c r="K491" i="33"/>
  <c r="K492" i="33"/>
  <c r="K493" i="33"/>
  <c r="K494" i="33"/>
  <c r="K495" i="33"/>
  <c r="K496" i="33"/>
  <c r="K497" i="33"/>
  <c r="K498" i="33"/>
  <c r="K499" i="33"/>
  <c r="K500" i="33"/>
  <c r="K501" i="33"/>
  <c r="K502" i="33"/>
  <c r="K503" i="33"/>
  <c r="K504" i="33"/>
  <c r="K505" i="33"/>
  <c r="K506" i="33"/>
  <c r="K507" i="33"/>
  <c r="K508" i="33"/>
  <c r="K509" i="33"/>
  <c r="K510" i="33"/>
  <c r="K454" i="33"/>
  <c r="I458" i="33"/>
  <c r="I459" i="33"/>
  <c r="I460" i="33"/>
  <c r="I461" i="33"/>
  <c r="I462" i="33"/>
  <c r="I463" i="33"/>
  <c r="I464" i="33"/>
  <c r="I465" i="33"/>
  <c r="I466" i="33"/>
  <c r="I467" i="33"/>
  <c r="I468" i="33"/>
  <c r="I469" i="33"/>
  <c r="I470" i="33"/>
  <c r="I471" i="33"/>
  <c r="I472" i="33"/>
  <c r="I473" i="33"/>
  <c r="I474" i="33"/>
  <c r="I475" i="33"/>
  <c r="I476" i="33"/>
  <c r="I477" i="33"/>
  <c r="I478" i="33"/>
  <c r="I479" i="33"/>
  <c r="I480" i="33"/>
  <c r="I481" i="33"/>
  <c r="I482" i="33"/>
  <c r="I483" i="33"/>
  <c r="I484" i="33"/>
  <c r="I485" i="33"/>
  <c r="I486" i="33"/>
  <c r="I487" i="33"/>
  <c r="I488" i="33"/>
  <c r="I489" i="33"/>
  <c r="I490" i="33"/>
  <c r="I491" i="33"/>
  <c r="I492" i="33"/>
  <c r="I493" i="33"/>
  <c r="I494" i="33"/>
  <c r="I495" i="33"/>
  <c r="I496" i="33"/>
  <c r="I497" i="33"/>
  <c r="I498" i="33"/>
  <c r="I499" i="33"/>
  <c r="I500" i="33"/>
  <c r="I501" i="33"/>
  <c r="I502" i="33"/>
  <c r="I503" i="33"/>
  <c r="I504" i="33"/>
  <c r="I505" i="33"/>
  <c r="I506" i="33"/>
  <c r="I507" i="33"/>
  <c r="I508" i="33"/>
  <c r="I509" i="33"/>
  <c r="I510" i="33"/>
  <c r="I455" i="33"/>
  <c r="I456" i="33"/>
  <c r="I457" i="33"/>
  <c r="G456" i="33"/>
  <c r="G457" i="33"/>
  <c r="G458" i="33"/>
  <c r="G459" i="33"/>
  <c r="G460" i="33"/>
  <c r="G461" i="33"/>
  <c r="G462" i="33"/>
  <c r="G463" i="33"/>
  <c r="G464" i="33"/>
  <c r="G465" i="33"/>
  <c r="G466" i="33"/>
  <c r="G467" i="33"/>
  <c r="G468" i="33"/>
  <c r="G469" i="33"/>
  <c r="G470" i="33"/>
  <c r="G471" i="33"/>
  <c r="G472" i="33"/>
  <c r="G473" i="33"/>
  <c r="G474" i="33"/>
  <c r="G475" i="33"/>
  <c r="G476" i="33"/>
  <c r="G477" i="33"/>
  <c r="G478" i="33"/>
  <c r="G479" i="33"/>
  <c r="G480" i="33"/>
  <c r="G481" i="33"/>
  <c r="G482" i="33"/>
  <c r="G483" i="33"/>
  <c r="G484" i="33"/>
  <c r="G485" i="33"/>
  <c r="G486" i="33"/>
  <c r="G487" i="33"/>
  <c r="G488" i="33"/>
  <c r="G489" i="33"/>
  <c r="G490" i="33"/>
  <c r="G491" i="33"/>
  <c r="G492" i="33"/>
  <c r="G493" i="33"/>
  <c r="G494" i="33"/>
  <c r="G495" i="33"/>
  <c r="G496" i="33"/>
  <c r="G497" i="33"/>
  <c r="G498" i="33"/>
  <c r="G499" i="33"/>
  <c r="G500" i="33"/>
  <c r="G501" i="33"/>
  <c r="G502" i="33"/>
  <c r="G503" i="33"/>
  <c r="G504" i="33"/>
  <c r="G505" i="33"/>
  <c r="G506" i="33"/>
  <c r="G507" i="33"/>
  <c r="G508" i="33"/>
  <c r="G455" i="33"/>
  <c r="C338" i="33"/>
  <c r="C339" i="33"/>
  <c r="C340" i="33"/>
  <c r="C341" i="33"/>
  <c r="C342" i="33"/>
  <c r="D342" i="33"/>
  <c r="C343" i="33"/>
  <c r="E407" i="33" s="1"/>
  <c r="D343" i="33"/>
  <c r="C344" i="33"/>
  <c r="D344" i="33"/>
  <c r="C345" i="33"/>
  <c r="D345" i="33"/>
  <c r="C346" i="33"/>
  <c r="D346" i="33"/>
  <c r="E346" i="33"/>
  <c r="C347" i="33"/>
  <c r="D347" i="33"/>
  <c r="E347" i="33"/>
  <c r="C348" i="33"/>
  <c r="D348" i="33"/>
  <c r="E348" i="33"/>
  <c r="C349" i="33"/>
  <c r="D349" i="33"/>
  <c r="E349" i="33"/>
  <c r="C350" i="33"/>
  <c r="D350" i="33"/>
  <c r="E350" i="33"/>
  <c r="F350" i="33"/>
  <c r="C351" i="33"/>
  <c r="D351" i="33"/>
  <c r="E351" i="33"/>
  <c r="F351" i="33"/>
  <c r="C352" i="33"/>
  <c r="D352" i="33"/>
  <c r="E352" i="33"/>
  <c r="F352" i="33"/>
  <c r="C353" i="33"/>
  <c r="D353" i="33"/>
  <c r="E353" i="33"/>
  <c r="F353" i="33"/>
  <c r="C354" i="33"/>
  <c r="D354" i="33"/>
  <c r="E354" i="33"/>
  <c r="F354" i="33"/>
  <c r="C355" i="33"/>
  <c r="D355" i="33"/>
  <c r="E355" i="33"/>
  <c r="F355" i="33"/>
  <c r="G355" i="33"/>
  <c r="C356" i="33"/>
  <c r="D356" i="33"/>
  <c r="E356" i="33"/>
  <c r="F356" i="33"/>
  <c r="G356" i="33"/>
  <c r="C357" i="33"/>
  <c r="D357" i="33"/>
  <c r="E357" i="33"/>
  <c r="F357" i="33"/>
  <c r="G357" i="33"/>
  <c r="C358" i="33"/>
  <c r="D358" i="33"/>
  <c r="E358" i="33"/>
  <c r="F358" i="33"/>
  <c r="G358" i="33"/>
  <c r="C359" i="33"/>
  <c r="D359" i="33"/>
  <c r="E359" i="33"/>
  <c r="F359" i="33"/>
  <c r="G359" i="33"/>
  <c r="D360" i="33"/>
  <c r="E360" i="33"/>
  <c r="F360" i="33"/>
  <c r="G360" i="33"/>
  <c r="H360" i="33"/>
  <c r="C361" i="33"/>
  <c r="D361" i="33"/>
  <c r="E361" i="33"/>
  <c r="F361" i="33"/>
  <c r="G361" i="33"/>
  <c r="H361" i="33"/>
  <c r="C362" i="33"/>
  <c r="D362" i="33"/>
  <c r="E362" i="33"/>
  <c r="F362" i="33"/>
  <c r="G362" i="33"/>
  <c r="H362" i="33"/>
  <c r="C363" i="33"/>
  <c r="D363" i="33"/>
  <c r="E363" i="33"/>
  <c r="F363" i="33"/>
  <c r="G363" i="33"/>
  <c r="H363" i="33"/>
  <c r="C364" i="33"/>
  <c r="D364" i="33"/>
  <c r="E364" i="33"/>
  <c r="F364" i="33"/>
  <c r="G364" i="33"/>
  <c r="H364" i="33"/>
  <c r="I364" i="33"/>
  <c r="C316" i="33"/>
  <c r="C261" i="33"/>
  <c r="C262" i="33"/>
  <c r="C263" i="33"/>
  <c r="C264" i="33"/>
  <c r="C265" i="33"/>
  <c r="C266" i="33"/>
  <c r="C267" i="33"/>
  <c r="C268" i="33"/>
  <c r="C269" i="33"/>
  <c r="C270" i="33"/>
  <c r="C271" i="33"/>
  <c r="C272" i="33"/>
  <c r="C273" i="33"/>
  <c r="C274" i="33"/>
  <c r="C275" i="33"/>
  <c r="C276" i="33"/>
  <c r="C277" i="33"/>
  <c r="C278" i="33"/>
  <c r="C279" i="33"/>
  <c r="C280" i="33"/>
  <c r="C281" i="33"/>
  <c r="C282" i="33"/>
  <c r="C283" i="33"/>
  <c r="C284" i="33"/>
  <c r="C285" i="33"/>
  <c r="C286" i="33"/>
  <c r="C287" i="33"/>
  <c r="C288" i="33"/>
  <c r="C289" i="33"/>
  <c r="C290" i="33"/>
  <c r="C291" i="33"/>
  <c r="C292" i="33"/>
  <c r="C293" i="33"/>
  <c r="C294" i="33"/>
  <c r="C295" i="33"/>
  <c r="C296" i="33"/>
  <c r="C297" i="33"/>
  <c r="C298" i="33"/>
  <c r="C299" i="33"/>
  <c r="C300" i="33"/>
  <c r="C301" i="33"/>
  <c r="C302" i="33"/>
  <c r="C303" i="33"/>
  <c r="C304" i="33"/>
  <c r="C305" i="33"/>
  <c r="C306" i="33"/>
  <c r="C307" i="33"/>
  <c r="C308" i="33"/>
  <c r="C309" i="33"/>
  <c r="C310" i="33"/>
  <c r="C311" i="33"/>
  <c r="C312" i="33"/>
  <c r="C313" i="33"/>
  <c r="C314" i="33"/>
  <c r="C315" i="33"/>
  <c r="E261" i="33"/>
  <c r="F261" i="33"/>
  <c r="G261" i="33"/>
  <c r="H261" i="33"/>
  <c r="I261" i="33"/>
  <c r="J261" i="33"/>
  <c r="K261" i="33"/>
  <c r="L261" i="33"/>
  <c r="M261" i="33"/>
  <c r="N261" i="33"/>
  <c r="O261" i="33"/>
  <c r="P261" i="33"/>
  <c r="E262" i="33"/>
  <c r="F262" i="33"/>
  <c r="G262" i="33"/>
  <c r="H262" i="33"/>
  <c r="I262" i="33"/>
  <c r="J262" i="33"/>
  <c r="K262" i="33"/>
  <c r="L262" i="33"/>
  <c r="M262" i="33"/>
  <c r="N262" i="33"/>
  <c r="O262" i="33"/>
  <c r="P262" i="33"/>
  <c r="E263" i="33"/>
  <c r="F263" i="33"/>
  <c r="G263" i="33"/>
  <c r="H263" i="33"/>
  <c r="I263" i="33"/>
  <c r="J263" i="33"/>
  <c r="K263" i="33"/>
  <c r="L263" i="33"/>
  <c r="M263" i="33"/>
  <c r="N263" i="33"/>
  <c r="O263" i="33"/>
  <c r="P263" i="33"/>
  <c r="E264" i="33"/>
  <c r="F264" i="33"/>
  <c r="G264" i="33"/>
  <c r="H264" i="33"/>
  <c r="I264" i="33"/>
  <c r="J264" i="33"/>
  <c r="K264" i="33"/>
  <c r="L264" i="33"/>
  <c r="M264" i="33"/>
  <c r="N264" i="33"/>
  <c r="O264" i="33"/>
  <c r="P264" i="33"/>
  <c r="E265" i="33"/>
  <c r="F265" i="33"/>
  <c r="G265" i="33"/>
  <c r="H265" i="33"/>
  <c r="I265" i="33"/>
  <c r="J265" i="33"/>
  <c r="K265" i="33"/>
  <c r="L265" i="33"/>
  <c r="M265" i="33"/>
  <c r="N265" i="33"/>
  <c r="O265" i="33"/>
  <c r="P265" i="33"/>
  <c r="E266" i="33"/>
  <c r="F266" i="33"/>
  <c r="G266" i="33"/>
  <c r="H266" i="33"/>
  <c r="I266" i="33"/>
  <c r="J266" i="33"/>
  <c r="K266" i="33"/>
  <c r="L266" i="33"/>
  <c r="M266" i="33"/>
  <c r="N266" i="33"/>
  <c r="O266" i="33"/>
  <c r="P266" i="33"/>
  <c r="E267" i="33"/>
  <c r="F267" i="33"/>
  <c r="G267" i="33"/>
  <c r="H267" i="33"/>
  <c r="I267" i="33"/>
  <c r="J267" i="33"/>
  <c r="K267" i="33"/>
  <c r="L267" i="33"/>
  <c r="M267" i="33"/>
  <c r="N267" i="33"/>
  <c r="O267" i="33"/>
  <c r="P267" i="33"/>
  <c r="E268" i="33"/>
  <c r="F268" i="33"/>
  <c r="G268" i="33"/>
  <c r="H268" i="33"/>
  <c r="I268" i="33"/>
  <c r="J268" i="33"/>
  <c r="K268" i="33"/>
  <c r="L268" i="33"/>
  <c r="M268" i="33"/>
  <c r="N268" i="33"/>
  <c r="O268" i="33"/>
  <c r="P268" i="33"/>
  <c r="E269" i="33"/>
  <c r="F269" i="33"/>
  <c r="G269" i="33"/>
  <c r="H269" i="33"/>
  <c r="I269" i="33"/>
  <c r="J269" i="33"/>
  <c r="K269" i="33"/>
  <c r="L269" i="33"/>
  <c r="M269" i="33"/>
  <c r="N269" i="33"/>
  <c r="O269" i="33"/>
  <c r="P269" i="33"/>
  <c r="E270" i="33"/>
  <c r="F270" i="33"/>
  <c r="G270" i="33"/>
  <c r="H270" i="33"/>
  <c r="I270" i="33"/>
  <c r="J270" i="33"/>
  <c r="K270" i="33"/>
  <c r="L270" i="33"/>
  <c r="M270" i="33"/>
  <c r="N270" i="33"/>
  <c r="O270" i="33"/>
  <c r="P270" i="33"/>
  <c r="E271" i="33"/>
  <c r="F271" i="33"/>
  <c r="G271" i="33"/>
  <c r="H271" i="33"/>
  <c r="I271" i="33"/>
  <c r="J271" i="33"/>
  <c r="K271" i="33"/>
  <c r="L271" i="33"/>
  <c r="M271" i="33"/>
  <c r="N271" i="33"/>
  <c r="O271" i="33"/>
  <c r="P271" i="33"/>
  <c r="E272" i="33"/>
  <c r="F272" i="33"/>
  <c r="G272" i="33"/>
  <c r="H272" i="33"/>
  <c r="I272" i="33"/>
  <c r="J272" i="33"/>
  <c r="K272" i="33"/>
  <c r="L272" i="33"/>
  <c r="M272" i="33"/>
  <c r="N272" i="33"/>
  <c r="O272" i="33"/>
  <c r="P272" i="33"/>
  <c r="E273" i="33"/>
  <c r="F273" i="33"/>
  <c r="G273" i="33"/>
  <c r="H273" i="33"/>
  <c r="I273" i="33"/>
  <c r="J273" i="33"/>
  <c r="K273" i="33"/>
  <c r="L273" i="33"/>
  <c r="M273" i="33"/>
  <c r="N273" i="33"/>
  <c r="O273" i="33"/>
  <c r="P273" i="33"/>
  <c r="E274" i="33"/>
  <c r="F274" i="33"/>
  <c r="G274" i="33"/>
  <c r="H274" i="33"/>
  <c r="I274" i="33"/>
  <c r="J274" i="33"/>
  <c r="K274" i="33"/>
  <c r="L274" i="33"/>
  <c r="M274" i="33"/>
  <c r="N274" i="33"/>
  <c r="O274" i="33"/>
  <c r="P274" i="33"/>
  <c r="E275" i="33"/>
  <c r="F275" i="33"/>
  <c r="G275" i="33"/>
  <c r="H275" i="33"/>
  <c r="I275" i="33"/>
  <c r="J275" i="33"/>
  <c r="K275" i="33"/>
  <c r="L275" i="33"/>
  <c r="M275" i="33"/>
  <c r="N275" i="33"/>
  <c r="O275" i="33"/>
  <c r="P275" i="33"/>
  <c r="E276" i="33"/>
  <c r="F276" i="33"/>
  <c r="G276" i="33"/>
  <c r="H276" i="33"/>
  <c r="I276" i="33"/>
  <c r="J276" i="33"/>
  <c r="K276" i="33"/>
  <c r="L276" i="33"/>
  <c r="M276" i="33"/>
  <c r="N276" i="33"/>
  <c r="O276" i="33"/>
  <c r="P276" i="33"/>
  <c r="E277" i="33"/>
  <c r="F277" i="33"/>
  <c r="G277" i="33"/>
  <c r="H277" i="33"/>
  <c r="I277" i="33"/>
  <c r="J277" i="33"/>
  <c r="K277" i="33"/>
  <c r="L277" i="33"/>
  <c r="M277" i="33"/>
  <c r="N277" i="33"/>
  <c r="O277" i="33"/>
  <c r="P277" i="33"/>
  <c r="E278" i="33"/>
  <c r="F278" i="33"/>
  <c r="G278" i="33"/>
  <c r="H278" i="33"/>
  <c r="I278" i="33"/>
  <c r="J278" i="33"/>
  <c r="K278" i="33"/>
  <c r="L278" i="33"/>
  <c r="M278" i="33"/>
  <c r="N278" i="33"/>
  <c r="O278" i="33"/>
  <c r="P278" i="33"/>
  <c r="E279" i="33"/>
  <c r="F279" i="33"/>
  <c r="G279" i="33"/>
  <c r="H279" i="33"/>
  <c r="I279" i="33"/>
  <c r="J279" i="33"/>
  <c r="K279" i="33"/>
  <c r="L279" i="33"/>
  <c r="M279" i="33"/>
  <c r="N279" i="33"/>
  <c r="O279" i="33"/>
  <c r="P279" i="33"/>
  <c r="E280" i="33"/>
  <c r="F280" i="33"/>
  <c r="G280" i="33"/>
  <c r="H280" i="33"/>
  <c r="I280" i="33"/>
  <c r="J280" i="33"/>
  <c r="K280" i="33"/>
  <c r="L280" i="33"/>
  <c r="M280" i="33"/>
  <c r="N280" i="33"/>
  <c r="O280" i="33"/>
  <c r="P280" i="33"/>
  <c r="E281" i="33"/>
  <c r="F281" i="33"/>
  <c r="G281" i="33"/>
  <c r="H281" i="33"/>
  <c r="I281" i="33"/>
  <c r="J281" i="33"/>
  <c r="K281" i="33"/>
  <c r="L281" i="33"/>
  <c r="M281" i="33"/>
  <c r="N281" i="33"/>
  <c r="O281" i="33"/>
  <c r="P281" i="33"/>
  <c r="E282" i="33"/>
  <c r="F282" i="33"/>
  <c r="G282" i="33"/>
  <c r="H282" i="33"/>
  <c r="I282" i="33"/>
  <c r="J282" i="33"/>
  <c r="K282" i="33"/>
  <c r="L282" i="33"/>
  <c r="M282" i="33"/>
  <c r="N282" i="33"/>
  <c r="O282" i="33"/>
  <c r="P282" i="33"/>
  <c r="E283" i="33"/>
  <c r="F283" i="33"/>
  <c r="G283" i="33"/>
  <c r="H283" i="33"/>
  <c r="I283" i="33"/>
  <c r="J283" i="33"/>
  <c r="K283" i="33"/>
  <c r="L283" i="33"/>
  <c r="M283" i="33"/>
  <c r="N283" i="33"/>
  <c r="O283" i="33"/>
  <c r="P283" i="33"/>
  <c r="E284" i="33"/>
  <c r="F284" i="33"/>
  <c r="G284" i="33"/>
  <c r="H284" i="33"/>
  <c r="I284" i="33"/>
  <c r="J284" i="33"/>
  <c r="K284" i="33"/>
  <c r="L284" i="33"/>
  <c r="M284" i="33"/>
  <c r="N284" i="33"/>
  <c r="O284" i="33"/>
  <c r="P284" i="33"/>
  <c r="E285" i="33"/>
  <c r="F285" i="33"/>
  <c r="G285" i="33"/>
  <c r="H285" i="33"/>
  <c r="I285" i="33"/>
  <c r="J285" i="33"/>
  <c r="K285" i="33"/>
  <c r="L285" i="33"/>
  <c r="M285" i="33"/>
  <c r="N285" i="33"/>
  <c r="O285" i="33"/>
  <c r="P285" i="33"/>
  <c r="E286" i="33"/>
  <c r="F286" i="33"/>
  <c r="G286" i="33"/>
  <c r="H286" i="33"/>
  <c r="I286" i="33"/>
  <c r="J286" i="33"/>
  <c r="K286" i="33"/>
  <c r="L286" i="33"/>
  <c r="M286" i="33"/>
  <c r="N286" i="33"/>
  <c r="O286" i="33"/>
  <c r="P286" i="33"/>
  <c r="E287" i="33"/>
  <c r="F287" i="33"/>
  <c r="G287" i="33"/>
  <c r="H287" i="33"/>
  <c r="I287" i="33"/>
  <c r="J287" i="33"/>
  <c r="K287" i="33"/>
  <c r="L287" i="33"/>
  <c r="M287" i="33"/>
  <c r="N287" i="33"/>
  <c r="O287" i="33"/>
  <c r="P287" i="33"/>
  <c r="E288" i="33"/>
  <c r="F288" i="33"/>
  <c r="G288" i="33"/>
  <c r="H288" i="33"/>
  <c r="I288" i="33"/>
  <c r="J288" i="33"/>
  <c r="K288" i="33"/>
  <c r="L288" i="33"/>
  <c r="M288" i="33"/>
  <c r="N288" i="33"/>
  <c r="O288" i="33"/>
  <c r="P288" i="33"/>
  <c r="E289" i="33"/>
  <c r="F289" i="33"/>
  <c r="G289" i="33"/>
  <c r="H289" i="33"/>
  <c r="I289" i="33"/>
  <c r="J289" i="33"/>
  <c r="K289" i="33"/>
  <c r="L289" i="33"/>
  <c r="M289" i="33"/>
  <c r="N289" i="33"/>
  <c r="O289" i="33"/>
  <c r="P289" i="33"/>
  <c r="E290" i="33"/>
  <c r="F290" i="33"/>
  <c r="G290" i="33"/>
  <c r="H290" i="33"/>
  <c r="I290" i="33"/>
  <c r="J290" i="33"/>
  <c r="K290" i="33"/>
  <c r="L290" i="33"/>
  <c r="M290" i="33"/>
  <c r="N290" i="33"/>
  <c r="O290" i="33"/>
  <c r="P290" i="33"/>
  <c r="E291" i="33"/>
  <c r="F291" i="33"/>
  <c r="G291" i="33"/>
  <c r="H291" i="33"/>
  <c r="I291" i="33"/>
  <c r="J291" i="33"/>
  <c r="K291" i="33"/>
  <c r="L291" i="33"/>
  <c r="M291" i="33"/>
  <c r="N291" i="33"/>
  <c r="O291" i="33"/>
  <c r="P291" i="33"/>
  <c r="E292" i="33"/>
  <c r="F292" i="33"/>
  <c r="G292" i="33"/>
  <c r="H292" i="33"/>
  <c r="I292" i="33"/>
  <c r="J292" i="33"/>
  <c r="K292" i="33"/>
  <c r="L292" i="33"/>
  <c r="M292" i="33"/>
  <c r="N292" i="33"/>
  <c r="O292" i="33"/>
  <c r="P292" i="33"/>
  <c r="E293" i="33"/>
  <c r="F293" i="33"/>
  <c r="G293" i="33"/>
  <c r="H293" i="33"/>
  <c r="I293" i="33"/>
  <c r="J293" i="33"/>
  <c r="K293" i="33"/>
  <c r="L293" i="33"/>
  <c r="M293" i="33"/>
  <c r="N293" i="33"/>
  <c r="O293" i="33"/>
  <c r="P293" i="33"/>
  <c r="E294" i="33"/>
  <c r="F294" i="33"/>
  <c r="G294" i="33"/>
  <c r="H294" i="33"/>
  <c r="I294" i="33"/>
  <c r="J294" i="33"/>
  <c r="K294" i="33"/>
  <c r="L294" i="33"/>
  <c r="M294" i="33"/>
  <c r="N294" i="33"/>
  <c r="O294" i="33"/>
  <c r="P294" i="33"/>
  <c r="E295" i="33"/>
  <c r="F295" i="33"/>
  <c r="G295" i="33"/>
  <c r="H295" i="33"/>
  <c r="I295" i="33"/>
  <c r="J295" i="33"/>
  <c r="K295" i="33"/>
  <c r="L295" i="33"/>
  <c r="M295" i="33"/>
  <c r="N295" i="33"/>
  <c r="O295" i="33"/>
  <c r="P295" i="33"/>
  <c r="E296" i="33"/>
  <c r="F296" i="33"/>
  <c r="G296" i="33"/>
  <c r="H296" i="33"/>
  <c r="I296" i="33"/>
  <c r="J296" i="33"/>
  <c r="K296" i="33"/>
  <c r="L296" i="33"/>
  <c r="M296" i="33"/>
  <c r="N296" i="33"/>
  <c r="O296" i="33"/>
  <c r="P296" i="33"/>
  <c r="E297" i="33"/>
  <c r="F297" i="33"/>
  <c r="G297" i="33"/>
  <c r="H297" i="33"/>
  <c r="I297" i="33"/>
  <c r="J297" i="33"/>
  <c r="K297" i="33"/>
  <c r="L297" i="33"/>
  <c r="M297" i="33"/>
  <c r="N297" i="33"/>
  <c r="O297" i="33"/>
  <c r="P297" i="33"/>
  <c r="E298" i="33"/>
  <c r="F298" i="33"/>
  <c r="G298" i="33"/>
  <c r="H298" i="33"/>
  <c r="I298" i="33"/>
  <c r="J298" i="33"/>
  <c r="K298" i="33"/>
  <c r="L298" i="33"/>
  <c r="M298" i="33"/>
  <c r="N298" i="33"/>
  <c r="O298" i="33"/>
  <c r="P298" i="33"/>
  <c r="E299" i="33"/>
  <c r="F299" i="33"/>
  <c r="G299" i="33"/>
  <c r="H299" i="33"/>
  <c r="I299" i="33"/>
  <c r="J299" i="33"/>
  <c r="K299" i="33"/>
  <c r="L299" i="33"/>
  <c r="M299" i="33"/>
  <c r="N299" i="33"/>
  <c r="O299" i="33"/>
  <c r="P299" i="33"/>
  <c r="E300" i="33"/>
  <c r="F300" i="33"/>
  <c r="G300" i="33"/>
  <c r="H300" i="33"/>
  <c r="I300" i="33"/>
  <c r="J300" i="33"/>
  <c r="K300" i="33"/>
  <c r="L300" i="33"/>
  <c r="M300" i="33"/>
  <c r="N300" i="33"/>
  <c r="O300" i="33"/>
  <c r="P300" i="33"/>
  <c r="E301" i="33"/>
  <c r="F301" i="33"/>
  <c r="G301" i="33"/>
  <c r="H301" i="33"/>
  <c r="I301" i="33"/>
  <c r="J301" i="33"/>
  <c r="K301" i="33"/>
  <c r="L301" i="33"/>
  <c r="M301" i="33"/>
  <c r="N301" i="33"/>
  <c r="O301" i="33"/>
  <c r="P301" i="33"/>
  <c r="E302" i="33"/>
  <c r="F302" i="33"/>
  <c r="G302" i="33"/>
  <c r="H302" i="33"/>
  <c r="I302" i="33"/>
  <c r="J302" i="33"/>
  <c r="K302" i="33"/>
  <c r="L302" i="33"/>
  <c r="M302" i="33"/>
  <c r="N302" i="33"/>
  <c r="O302" i="33"/>
  <c r="P302" i="33"/>
  <c r="E303" i="33"/>
  <c r="F303" i="33"/>
  <c r="G303" i="33"/>
  <c r="H303" i="33"/>
  <c r="I303" i="33"/>
  <c r="J303" i="33"/>
  <c r="K303" i="33"/>
  <c r="L303" i="33"/>
  <c r="M303" i="33"/>
  <c r="N303" i="33"/>
  <c r="O303" i="33"/>
  <c r="P303" i="33"/>
  <c r="E304" i="33"/>
  <c r="F304" i="33"/>
  <c r="G304" i="33"/>
  <c r="H304" i="33"/>
  <c r="I304" i="33"/>
  <c r="J304" i="33"/>
  <c r="K304" i="33"/>
  <c r="L304" i="33"/>
  <c r="M304" i="33"/>
  <c r="N304" i="33"/>
  <c r="O304" i="33"/>
  <c r="P304" i="33"/>
  <c r="E305" i="33"/>
  <c r="F305" i="33"/>
  <c r="G305" i="33"/>
  <c r="H305" i="33"/>
  <c r="I305" i="33"/>
  <c r="J305" i="33"/>
  <c r="K305" i="33"/>
  <c r="L305" i="33"/>
  <c r="M305" i="33"/>
  <c r="N305" i="33"/>
  <c r="O305" i="33"/>
  <c r="P305" i="33"/>
  <c r="E306" i="33"/>
  <c r="F306" i="33"/>
  <c r="G306" i="33"/>
  <c r="H306" i="33"/>
  <c r="I306" i="33"/>
  <c r="J306" i="33"/>
  <c r="K306" i="33"/>
  <c r="L306" i="33"/>
  <c r="M306" i="33"/>
  <c r="N306" i="33"/>
  <c r="O306" i="33"/>
  <c r="P306" i="33"/>
  <c r="E307" i="33"/>
  <c r="F307" i="33"/>
  <c r="G307" i="33"/>
  <c r="H307" i="33"/>
  <c r="I307" i="33"/>
  <c r="J307" i="33"/>
  <c r="K307" i="33"/>
  <c r="L307" i="33"/>
  <c r="M307" i="33"/>
  <c r="N307" i="33"/>
  <c r="O307" i="33"/>
  <c r="P307" i="33"/>
  <c r="E308" i="33"/>
  <c r="F308" i="33"/>
  <c r="G308" i="33"/>
  <c r="H308" i="33"/>
  <c r="I308" i="33"/>
  <c r="J308" i="33"/>
  <c r="K308" i="33"/>
  <c r="L308" i="33"/>
  <c r="M308" i="33"/>
  <c r="N308" i="33"/>
  <c r="O308" i="33"/>
  <c r="P308" i="33"/>
  <c r="E309" i="33"/>
  <c r="F309" i="33"/>
  <c r="G309" i="33"/>
  <c r="H309" i="33"/>
  <c r="I309" i="33"/>
  <c r="J309" i="33"/>
  <c r="K309" i="33"/>
  <c r="L309" i="33"/>
  <c r="M309" i="33"/>
  <c r="N309" i="33"/>
  <c r="O309" i="33"/>
  <c r="P309" i="33"/>
  <c r="E310" i="33"/>
  <c r="F310" i="33"/>
  <c r="G310" i="33"/>
  <c r="H310" i="33"/>
  <c r="I310" i="33"/>
  <c r="J310" i="33"/>
  <c r="K310" i="33"/>
  <c r="L310" i="33"/>
  <c r="M310" i="33"/>
  <c r="N310" i="33"/>
  <c r="O310" i="33"/>
  <c r="P310" i="33"/>
  <c r="E311" i="33"/>
  <c r="F311" i="33"/>
  <c r="G311" i="33"/>
  <c r="H311" i="33"/>
  <c r="I311" i="33"/>
  <c r="J311" i="33"/>
  <c r="K311" i="33"/>
  <c r="L311" i="33"/>
  <c r="M311" i="33"/>
  <c r="N311" i="33"/>
  <c r="O311" i="33"/>
  <c r="P311" i="33"/>
  <c r="E312" i="33"/>
  <c r="F312" i="33"/>
  <c r="G312" i="33"/>
  <c r="H312" i="33"/>
  <c r="I312" i="33"/>
  <c r="J312" i="33"/>
  <c r="K312" i="33"/>
  <c r="L312" i="33"/>
  <c r="M312" i="33"/>
  <c r="N312" i="33"/>
  <c r="O312" i="33"/>
  <c r="P312" i="33"/>
  <c r="E313" i="33"/>
  <c r="F313" i="33"/>
  <c r="G313" i="33"/>
  <c r="H313" i="33"/>
  <c r="I313" i="33"/>
  <c r="J313" i="33"/>
  <c r="K313" i="33"/>
  <c r="L313" i="33"/>
  <c r="M313" i="33"/>
  <c r="N313" i="33"/>
  <c r="O313" i="33"/>
  <c r="P313" i="33"/>
  <c r="E314" i="33"/>
  <c r="F314" i="33"/>
  <c r="G314" i="33"/>
  <c r="H314" i="33"/>
  <c r="I314" i="33"/>
  <c r="J314" i="33"/>
  <c r="K314" i="33"/>
  <c r="L314" i="33"/>
  <c r="M314" i="33"/>
  <c r="N314" i="33"/>
  <c r="O314" i="33"/>
  <c r="P314" i="33"/>
  <c r="E315" i="33"/>
  <c r="F315" i="33"/>
  <c r="G315" i="33"/>
  <c r="H315" i="33"/>
  <c r="I315" i="33"/>
  <c r="J315" i="33"/>
  <c r="K315" i="33"/>
  <c r="L315" i="33"/>
  <c r="M315" i="33"/>
  <c r="N315" i="33"/>
  <c r="O315" i="33"/>
  <c r="P315" i="33"/>
  <c r="E316" i="33"/>
  <c r="F316" i="33"/>
  <c r="G316" i="33"/>
  <c r="H316" i="33"/>
  <c r="I316" i="33"/>
  <c r="J316" i="33"/>
  <c r="K316" i="33"/>
  <c r="L316" i="33"/>
  <c r="M316" i="33"/>
  <c r="N316" i="33"/>
  <c r="O316" i="33"/>
  <c r="P316" i="33"/>
  <c r="F260" i="33"/>
  <c r="G260" i="33"/>
  <c r="H260" i="33"/>
  <c r="I260" i="33"/>
  <c r="J260" i="33"/>
  <c r="K260" i="33"/>
  <c r="L260" i="33"/>
  <c r="M260" i="33"/>
  <c r="N260" i="33"/>
  <c r="O260" i="33"/>
  <c r="P260" i="33"/>
  <c r="E260" i="33"/>
  <c r="C260" i="33"/>
  <c r="C145" i="33"/>
  <c r="C146" i="33"/>
  <c r="E210" i="33" s="1"/>
  <c r="C147" i="33"/>
  <c r="E211" i="33" s="1"/>
  <c r="C148" i="33"/>
  <c r="E212" i="33" s="1"/>
  <c r="C149" i="33"/>
  <c r="E213" i="33" s="1"/>
  <c r="C150" i="33"/>
  <c r="E214" i="33" s="1"/>
  <c r="C151" i="33"/>
  <c r="E215" i="33" s="1"/>
  <c r="C152" i="33"/>
  <c r="E216" i="33" s="1"/>
  <c r="C153" i="33"/>
  <c r="E217" i="33" s="1"/>
  <c r="D153" i="33"/>
  <c r="E153" i="33"/>
  <c r="C154" i="33"/>
  <c r="E218" i="33" s="1"/>
  <c r="D154" i="33"/>
  <c r="F218" i="33" s="1"/>
  <c r="E154" i="33"/>
  <c r="G218" i="33" s="1"/>
  <c r="C155" i="33"/>
  <c r="E219" i="33" s="1"/>
  <c r="D155" i="33"/>
  <c r="F219" i="33" s="1"/>
  <c r="E155" i="33"/>
  <c r="G219" i="33" s="1"/>
  <c r="C156" i="33"/>
  <c r="E220" i="33" s="1"/>
  <c r="D156" i="33"/>
  <c r="F220" i="33" s="1"/>
  <c r="E156" i="33"/>
  <c r="G220" i="33" s="1"/>
  <c r="C157" i="33"/>
  <c r="E221" i="33" s="1"/>
  <c r="D157" i="33"/>
  <c r="F221" i="33" s="1"/>
  <c r="E157" i="33"/>
  <c r="G221" i="33" s="1"/>
  <c r="C158" i="33"/>
  <c r="E222" i="33" s="1"/>
  <c r="D158" i="33"/>
  <c r="F222" i="33" s="1"/>
  <c r="E158" i="33"/>
  <c r="G222" i="33" s="1"/>
  <c r="C159" i="33"/>
  <c r="E223" i="33" s="1"/>
  <c r="D159" i="33"/>
  <c r="F223" i="33" s="1"/>
  <c r="E159" i="33"/>
  <c r="G223" i="33" s="1"/>
  <c r="C160" i="33"/>
  <c r="E224" i="33" s="1"/>
  <c r="D160" i="33"/>
  <c r="F224" i="33" s="1"/>
  <c r="E160" i="33"/>
  <c r="G224" i="33" s="1"/>
  <c r="C161" i="33"/>
  <c r="E225" i="33" s="1"/>
  <c r="D161" i="33"/>
  <c r="F225" i="33" s="1"/>
  <c r="E161" i="33"/>
  <c r="G225" i="33" s="1"/>
  <c r="C162" i="33"/>
  <c r="E226" i="33" s="1"/>
  <c r="D162" i="33"/>
  <c r="F226" i="33" s="1"/>
  <c r="E162" i="33"/>
  <c r="G226" i="33" s="1"/>
  <c r="C163" i="33"/>
  <c r="E227" i="33" s="1"/>
  <c r="D163" i="33"/>
  <c r="F227" i="33" s="1"/>
  <c r="E163" i="33"/>
  <c r="G227" i="33" s="1"/>
  <c r="C164" i="33"/>
  <c r="E228" i="33" s="1"/>
  <c r="D164" i="33"/>
  <c r="F228" i="33" s="1"/>
  <c r="E164" i="33"/>
  <c r="G228" i="33" s="1"/>
  <c r="C165" i="33"/>
  <c r="E229" i="33" s="1"/>
  <c r="D165" i="33"/>
  <c r="F229" i="33" s="1"/>
  <c r="E165" i="33"/>
  <c r="G229" i="33" s="1"/>
  <c r="C166" i="33"/>
  <c r="E230" i="33" s="1"/>
  <c r="D166" i="33"/>
  <c r="F230" i="33" s="1"/>
  <c r="E166" i="33"/>
  <c r="G230" i="33" s="1"/>
  <c r="C167" i="33"/>
  <c r="E231" i="33" s="1"/>
  <c r="D167" i="33"/>
  <c r="F231" i="33" s="1"/>
  <c r="E167" i="33"/>
  <c r="G231" i="33" s="1"/>
  <c r="F167" i="33"/>
  <c r="H231" i="33" s="1"/>
  <c r="G167" i="33"/>
  <c r="I231" i="33" s="1"/>
  <c r="H167" i="33"/>
  <c r="J231" i="33" s="1"/>
  <c r="C168" i="33"/>
  <c r="E232" i="33" s="1"/>
  <c r="D168" i="33"/>
  <c r="F232" i="33" s="1"/>
  <c r="E168" i="33"/>
  <c r="G232" i="33" s="1"/>
  <c r="F168" i="33"/>
  <c r="H232" i="33" s="1"/>
  <c r="G168" i="33"/>
  <c r="I232" i="33" s="1"/>
  <c r="H168" i="33"/>
  <c r="J232" i="33" s="1"/>
  <c r="C169" i="33"/>
  <c r="E233" i="33" s="1"/>
  <c r="D169" i="33"/>
  <c r="F233" i="33" s="1"/>
  <c r="E169" i="33"/>
  <c r="G233" i="33" s="1"/>
  <c r="F169" i="33"/>
  <c r="H233" i="33" s="1"/>
  <c r="G169" i="33"/>
  <c r="I233" i="33" s="1"/>
  <c r="H169" i="33"/>
  <c r="J233" i="33" s="1"/>
  <c r="C170" i="33"/>
  <c r="E234" i="33" s="1"/>
  <c r="D170" i="33"/>
  <c r="F234" i="33" s="1"/>
  <c r="E170" i="33"/>
  <c r="G234" i="33" s="1"/>
  <c r="F170" i="33"/>
  <c r="H234" i="33" s="1"/>
  <c r="G170" i="33"/>
  <c r="I234" i="33" s="1"/>
  <c r="H170" i="33"/>
  <c r="J234" i="33" s="1"/>
  <c r="C171" i="33"/>
  <c r="E235" i="33" s="1"/>
  <c r="D171" i="33"/>
  <c r="F235" i="33" s="1"/>
  <c r="E171" i="33"/>
  <c r="G235" i="33" s="1"/>
  <c r="F171" i="33"/>
  <c r="H235" i="33" s="1"/>
  <c r="G171" i="33"/>
  <c r="I235" i="33" s="1"/>
  <c r="H171" i="33"/>
  <c r="J235" i="33" s="1"/>
  <c r="C172" i="33"/>
  <c r="E236" i="33" s="1"/>
  <c r="C365" i="33" s="1"/>
  <c r="D172" i="33"/>
  <c r="F236" i="33" s="1"/>
  <c r="D365" i="33" s="1"/>
  <c r="E172" i="33"/>
  <c r="G236" i="33" s="1"/>
  <c r="E365" i="33" s="1"/>
  <c r="F172" i="33"/>
  <c r="H236" i="33" s="1"/>
  <c r="F365" i="33" s="1"/>
  <c r="G172" i="33"/>
  <c r="I236" i="33" s="1"/>
  <c r="G365" i="33" s="1"/>
  <c r="H172" i="33"/>
  <c r="J236" i="33" s="1"/>
  <c r="H365" i="33" s="1"/>
  <c r="C173" i="33"/>
  <c r="E237" i="33" s="1"/>
  <c r="C366" i="33" s="1"/>
  <c r="D173" i="33"/>
  <c r="F237" i="33" s="1"/>
  <c r="D366" i="33" s="1"/>
  <c r="E173" i="33"/>
  <c r="G237" i="33" s="1"/>
  <c r="E366" i="33" s="1"/>
  <c r="F173" i="33"/>
  <c r="H237" i="33" s="1"/>
  <c r="F366" i="33" s="1"/>
  <c r="G173" i="33"/>
  <c r="I237" i="33" s="1"/>
  <c r="G366" i="33" s="1"/>
  <c r="H173" i="33"/>
  <c r="J237" i="33" s="1"/>
  <c r="H366" i="33" s="1"/>
  <c r="C174" i="33"/>
  <c r="E238" i="33" s="1"/>
  <c r="C367" i="33" s="1"/>
  <c r="D174" i="33"/>
  <c r="F238" i="33" s="1"/>
  <c r="D367" i="33" s="1"/>
  <c r="E174" i="33"/>
  <c r="G238" i="33" s="1"/>
  <c r="E367" i="33" s="1"/>
  <c r="F174" i="33"/>
  <c r="H238" i="33" s="1"/>
  <c r="F367" i="33" s="1"/>
  <c r="G174" i="33"/>
  <c r="I238" i="33" s="1"/>
  <c r="G367" i="33" s="1"/>
  <c r="H174" i="33"/>
  <c r="J238" i="33" s="1"/>
  <c r="H367" i="33" s="1"/>
  <c r="C175" i="33"/>
  <c r="E239" i="33" s="1"/>
  <c r="C368" i="33" s="1"/>
  <c r="D175" i="33"/>
  <c r="F239" i="33" s="1"/>
  <c r="D368" i="33" s="1"/>
  <c r="E175" i="33"/>
  <c r="G239" i="33" s="1"/>
  <c r="E368" i="33" s="1"/>
  <c r="F175" i="33"/>
  <c r="H239" i="33" s="1"/>
  <c r="F368" i="33" s="1"/>
  <c r="G175" i="33"/>
  <c r="I239" i="33" s="1"/>
  <c r="G368" i="33" s="1"/>
  <c r="H175" i="33"/>
  <c r="J239" i="33" s="1"/>
  <c r="H368" i="33" s="1"/>
  <c r="C176" i="33"/>
  <c r="E240" i="33" s="1"/>
  <c r="C369" i="33" s="1"/>
  <c r="E433" i="33" s="1"/>
  <c r="D176" i="33"/>
  <c r="F240" i="33" s="1"/>
  <c r="D369" i="33" s="1"/>
  <c r="E176" i="33"/>
  <c r="G240" i="33" s="1"/>
  <c r="E369" i="33" s="1"/>
  <c r="F176" i="33"/>
  <c r="H240" i="33" s="1"/>
  <c r="F369" i="33" s="1"/>
  <c r="G176" i="33"/>
  <c r="I240" i="33" s="1"/>
  <c r="G369" i="33" s="1"/>
  <c r="H176" i="33"/>
  <c r="J240" i="33" s="1"/>
  <c r="H369" i="33" s="1"/>
  <c r="C177" i="33"/>
  <c r="E241" i="33" s="1"/>
  <c r="C370" i="33" s="1"/>
  <c r="E434" i="33" s="1"/>
  <c r="D177" i="33"/>
  <c r="F241" i="33" s="1"/>
  <c r="D370" i="33" s="1"/>
  <c r="E177" i="33"/>
  <c r="G241" i="33" s="1"/>
  <c r="E370" i="33" s="1"/>
  <c r="F177" i="33"/>
  <c r="H241" i="33" s="1"/>
  <c r="F370" i="33" s="1"/>
  <c r="G177" i="33"/>
  <c r="I241" i="33" s="1"/>
  <c r="G370" i="33" s="1"/>
  <c r="H177" i="33"/>
  <c r="J241" i="33" s="1"/>
  <c r="H370" i="33" s="1"/>
  <c r="C178" i="33"/>
  <c r="E242" i="33" s="1"/>
  <c r="C371" i="33" s="1"/>
  <c r="E435" i="33" s="1"/>
  <c r="D178" i="33"/>
  <c r="F242" i="33" s="1"/>
  <c r="D371" i="33" s="1"/>
  <c r="E178" i="33"/>
  <c r="G242" i="33" s="1"/>
  <c r="E371" i="33" s="1"/>
  <c r="F178" i="33"/>
  <c r="H242" i="33" s="1"/>
  <c r="F371" i="33" s="1"/>
  <c r="G178" i="33"/>
  <c r="I242" i="33" s="1"/>
  <c r="G371" i="33" s="1"/>
  <c r="H178" i="33"/>
  <c r="J242" i="33" s="1"/>
  <c r="H371" i="33" s="1"/>
  <c r="C179" i="33"/>
  <c r="E243" i="33" s="1"/>
  <c r="C372" i="33" s="1"/>
  <c r="E436" i="33" s="1"/>
  <c r="D179" i="33"/>
  <c r="F243" i="33" s="1"/>
  <c r="D372" i="33" s="1"/>
  <c r="E179" i="33"/>
  <c r="G243" i="33" s="1"/>
  <c r="E372" i="33" s="1"/>
  <c r="F179" i="33"/>
  <c r="H243" i="33" s="1"/>
  <c r="F372" i="33" s="1"/>
  <c r="G179" i="33"/>
  <c r="I243" i="33" s="1"/>
  <c r="G372" i="33" s="1"/>
  <c r="H179" i="33"/>
  <c r="J243" i="33" s="1"/>
  <c r="H372" i="33" s="1"/>
  <c r="I179" i="33"/>
  <c r="J179" i="33"/>
  <c r="K179" i="33"/>
  <c r="C180" i="33"/>
  <c r="E244" i="33" s="1"/>
  <c r="D180" i="33"/>
  <c r="F244" i="33" s="1"/>
  <c r="D373" i="33" s="1"/>
  <c r="E180" i="33"/>
  <c r="G244" i="33" s="1"/>
  <c r="E373" i="33" s="1"/>
  <c r="F180" i="33"/>
  <c r="H244" i="33" s="1"/>
  <c r="F373" i="33" s="1"/>
  <c r="G180" i="33"/>
  <c r="I244" i="33" s="1"/>
  <c r="G373" i="33" s="1"/>
  <c r="H180" i="33"/>
  <c r="J244" i="33" s="1"/>
  <c r="H373" i="33" s="1"/>
  <c r="I180" i="33"/>
  <c r="K244" i="33" s="1"/>
  <c r="I373" i="33" s="1"/>
  <c r="J180" i="33"/>
  <c r="L244" i="33" s="1"/>
  <c r="J373" i="33" s="1"/>
  <c r="K180" i="33"/>
  <c r="M244" i="33" s="1"/>
  <c r="K373" i="33" s="1"/>
  <c r="C181" i="33"/>
  <c r="E245" i="33" s="1"/>
  <c r="D181" i="33"/>
  <c r="F245" i="33" s="1"/>
  <c r="D374" i="33" s="1"/>
  <c r="E181" i="33"/>
  <c r="G245" i="33" s="1"/>
  <c r="E374" i="33" s="1"/>
  <c r="F181" i="33"/>
  <c r="H245" i="33" s="1"/>
  <c r="F374" i="33" s="1"/>
  <c r="G181" i="33"/>
  <c r="I245" i="33" s="1"/>
  <c r="G374" i="33" s="1"/>
  <c r="H181" i="33"/>
  <c r="J245" i="33" s="1"/>
  <c r="H374" i="33" s="1"/>
  <c r="I181" i="33"/>
  <c r="K245" i="33" s="1"/>
  <c r="I374" i="33" s="1"/>
  <c r="J181" i="33"/>
  <c r="L245" i="33" s="1"/>
  <c r="J374" i="33" s="1"/>
  <c r="K181" i="33"/>
  <c r="M245" i="33" s="1"/>
  <c r="K374" i="33" s="1"/>
  <c r="C182" i="33"/>
  <c r="E246" i="33" s="1"/>
  <c r="D182" i="33"/>
  <c r="F246" i="33" s="1"/>
  <c r="D375" i="33" s="1"/>
  <c r="E182" i="33"/>
  <c r="G246" i="33" s="1"/>
  <c r="E375" i="33" s="1"/>
  <c r="F182" i="33"/>
  <c r="H246" i="33" s="1"/>
  <c r="F375" i="33" s="1"/>
  <c r="G182" i="33"/>
  <c r="I246" i="33" s="1"/>
  <c r="G375" i="33" s="1"/>
  <c r="H182" i="33"/>
  <c r="J246" i="33" s="1"/>
  <c r="H375" i="33" s="1"/>
  <c r="I182" i="33"/>
  <c r="K246" i="33" s="1"/>
  <c r="I375" i="33" s="1"/>
  <c r="J182" i="33"/>
  <c r="L246" i="33" s="1"/>
  <c r="J375" i="33" s="1"/>
  <c r="K182" i="33"/>
  <c r="M246" i="33" s="1"/>
  <c r="K375" i="33" s="1"/>
  <c r="C183" i="33"/>
  <c r="E247" i="33" s="1"/>
  <c r="D183" i="33"/>
  <c r="F247" i="33" s="1"/>
  <c r="D376" i="33" s="1"/>
  <c r="E183" i="33"/>
  <c r="G247" i="33" s="1"/>
  <c r="E376" i="33" s="1"/>
  <c r="F183" i="33"/>
  <c r="H247" i="33" s="1"/>
  <c r="F376" i="33" s="1"/>
  <c r="G183" i="33"/>
  <c r="I247" i="33" s="1"/>
  <c r="G376" i="33" s="1"/>
  <c r="H183" i="33"/>
  <c r="J247" i="33" s="1"/>
  <c r="H376" i="33" s="1"/>
  <c r="I183" i="33"/>
  <c r="K247" i="33" s="1"/>
  <c r="I376" i="33" s="1"/>
  <c r="J183" i="33"/>
  <c r="L247" i="33" s="1"/>
  <c r="J376" i="33" s="1"/>
  <c r="K183" i="33"/>
  <c r="M247" i="33" s="1"/>
  <c r="K376" i="33" s="1"/>
  <c r="C184" i="33"/>
  <c r="E248" i="33" s="1"/>
  <c r="D184" i="33"/>
  <c r="F248" i="33" s="1"/>
  <c r="D377" i="33" s="1"/>
  <c r="E184" i="33"/>
  <c r="G248" i="33" s="1"/>
  <c r="E377" i="33" s="1"/>
  <c r="F184" i="33"/>
  <c r="H248" i="33" s="1"/>
  <c r="F377" i="33" s="1"/>
  <c r="G184" i="33"/>
  <c r="I248" i="33" s="1"/>
  <c r="G377" i="33" s="1"/>
  <c r="H184" i="33"/>
  <c r="J248" i="33" s="1"/>
  <c r="H377" i="33" s="1"/>
  <c r="I184" i="33"/>
  <c r="K248" i="33" s="1"/>
  <c r="I377" i="33" s="1"/>
  <c r="J184" i="33"/>
  <c r="L248" i="33" s="1"/>
  <c r="J377" i="33" s="1"/>
  <c r="K184" i="33"/>
  <c r="M248" i="33" s="1"/>
  <c r="K377" i="33" s="1"/>
  <c r="C185" i="33"/>
  <c r="E249" i="33" s="1"/>
  <c r="C378" i="33" s="1"/>
  <c r="E442" i="33" s="1"/>
  <c r="D185" i="33"/>
  <c r="F249" i="33" s="1"/>
  <c r="D378" i="33" s="1"/>
  <c r="E185" i="33"/>
  <c r="G249" i="33" s="1"/>
  <c r="E378" i="33" s="1"/>
  <c r="F185" i="33"/>
  <c r="H249" i="33" s="1"/>
  <c r="F378" i="33" s="1"/>
  <c r="G185" i="33"/>
  <c r="I249" i="33" s="1"/>
  <c r="G378" i="33" s="1"/>
  <c r="H185" i="33"/>
  <c r="J249" i="33" s="1"/>
  <c r="H378" i="33" s="1"/>
  <c r="I185" i="33"/>
  <c r="K249" i="33" s="1"/>
  <c r="I378" i="33" s="1"/>
  <c r="J185" i="33"/>
  <c r="L249" i="33" s="1"/>
  <c r="J378" i="33" s="1"/>
  <c r="K185" i="33"/>
  <c r="M249" i="33" s="1"/>
  <c r="K378" i="33" s="1"/>
  <c r="C186" i="33"/>
  <c r="E250" i="33" s="1"/>
  <c r="C379" i="33" s="1"/>
  <c r="E443" i="33" s="1"/>
  <c r="D186" i="33"/>
  <c r="F250" i="33" s="1"/>
  <c r="D379" i="33" s="1"/>
  <c r="E186" i="33"/>
  <c r="G250" i="33" s="1"/>
  <c r="E379" i="33" s="1"/>
  <c r="F186" i="33"/>
  <c r="H250" i="33" s="1"/>
  <c r="F379" i="33" s="1"/>
  <c r="G186" i="33"/>
  <c r="I250" i="33" s="1"/>
  <c r="G379" i="33" s="1"/>
  <c r="H186" i="33"/>
  <c r="J250" i="33" s="1"/>
  <c r="H379" i="33" s="1"/>
  <c r="I186" i="33"/>
  <c r="K250" i="33" s="1"/>
  <c r="I379" i="33" s="1"/>
  <c r="J186" i="33"/>
  <c r="L250" i="33" s="1"/>
  <c r="J379" i="33" s="1"/>
  <c r="K186" i="33"/>
  <c r="M250" i="33" s="1"/>
  <c r="K379" i="33" s="1"/>
  <c r="C187" i="33"/>
  <c r="E251" i="33" s="1"/>
  <c r="C380" i="33" s="1"/>
  <c r="E444" i="33" s="1"/>
  <c r="D187" i="33"/>
  <c r="F251" i="33" s="1"/>
  <c r="D380" i="33" s="1"/>
  <c r="E187" i="33"/>
  <c r="G251" i="33" s="1"/>
  <c r="E380" i="33" s="1"/>
  <c r="F187" i="33"/>
  <c r="H251" i="33" s="1"/>
  <c r="F380" i="33" s="1"/>
  <c r="G187" i="33"/>
  <c r="I251" i="33" s="1"/>
  <c r="G380" i="33" s="1"/>
  <c r="H187" i="33"/>
  <c r="J251" i="33" s="1"/>
  <c r="H380" i="33" s="1"/>
  <c r="I187" i="33"/>
  <c r="K251" i="33" s="1"/>
  <c r="I380" i="33" s="1"/>
  <c r="J187" i="33"/>
  <c r="L251" i="33" s="1"/>
  <c r="J380" i="33" s="1"/>
  <c r="K187" i="33"/>
  <c r="M251" i="33" s="1"/>
  <c r="K380" i="33" s="1"/>
  <c r="C188" i="33"/>
  <c r="E252" i="33" s="1"/>
  <c r="C381" i="33" s="1"/>
  <c r="E445" i="33" s="1"/>
  <c r="D188" i="33"/>
  <c r="F252" i="33" s="1"/>
  <c r="D381" i="33" s="1"/>
  <c r="E188" i="33"/>
  <c r="G252" i="33" s="1"/>
  <c r="E381" i="33" s="1"/>
  <c r="F188" i="33"/>
  <c r="H252" i="33" s="1"/>
  <c r="F381" i="33" s="1"/>
  <c r="G188" i="33"/>
  <c r="I252" i="33" s="1"/>
  <c r="G381" i="33" s="1"/>
  <c r="H188" i="33"/>
  <c r="J252" i="33" s="1"/>
  <c r="H381" i="33" s="1"/>
  <c r="I188" i="33"/>
  <c r="K252" i="33" s="1"/>
  <c r="I381" i="33" s="1"/>
  <c r="J188" i="33"/>
  <c r="L252" i="33" s="1"/>
  <c r="J381" i="33" s="1"/>
  <c r="K188" i="33"/>
  <c r="M252" i="33" s="1"/>
  <c r="K381" i="33" s="1"/>
  <c r="L188" i="33"/>
  <c r="N252" i="33" s="1"/>
  <c r="L381" i="33" s="1"/>
  <c r="M188" i="33"/>
  <c r="O252" i="33" s="1"/>
  <c r="B455" i="33"/>
  <c r="B456" i="33" s="1"/>
  <c r="B457" i="33" s="1"/>
  <c r="B458" i="33" s="1"/>
  <c r="B459" i="33" s="1"/>
  <c r="B460" i="33" s="1"/>
  <c r="B461" i="33" s="1"/>
  <c r="B462" i="33" s="1"/>
  <c r="B463" i="33" s="1"/>
  <c r="B464" i="33" s="1"/>
  <c r="B465" i="33" s="1"/>
  <c r="B466" i="33" s="1"/>
  <c r="B467" i="33" s="1"/>
  <c r="B468" i="33" s="1"/>
  <c r="B469" i="33" s="1"/>
  <c r="B470" i="33" s="1"/>
  <c r="B471" i="33" s="1"/>
  <c r="B472" i="33" s="1"/>
  <c r="B473" i="33" s="1"/>
  <c r="B474" i="33" s="1"/>
  <c r="B475" i="33" s="1"/>
  <c r="B476" i="33" s="1"/>
  <c r="B477" i="33" s="1"/>
  <c r="B478" i="33" s="1"/>
  <c r="B479" i="33" s="1"/>
  <c r="B480" i="33" s="1"/>
  <c r="B481" i="33" s="1"/>
  <c r="B482" i="33" s="1"/>
  <c r="B483" i="33" s="1"/>
  <c r="B484" i="33" s="1"/>
  <c r="B485" i="33" s="1"/>
  <c r="B486" i="33" s="1"/>
  <c r="B487" i="33" s="1"/>
  <c r="B488" i="33" s="1"/>
  <c r="B489" i="33" s="1"/>
  <c r="B490" i="33" s="1"/>
  <c r="B491" i="33" s="1"/>
  <c r="B492" i="33" s="1"/>
  <c r="B493" i="33" s="1"/>
  <c r="B494" i="33" s="1"/>
  <c r="B495" i="33" s="1"/>
  <c r="B496" i="33" s="1"/>
  <c r="B497" i="33" s="1"/>
  <c r="B498" i="33" s="1"/>
  <c r="B499" i="33" s="1"/>
  <c r="B500" i="33" s="1"/>
  <c r="B501" i="33" s="1"/>
  <c r="B502" i="33" s="1"/>
  <c r="B503" i="33" s="1"/>
  <c r="B504" i="33" s="1"/>
  <c r="B505" i="33" s="1"/>
  <c r="B506" i="33" s="1"/>
  <c r="B507" i="33" s="1"/>
  <c r="B508" i="33" s="1"/>
  <c r="B509" i="33" s="1"/>
  <c r="B510" i="33" s="1"/>
  <c r="B390" i="33"/>
  <c r="B391" i="33" s="1"/>
  <c r="B392" i="33" s="1"/>
  <c r="B393" i="33" s="1"/>
  <c r="B394" i="33" s="1"/>
  <c r="B395" i="33" s="1"/>
  <c r="B396" i="33" s="1"/>
  <c r="B397" i="33" s="1"/>
  <c r="B398" i="33" s="1"/>
  <c r="B399" i="33" s="1"/>
  <c r="B400" i="33" s="1"/>
  <c r="B401" i="33" s="1"/>
  <c r="B402" i="33" s="1"/>
  <c r="B403" i="33" s="1"/>
  <c r="B404" i="33" s="1"/>
  <c r="B405" i="33" s="1"/>
  <c r="B406" i="33" s="1"/>
  <c r="B407" i="33" s="1"/>
  <c r="B408" i="33" s="1"/>
  <c r="B409" i="33" s="1"/>
  <c r="B410" i="33" s="1"/>
  <c r="B411" i="33" s="1"/>
  <c r="B412" i="33" s="1"/>
  <c r="B413" i="33" s="1"/>
  <c r="B414" i="33" s="1"/>
  <c r="B415" i="33" s="1"/>
  <c r="B416" i="33" s="1"/>
  <c r="B417" i="33" s="1"/>
  <c r="B418" i="33" s="1"/>
  <c r="B419" i="33" s="1"/>
  <c r="B420" i="33" s="1"/>
  <c r="B421" i="33" s="1"/>
  <c r="B422" i="33" s="1"/>
  <c r="B423" i="33" s="1"/>
  <c r="B424" i="33" s="1"/>
  <c r="B425" i="33" s="1"/>
  <c r="B426" i="33" s="1"/>
  <c r="B427" i="33" s="1"/>
  <c r="B428" i="33" s="1"/>
  <c r="B429" i="33" s="1"/>
  <c r="B430" i="33" s="1"/>
  <c r="B431" i="33" s="1"/>
  <c r="B432" i="33" s="1"/>
  <c r="B433" i="33" s="1"/>
  <c r="B434" i="33" s="1"/>
  <c r="B435" i="33" s="1"/>
  <c r="B436" i="33" s="1"/>
  <c r="B437" i="33" s="1"/>
  <c r="B438" i="33" s="1"/>
  <c r="B439" i="33" s="1"/>
  <c r="B440" i="33" s="1"/>
  <c r="B441" i="33" s="1"/>
  <c r="B442" i="33" s="1"/>
  <c r="B443" i="33" s="1"/>
  <c r="B444" i="33" s="1"/>
  <c r="B445" i="33" s="1"/>
  <c r="B326" i="33"/>
  <c r="B327" i="33" s="1"/>
  <c r="B328" i="33" s="1"/>
  <c r="B329" i="33" s="1"/>
  <c r="B330" i="33" s="1"/>
  <c r="B331" i="33" s="1"/>
  <c r="B332" i="33" s="1"/>
  <c r="B333" i="33" s="1"/>
  <c r="B334" i="33" s="1"/>
  <c r="B335" i="33" s="1"/>
  <c r="B336" i="33" s="1"/>
  <c r="B337" i="33" s="1"/>
  <c r="B338" i="33" s="1"/>
  <c r="B339" i="33" s="1"/>
  <c r="B340" i="33" s="1"/>
  <c r="B341" i="33" s="1"/>
  <c r="B342" i="33" s="1"/>
  <c r="B343" i="33" s="1"/>
  <c r="B344" i="33" s="1"/>
  <c r="B345" i="33" s="1"/>
  <c r="B346" i="33" s="1"/>
  <c r="B347" i="33" s="1"/>
  <c r="B348" i="33" s="1"/>
  <c r="B349" i="33" s="1"/>
  <c r="B350" i="33" s="1"/>
  <c r="B351" i="33" s="1"/>
  <c r="B352" i="33" s="1"/>
  <c r="B353" i="33" s="1"/>
  <c r="B354" i="33" s="1"/>
  <c r="B355" i="33" s="1"/>
  <c r="B356" i="33" s="1"/>
  <c r="B357" i="33" s="1"/>
  <c r="B358" i="33" s="1"/>
  <c r="B359" i="33" s="1"/>
  <c r="B360" i="33" s="1"/>
  <c r="B361" i="33" s="1"/>
  <c r="B362" i="33" s="1"/>
  <c r="B363" i="33" s="1"/>
  <c r="B364" i="33" s="1"/>
  <c r="B365" i="33" s="1"/>
  <c r="B366" i="33" s="1"/>
  <c r="B367" i="33" s="1"/>
  <c r="B368" i="33" s="1"/>
  <c r="B369" i="33" s="1"/>
  <c r="B370" i="33" s="1"/>
  <c r="B371" i="33" s="1"/>
  <c r="B372" i="33" s="1"/>
  <c r="B373" i="33" s="1"/>
  <c r="B374" i="33" s="1"/>
  <c r="B375" i="33" s="1"/>
  <c r="B376" i="33" s="1"/>
  <c r="B377" i="33" s="1"/>
  <c r="B378" i="33" s="1"/>
  <c r="B379" i="33" s="1"/>
  <c r="B380" i="33" s="1"/>
  <c r="B381" i="33" s="1"/>
  <c r="B261" i="33"/>
  <c r="B262" i="33" s="1"/>
  <c r="B263" i="33" s="1"/>
  <c r="B264" i="33" s="1"/>
  <c r="B265" i="33" s="1"/>
  <c r="B266" i="33" s="1"/>
  <c r="B267" i="33" s="1"/>
  <c r="B268" i="33" s="1"/>
  <c r="B269" i="33" s="1"/>
  <c r="B270" i="33" s="1"/>
  <c r="B271" i="33" s="1"/>
  <c r="B272" i="33" s="1"/>
  <c r="B273" i="33" s="1"/>
  <c r="B274" i="33" s="1"/>
  <c r="B275" i="33" s="1"/>
  <c r="B276" i="33" s="1"/>
  <c r="B277" i="33" s="1"/>
  <c r="B278" i="33" s="1"/>
  <c r="B279" i="33" s="1"/>
  <c r="B280" i="33" s="1"/>
  <c r="B281" i="33" s="1"/>
  <c r="B282" i="33" s="1"/>
  <c r="B283" i="33" s="1"/>
  <c r="B284" i="33" s="1"/>
  <c r="B285" i="33" s="1"/>
  <c r="B286" i="33" s="1"/>
  <c r="B287" i="33" s="1"/>
  <c r="B288" i="33" s="1"/>
  <c r="B289" i="33" s="1"/>
  <c r="B290" i="33" s="1"/>
  <c r="B291" i="33" s="1"/>
  <c r="B292" i="33" s="1"/>
  <c r="B293" i="33" s="1"/>
  <c r="B294" i="33" s="1"/>
  <c r="B295" i="33" s="1"/>
  <c r="B296" i="33" s="1"/>
  <c r="B297" i="33" s="1"/>
  <c r="B298" i="33" s="1"/>
  <c r="B299" i="33" s="1"/>
  <c r="B300" i="33" s="1"/>
  <c r="B301" i="33" s="1"/>
  <c r="B302" i="33" s="1"/>
  <c r="B303" i="33" s="1"/>
  <c r="B304" i="33" s="1"/>
  <c r="B305" i="33" s="1"/>
  <c r="B306" i="33" s="1"/>
  <c r="B307" i="33" s="1"/>
  <c r="B308" i="33" s="1"/>
  <c r="B309" i="33" s="1"/>
  <c r="B310" i="33" s="1"/>
  <c r="B311" i="33" s="1"/>
  <c r="B312" i="33" s="1"/>
  <c r="B313" i="33" s="1"/>
  <c r="B314" i="33" s="1"/>
  <c r="B315" i="33" s="1"/>
  <c r="B316" i="33" s="1"/>
  <c r="B197" i="33"/>
  <c r="B198" i="33" s="1"/>
  <c r="B199" i="33" s="1"/>
  <c r="B200" i="33" s="1"/>
  <c r="B201" i="33" s="1"/>
  <c r="B202" i="33" s="1"/>
  <c r="B203" i="33" s="1"/>
  <c r="B204" i="33" s="1"/>
  <c r="B205" i="33" s="1"/>
  <c r="B206" i="33" s="1"/>
  <c r="B207" i="33" s="1"/>
  <c r="B208" i="33" s="1"/>
  <c r="B209" i="33" s="1"/>
  <c r="B210" i="33" s="1"/>
  <c r="B211" i="33" s="1"/>
  <c r="B212" i="33" s="1"/>
  <c r="B213" i="33" s="1"/>
  <c r="B214" i="33" s="1"/>
  <c r="B215" i="33" s="1"/>
  <c r="B216" i="33" s="1"/>
  <c r="B217" i="33" s="1"/>
  <c r="B218" i="33" s="1"/>
  <c r="B219" i="33" s="1"/>
  <c r="B220" i="33" s="1"/>
  <c r="B221" i="33" s="1"/>
  <c r="B222" i="33" s="1"/>
  <c r="B223" i="33" s="1"/>
  <c r="B224" i="33" s="1"/>
  <c r="B225" i="33" s="1"/>
  <c r="B226" i="33" s="1"/>
  <c r="B227" i="33" s="1"/>
  <c r="B228" i="33" s="1"/>
  <c r="B229" i="33" s="1"/>
  <c r="B230" i="33" s="1"/>
  <c r="B231" i="33" s="1"/>
  <c r="B232" i="33" s="1"/>
  <c r="B233" i="33" s="1"/>
  <c r="B234" i="33" s="1"/>
  <c r="B235" i="33" s="1"/>
  <c r="B236" i="33" s="1"/>
  <c r="B237" i="33" s="1"/>
  <c r="B238" i="33" s="1"/>
  <c r="B239" i="33" s="1"/>
  <c r="B240" i="33" s="1"/>
  <c r="B241" i="33" s="1"/>
  <c r="B242" i="33" s="1"/>
  <c r="B243" i="33" s="1"/>
  <c r="B244" i="33" s="1"/>
  <c r="B245" i="33" s="1"/>
  <c r="B246" i="33" s="1"/>
  <c r="B247" i="33" s="1"/>
  <c r="B248" i="33" s="1"/>
  <c r="B249" i="33" s="1"/>
  <c r="B250" i="33" s="1"/>
  <c r="B251" i="33" s="1"/>
  <c r="B252" i="33" s="1"/>
  <c r="B133" i="33"/>
  <c r="B134" i="33" s="1"/>
  <c r="B135" i="33" s="1"/>
  <c r="B136" i="33" s="1"/>
  <c r="B137" i="33" s="1"/>
  <c r="B138" i="33" s="1"/>
  <c r="B139" i="33" s="1"/>
  <c r="B140" i="33" s="1"/>
  <c r="B141" i="33" s="1"/>
  <c r="B142" i="33" s="1"/>
  <c r="B143" i="33" s="1"/>
  <c r="B144" i="33" s="1"/>
  <c r="B145" i="33" s="1"/>
  <c r="B146" i="33" s="1"/>
  <c r="B147" i="33" s="1"/>
  <c r="B148" i="33" s="1"/>
  <c r="B149" i="33" s="1"/>
  <c r="B150" i="33" s="1"/>
  <c r="B151" i="33" s="1"/>
  <c r="B152" i="33" s="1"/>
  <c r="B153" i="33" s="1"/>
  <c r="B154" i="33" s="1"/>
  <c r="B155" i="33" s="1"/>
  <c r="B156" i="33" s="1"/>
  <c r="B157" i="33" s="1"/>
  <c r="B158" i="33" s="1"/>
  <c r="B159" i="33" s="1"/>
  <c r="B160" i="33" s="1"/>
  <c r="B161" i="33" s="1"/>
  <c r="B162" i="33" s="1"/>
  <c r="B163" i="33" s="1"/>
  <c r="B164" i="33" s="1"/>
  <c r="B165" i="33" s="1"/>
  <c r="B166" i="33" s="1"/>
  <c r="B167" i="33" s="1"/>
  <c r="B168" i="33" s="1"/>
  <c r="B169" i="33" s="1"/>
  <c r="B170" i="33" s="1"/>
  <c r="B171" i="33" s="1"/>
  <c r="B172" i="33" s="1"/>
  <c r="B173" i="33" s="1"/>
  <c r="B174" i="33" s="1"/>
  <c r="B175" i="33" s="1"/>
  <c r="B176" i="33" s="1"/>
  <c r="B177" i="33" s="1"/>
  <c r="B178" i="33" s="1"/>
  <c r="B179" i="33" s="1"/>
  <c r="B180" i="33" s="1"/>
  <c r="B181" i="33" s="1"/>
  <c r="B182" i="33" s="1"/>
  <c r="B183" i="33" s="1"/>
  <c r="B184" i="33" s="1"/>
  <c r="B185" i="33" s="1"/>
  <c r="B186" i="33" s="1"/>
  <c r="B187" i="33" s="1"/>
  <c r="B188" i="33" s="1"/>
  <c r="D60" i="33"/>
  <c r="C376" i="33" l="1"/>
  <c r="E440" i="33" s="1"/>
  <c r="C377" i="33"/>
  <c r="E441" i="33" s="1"/>
  <c r="C373" i="33"/>
  <c r="E437" i="33" s="1"/>
  <c r="C374" i="33"/>
  <c r="E438" i="33" s="1"/>
  <c r="C375" i="33"/>
  <c r="E439" i="33" s="1"/>
  <c r="U116" i="7"/>
  <c r="L117" i="7"/>
  <c r="AD116" i="7"/>
  <c r="B117" i="7"/>
  <c r="C55" i="9"/>
  <c r="M507" i="33"/>
  <c r="B214" i="7"/>
  <c r="B215" i="7"/>
  <c r="B454" i="7" s="1"/>
  <c r="M495" i="33"/>
  <c r="M483" i="33"/>
  <c r="M471" i="33"/>
  <c r="M459" i="33"/>
  <c r="C66" i="9"/>
  <c r="M504" i="33"/>
  <c r="M492" i="33"/>
  <c r="M480" i="33"/>
  <c r="M468" i="33"/>
  <c r="M456" i="33"/>
  <c r="M503" i="33"/>
  <c r="M491" i="33"/>
  <c r="M479" i="33"/>
  <c r="M467" i="33"/>
  <c r="M455" i="33"/>
  <c r="M486" i="33"/>
  <c r="M509" i="33"/>
  <c r="M497" i="33"/>
  <c r="M485" i="33"/>
  <c r="M473" i="33"/>
  <c r="M461" i="33"/>
  <c r="M506" i="33"/>
  <c r="M494" i="33"/>
  <c r="M482" i="33"/>
  <c r="M470" i="33"/>
  <c r="M458" i="33"/>
  <c r="M505" i="33"/>
  <c r="M493" i="33"/>
  <c r="M481" i="33"/>
  <c r="M469" i="33"/>
  <c r="M457" i="33"/>
  <c r="M496" i="33"/>
  <c r="M472" i="33"/>
  <c r="M510" i="33"/>
  <c r="M498" i="33"/>
  <c r="M474" i="33"/>
  <c r="M462" i="33"/>
  <c r="M454" i="33"/>
  <c r="M499" i="33"/>
  <c r="M487" i="33"/>
  <c r="M475" i="33"/>
  <c r="M463" i="33"/>
  <c r="M502" i="33"/>
  <c r="C38" i="33"/>
  <c r="E38" i="33" s="1"/>
  <c r="M501" i="33"/>
  <c r="M466" i="33"/>
  <c r="M489" i="33"/>
  <c r="M477" i="33"/>
  <c r="M465" i="33"/>
  <c r="M464" i="33"/>
  <c r="M476" i="33"/>
  <c r="M488" i="33"/>
  <c r="M500" i="33"/>
  <c r="C40" i="33"/>
  <c r="E40" i="33" s="1"/>
  <c r="C42" i="33"/>
  <c r="E42" i="33" s="1"/>
  <c r="M484" i="33"/>
  <c r="M460" i="33"/>
  <c r="M490" i="33"/>
  <c r="M478" i="33"/>
  <c r="M508" i="33"/>
  <c r="B118" i="7" l="1"/>
  <c r="AD117" i="7"/>
  <c r="U117" i="7"/>
  <c r="L118" i="7"/>
  <c r="C60" i="9"/>
  <c r="C59" i="9"/>
  <c r="C58" i="9"/>
  <c r="C65" i="9"/>
  <c r="C64" i="9"/>
  <c r="C57" i="9"/>
  <c r="C56" i="9"/>
  <c r="C63" i="9"/>
  <c r="C62" i="9"/>
  <c r="C61" i="9"/>
  <c r="U118" i="7" l="1"/>
  <c r="L119" i="7"/>
  <c r="B119" i="7"/>
  <c r="AD118" i="7"/>
  <c r="H94" i="9"/>
  <c r="B120" i="7" l="1"/>
  <c r="AD119" i="7"/>
  <c r="U119" i="7"/>
  <c r="L120" i="7"/>
  <c r="I94" i="9"/>
  <c r="H78" i="3"/>
  <c r="H24" i="3"/>
  <c r="E431" i="33"/>
  <c r="E430" i="33"/>
  <c r="E432" i="33"/>
  <c r="E429" i="33"/>
  <c r="H37" i="33"/>
  <c r="E418" i="33"/>
  <c r="E421" i="33"/>
  <c r="E409" i="33"/>
  <c r="E416" i="33"/>
  <c r="E419" i="33"/>
  <c r="E411" i="33"/>
  <c r="E414" i="33"/>
  <c r="E417" i="33"/>
  <c r="E412" i="33"/>
  <c r="E428" i="33"/>
  <c r="E410" i="33"/>
  <c r="E413" i="33"/>
  <c r="E426" i="33"/>
  <c r="E408" i="33"/>
  <c r="E424" i="33"/>
  <c r="E422" i="33"/>
  <c r="E415" i="33"/>
  <c r="E420" i="33"/>
  <c r="E427" i="33"/>
  <c r="E425" i="33"/>
  <c r="E423" i="33"/>
  <c r="M607" i="7"/>
  <c r="O445" i="33" s="1"/>
  <c r="L121" i="7" l="1"/>
  <c r="U120" i="7"/>
  <c r="B121" i="7"/>
  <c r="AD120" i="7"/>
  <c r="H104" i="9"/>
  <c r="H65" i="9"/>
  <c r="H88" i="3"/>
  <c r="H47" i="33"/>
  <c r="H34" i="3"/>
  <c r="E405" i="33"/>
  <c r="E406" i="33"/>
  <c r="E404" i="33"/>
  <c r="E403" i="33"/>
  <c r="E402" i="33"/>
  <c r="I37" i="33"/>
  <c r="AD37" i="7"/>
  <c r="U37" i="7"/>
  <c r="B122" i="7" l="1"/>
  <c r="AD121" i="7"/>
  <c r="U121" i="7"/>
  <c r="L122" i="7"/>
  <c r="B434" i="7"/>
  <c r="C434" i="7"/>
  <c r="D434" i="7"/>
  <c r="E434" i="7"/>
  <c r="F434" i="7"/>
  <c r="G434" i="7"/>
  <c r="H434" i="7"/>
  <c r="I434" i="7"/>
  <c r="J434" i="7"/>
  <c r="K434" i="7"/>
  <c r="L434" i="7"/>
  <c r="M434" i="7"/>
  <c r="B435" i="7"/>
  <c r="C435" i="7"/>
  <c r="D435" i="7"/>
  <c r="E435" i="7"/>
  <c r="F435" i="7"/>
  <c r="G435" i="7"/>
  <c r="H435" i="7"/>
  <c r="I435" i="7"/>
  <c r="J435" i="7"/>
  <c r="K435" i="7"/>
  <c r="L435" i="7"/>
  <c r="M435" i="7"/>
  <c r="B436" i="7"/>
  <c r="C436" i="7"/>
  <c r="D436" i="7"/>
  <c r="E436" i="7"/>
  <c r="F436" i="7"/>
  <c r="G436" i="7"/>
  <c r="H436" i="7"/>
  <c r="I436" i="7"/>
  <c r="J436" i="7"/>
  <c r="K436" i="7"/>
  <c r="L436" i="7"/>
  <c r="M436" i="7"/>
  <c r="B437" i="7"/>
  <c r="C437" i="7"/>
  <c r="D437" i="7"/>
  <c r="E437" i="7"/>
  <c r="F437" i="7"/>
  <c r="G437" i="7"/>
  <c r="H437" i="7"/>
  <c r="I437" i="7"/>
  <c r="J437" i="7"/>
  <c r="K437" i="7"/>
  <c r="L437" i="7"/>
  <c r="M437" i="7"/>
  <c r="B438" i="7"/>
  <c r="C438" i="7"/>
  <c r="D438" i="7"/>
  <c r="E438" i="7"/>
  <c r="F438" i="7"/>
  <c r="G438" i="7"/>
  <c r="H438" i="7"/>
  <c r="I438" i="7"/>
  <c r="J438" i="7"/>
  <c r="K438" i="7"/>
  <c r="L438" i="7"/>
  <c r="M438" i="7"/>
  <c r="B439" i="7"/>
  <c r="C439" i="7"/>
  <c r="D439" i="7"/>
  <c r="E439" i="7"/>
  <c r="F439" i="7"/>
  <c r="G439" i="7"/>
  <c r="H439" i="7"/>
  <c r="I439" i="7"/>
  <c r="J439" i="7"/>
  <c r="K439" i="7"/>
  <c r="L439" i="7"/>
  <c r="M439" i="7"/>
  <c r="B440" i="7"/>
  <c r="C440" i="7"/>
  <c r="D440" i="7"/>
  <c r="E440" i="7"/>
  <c r="F440" i="7"/>
  <c r="G440" i="7"/>
  <c r="H440" i="7"/>
  <c r="I440" i="7"/>
  <c r="J440" i="7"/>
  <c r="K440" i="7"/>
  <c r="L440" i="7"/>
  <c r="M440" i="7"/>
  <c r="B441" i="7"/>
  <c r="C441" i="7"/>
  <c r="D441" i="7"/>
  <c r="E441" i="7"/>
  <c r="F441" i="7"/>
  <c r="G441" i="7"/>
  <c r="H441" i="7"/>
  <c r="I441" i="7"/>
  <c r="J441" i="7"/>
  <c r="K441" i="7"/>
  <c r="L441" i="7"/>
  <c r="M441" i="7"/>
  <c r="B442" i="7"/>
  <c r="C442" i="7"/>
  <c r="D442" i="7"/>
  <c r="E442" i="7"/>
  <c r="F442" i="7"/>
  <c r="G442" i="7"/>
  <c r="H442" i="7"/>
  <c r="I442" i="7"/>
  <c r="J442" i="7"/>
  <c r="K442" i="7"/>
  <c r="L442" i="7"/>
  <c r="M442" i="7"/>
  <c r="B443" i="7"/>
  <c r="C443" i="7"/>
  <c r="D443" i="7"/>
  <c r="E443" i="7"/>
  <c r="F443" i="7"/>
  <c r="G443" i="7"/>
  <c r="H443" i="7"/>
  <c r="I443" i="7"/>
  <c r="J443" i="7"/>
  <c r="K443" i="7"/>
  <c r="L443" i="7"/>
  <c r="M443" i="7"/>
  <c r="B444" i="7"/>
  <c r="C444" i="7"/>
  <c r="D444" i="7"/>
  <c r="E444" i="7"/>
  <c r="F444" i="7"/>
  <c r="G444" i="7"/>
  <c r="H444" i="7"/>
  <c r="I444" i="7"/>
  <c r="J444" i="7"/>
  <c r="K444" i="7"/>
  <c r="L444" i="7"/>
  <c r="M444" i="7"/>
  <c r="B445" i="7"/>
  <c r="C445" i="7"/>
  <c r="D445" i="7"/>
  <c r="E445" i="7"/>
  <c r="F445" i="7"/>
  <c r="G445" i="7"/>
  <c r="H445" i="7"/>
  <c r="I445" i="7"/>
  <c r="J445" i="7"/>
  <c r="K445" i="7"/>
  <c r="L445" i="7"/>
  <c r="M445" i="7"/>
  <c r="B446" i="7"/>
  <c r="C446" i="7"/>
  <c r="D446" i="7"/>
  <c r="E446" i="7"/>
  <c r="F446" i="7"/>
  <c r="G446" i="7"/>
  <c r="H446" i="7"/>
  <c r="I446" i="7"/>
  <c r="J446" i="7"/>
  <c r="K446" i="7"/>
  <c r="L446" i="7"/>
  <c r="M446" i="7"/>
  <c r="B447" i="7"/>
  <c r="C447" i="7"/>
  <c r="D447" i="7"/>
  <c r="E447" i="7"/>
  <c r="F447" i="7"/>
  <c r="G447" i="7"/>
  <c r="H447" i="7"/>
  <c r="I447" i="7"/>
  <c r="J447" i="7"/>
  <c r="K447" i="7"/>
  <c r="L447" i="7"/>
  <c r="M447" i="7"/>
  <c r="B448" i="7"/>
  <c r="C448" i="7"/>
  <c r="D448" i="7"/>
  <c r="E448" i="7"/>
  <c r="F448" i="7"/>
  <c r="G448" i="7"/>
  <c r="H448" i="7"/>
  <c r="I448" i="7"/>
  <c r="J448" i="7"/>
  <c r="K448" i="7"/>
  <c r="L448" i="7"/>
  <c r="M448" i="7"/>
  <c r="B449" i="7"/>
  <c r="C449" i="7"/>
  <c r="D449" i="7"/>
  <c r="E449" i="7"/>
  <c r="F449" i="7"/>
  <c r="G449" i="7"/>
  <c r="H449" i="7"/>
  <c r="I449" i="7"/>
  <c r="J449" i="7"/>
  <c r="K449" i="7"/>
  <c r="L449" i="7"/>
  <c r="M449" i="7"/>
  <c r="B450" i="7"/>
  <c r="C450" i="7"/>
  <c r="D450" i="7"/>
  <c r="E450" i="7"/>
  <c r="F450" i="7"/>
  <c r="G450" i="7"/>
  <c r="H450" i="7"/>
  <c r="I450" i="7"/>
  <c r="J450" i="7"/>
  <c r="K450" i="7"/>
  <c r="L450" i="7"/>
  <c r="M450" i="7"/>
  <c r="B451" i="7"/>
  <c r="C451" i="7"/>
  <c r="D451" i="7"/>
  <c r="E451" i="7"/>
  <c r="F451" i="7"/>
  <c r="G451" i="7"/>
  <c r="H451" i="7"/>
  <c r="I451" i="7"/>
  <c r="J451" i="7"/>
  <c r="K451" i="7"/>
  <c r="L451" i="7"/>
  <c r="M451" i="7"/>
  <c r="B452" i="7"/>
  <c r="C452" i="7"/>
  <c r="D452" i="7"/>
  <c r="E452" i="7"/>
  <c r="F452" i="7"/>
  <c r="G452" i="7"/>
  <c r="H452" i="7"/>
  <c r="I452" i="7"/>
  <c r="J452" i="7"/>
  <c r="K452" i="7"/>
  <c r="L452" i="7"/>
  <c r="M452" i="7"/>
  <c r="C433" i="7"/>
  <c r="D433" i="7"/>
  <c r="E433" i="7"/>
  <c r="F433" i="7"/>
  <c r="G433" i="7"/>
  <c r="H433" i="7"/>
  <c r="I433" i="7"/>
  <c r="J433" i="7"/>
  <c r="K433" i="7"/>
  <c r="L433" i="7"/>
  <c r="M433" i="7"/>
  <c r="U122" i="7" l="1"/>
  <c r="L123" i="7"/>
  <c r="B123" i="7"/>
  <c r="AD122" i="7"/>
  <c r="C498" i="7"/>
  <c r="C502" i="7"/>
  <c r="K501" i="7"/>
  <c r="K496" i="7"/>
  <c r="K493" i="7"/>
  <c r="K491" i="7"/>
  <c r="J501" i="7"/>
  <c r="J498" i="7"/>
  <c r="J494" i="7"/>
  <c r="J493" i="7"/>
  <c r="J492" i="7"/>
  <c r="J491" i="7"/>
  <c r="J490" i="7"/>
  <c r="J489" i="7"/>
  <c r="J488" i="7"/>
  <c r="K499" i="7"/>
  <c r="K495" i="7"/>
  <c r="K490" i="7"/>
  <c r="G483" i="7"/>
  <c r="G484" i="7"/>
  <c r="G485" i="7"/>
  <c r="G486" i="7"/>
  <c r="G487" i="7"/>
  <c r="J497" i="7"/>
  <c r="F486" i="7"/>
  <c r="F483" i="7"/>
  <c r="F487" i="7"/>
  <c r="F485" i="7"/>
  <c r="F484" i="7"/>
  <c r="I502" i="7"/>
  <c r="I501" i="7"/>
  <c r="I500" i="7"/>
  <c r="I499" i="7"/>
  <c r="I498" i="7"/>
  <c r="I497" i="7"/>
  <c r="I496" i="7"/>
  <c r="I495" i="7"/>
  <c r="I494" i="7"/>
  <c r="I493" i="7"/>
  <c r="I492" i="7"/>
  <c r="I491" i="7"/>
  <c r="I490" i="7"/>
  <c r="I489" i="7"/>
  <c r="I488" i="7"/>
  <c r="H487" i="7"/>
  <c r="H483" i="7"/>
  <c r="H484" i="7"/>
  <c r="H485" i="7"/>
  <c r="H486" i="7"/>
  <c r="K502" i="7"/>
  <c r="K498" i="7"/>
  <c r="K494" i="7"/>
  <c r="K489" i="7"/>
  <c r="J500" i="7"/>
  <c r="J495" i="7"/>
  <c r="E487" i="7"/>
  <c r="E484" i="7"/>
  <c r="E485" i="7"/>
  <c r="E483" i="7"/>
  <c r="E486" i="7"/>
  <c r="H502" i="7"/>
  <c r="H501" i="7"/>
  <c r="H500" i="7"/>
  <c r="H499" i="7"/>
  <c r="H498" i="7"/>
  <c r="H497" i="7"/>
  <c r="H496" i="7"/>
  <c r="H495" i="7"/>
  <c r="H494" i="7"/>
  <c r="H493" i="7"/>
  <c r="H492" i="7"/>
  <c r="H491" i="7"/>
  <c r="H490" i="7"/>
  <c r="H489" i="7"/>
  <c r="H488" i="7"/>
  <c r="K500" i="7"/>
  <c r="K497" i="7"/>
  <c r="K492" i="7"/>
  <c r="K488" i="7"/>
  <c r="J502" i="7"/>
  <c r="J499" i="7"/>
  <c r="J496" i="7"/>
  <c r="D487" i="7"/>
  <c r="D483" i="7"/>
  <c r="D484" i="7"/>
  <c r="D485" i="7"/>
  <c r="D486" i="7"/>
  <c r="G502" i="7"/>
  <c r="G501" i="7"/>
  <c r="G500" i="7"/>
  <c r="G499" i="7"/>
  <c r="G498" i="7"/>
  <c r="G497" i="7"/>
  <c r="G496" i="7"/>
  <c r="G495" i="7"/>
  <c r="G494" i="7"/>
  <c r="G493" i="7"/>
  <c r="G492" i="7"/>
  <c r="G491" i="7"/>
  <c r="G490" i="7"/>
  <c r="G489" i="7"/>
  <c r="G488" i="7"/>
  <c r="F499" i="7"/>
  <c r="F495" i="7"/>
  <c r="F491" i="7"/>
  <c r="E502" i="7"/>
  <c r="E499" i="7"/>
  <c r="E495" i="7"/>
  <c r="E490" i="7"/>
  <c r="M487" i="7"/>
  <c r="M483" i="7"/>
  <c r="M484" i="7"/>
  <c r="M485" i="7"/>
  <c r="M486" i="7"/>
  <c r="D502" i="7"/>
  <c r="D501" i="7"/>
  <c r="D500" i="7"/>
  <c r="D499" i="7"/>
  <c r="D498" i="7"/>
  <c r="D497" i="7"/>
  <c r="D496" i="7"/>
  <c r="D495" i="7"/>
  <c r="D494" i="7"/>
  <c r="D493" i="7"/>
  <c r="D492" i="7"/>
  <c r="D491" i="7"/>
  <c r="D490" i="7"/>
  <c r="D489" i="7"/>
  <c r="D488" i="7"/>
  <c r="F500" i="7"/>
  <c r="F496" i="7"/>
  <c r="F490" i="7"/>
  <c r="N487" i="7"/>
  <c r="N483" i="7"/>
  <c r="N484" i="7"/>
  <c r="N485" i="7"/>
  <c r="N486" i="7"/>
  <c r="E498" i="7"/>
  <c r="E494" i="7"/>
  <c r="E489" i="7"/>
  <c r="C501" i="7"/>
  <c r="C500" i="7"/>
  <c r="C499" i="7"/>
  <c r="C497" i="7"/>
  <c r="C496" i="7"/>
  <c r="C495" i="7"/>
  <c r="C494" i="7"/>
  <c r="C493" i="7"/>
  <c r="C492" i="7"/>
  <c r="C491" i="7"/>
  <c r="C490" i="7"/>
  <c r="C489" i="7"/>
  <c r="C488" i="7"/>
  <c r="K487" i="7"/>
  <c r="K483" i="7"/>
  <c r="K484" i="7"/>
  <c r="K485" i="7"/>
  <c r="K486" i="7"/>
  <c r="N502" i="7"/>
  <c r="N501" i="7"/>
  <c r="N500" i="7"/>
  <c r="N499" i="7"/>
  <c r="N498" i="7"/>
  <c r="N497" i="7"/>
  <c r="N496" i="7"/>
  <c r="N495" i="7"/>
  <c r="N494" i="7"/>
  <c r="N493" i="7"/>
  <c r="N492" i="7"/>
  <c r="N491" i="7"/>
  <c r="N490" i="7"/>
  <c r="N489" i="7"/>
  <c r="N488" i="7"/>
  <c r="C487" i="7"/>
  <c r="C483" i="7"/>
  <c r="C484" i="7"/>
  <c r="C485" i="7"/>
  <c r="C486" i="7"/>
  <c r="F501" i="7"/>
  <c r="F497" i="7"/>
  <c r="F493" i="7"/>
  <c r="F489" i="7"/>
  <c r="E500" i="7"/>
  <c r="E497" i="7"/>
  <c r="E493" i="7"/>
  <c r="E491" i="7"/>
  <c r="J483" i="7"/>
  <c r="J484" i="7"/>
  <c r="J485" i="7"/>
  <c r="J486" i="7"/>
  <c r="J487" i="7"/>
  <c r="M502" i="7"/>
  <c r="M501" i="7"/>
  <c r="M500" i="7"/>
  <c r="M499" i="7"/>
  <c r="M498" i="7"/>
  <c r="M497" i="7"/>
  <c r="M496" i="7"/>
  <c r="M495" i="7"/>
  <c r="M494" i="7"/>
  <c r="M493" i="7"/>
  <c r="M492" i="7"/>
  <c r="M491" i="7"/>
  <c r="M490" i="7"/>
  <c r="M489" i="7"/>
  <c r="M488" i="7"/>
  <c r="F502" i="7"/>
  <c r="F498" i="7"/>
  <c r="F494" i="7"/>
  <c r="F492" i="7"/>
  <c r="F488" i="7"/>
  <c r="E501" i="7"/>
  <c r="E496" i="7"/>
  <c r="E492" i="7"/>
  <c r="E488" i="7"/>
  <c r="L485" i="7"/>
  <c r="L487" i="7"/>
  <c r="L484" i="7"/>
  <c r="L486" i="7"/>
  <c r="L483" i="7"/>
  <c r="I487" i="7"/>
  <c r="I483" i="7"/>
  <c r="I484" i="7"/>
  <c r="I486" i="7"/>
  <c r="I485" i="7"/>
  <c r="L502" i="7"/>
  <c r="L501" i="7"/>
  <c r="L500" i="7"/>
  <c r="L499" i="7"/>
  <c r="L498" i="7"/>
  <c r="L497" i="7"/>
  <c r="L496" i="7"/>
  <c r="L495" i="7"/>
  <c r="L494" i="7"/>
  <c r="L493" i="7"/>
  <c r="L492" i="7"/>
  <c r="L491" i="7"/>
  <c r="L490" i="7"/>
  <c r="L489" i="7"/>
  <c r="L488" i="7"/>
  <c r="G78" i="3"/>
  <c r="C78" i="3"/>
  <c r="E78" i="3" s="1"/>
  <c r="G79" i="3"/>
  <c r="G80" i="3"/>
  <c r="C80" i="3"/>
  <c r="E80" i="3" s="1"/>
  <c r="G81" i="3"/>
  <c r="G82" i="3"/>
  <c r="G83" i="3"/>
  <c r="C83" i="3"/>
  <c r="E83" i="3" s="1"/>
  <c r="G84" i="3"/>
  <c r="I607" i="7"/>
  <c r="B124" i="7" l="1"/>
  <c r="AD123" i="7"/>
  <c r="U123" i="7"/>
  <c r="L124" i="7"/>
  <c r="K445" i="33"/>
  <c r="K444" i="33"/>
  <c r="K443" i="33"/>
  <c r="K442" i="33"/>
  <c r="K437" i="33"/>
  <c r="K440" i="33"/>
  <c r="K438" i="33"/>
  <c r="K439" i="33"/>
  <c r="K441" i="33"/>
  <c r="H100" i="9"/>
  <c r="I100" i="9" s="1"/>
  <c r="H61" i="9"/>
  <c r="H30" i="3"/>
  <c r="H84" i="3"/>
  <c r="H43" i="33"/>
  <c r="I43" i="33" s="1"/>
  <c r="K428" i="33"/>
  <c r="C81" i="3"/>
  <c r="E81" i="3" s="1"/>
  <c r="C79" i="3"/>
  <c r="E79" i="3" s="1"/>
  <c r="C82" i="3"/>
  <c r="E82" i="3" s="1"/>
  <c r="U124" i="7" l="1"/>
  <c r="L125" i="7"/>
  <c r="B125" i="7"/>
  <c r="AD124" i="7"/>
  <c r="D607" i="7"/>
  <c r="E607" i="7"/>
  <c r="F607" i="7"/>
  <c r="G607" i="7"/>
  <c r="J607" i="7"/>
  <c r="K607" i="7"/>
  <c r="L607" i="7"/>
  <c r="N445" i="33" s="1"/>
  <c r="H35" i="3"/>
  <c r="N557" i="7"/>
  <c r="B126" i="7" l="1"/>
  <c r="AD125" i="7"/>
  <c r="L126" i="7"/>
  <c r="U125" i="7"/>
  <c r="H443" i="33"/>
  <c r="H442" i="33"/>
  <c r="H444" i="33"/>
  <c r="H445" i="33"/>
  <c r="M444" i="33"/>
  <c r="M445" i="33"/>
  <c r="M443" i="33"/>
  <c r="M442" i="33"/>
  <c r="L443" i="33"/>
  <c r="L442" i="33"/>
  <c r="L444" i="33"/>
  <c r="L445" i="33"/>
  <c r="J445" i="33"/>
  <c r="J443" i="33"/>
  <c r="J444" i="33"/>
  <c r="J442" i="33"/>
  <c r="I445" i="33"/>
  <c r="I444" i="33"/>
  <c r="I442" i="33"/>
  <c r="I443" i="33"/>
  <c r="G445" i="33"/>
  <c r="G443" i="33"/>
  <c r="G442" i="33"/>
  <c r="G444" i="33"/>
  <c r="F445" i="33"/>
  <c r="F444" i="33"/>
  <c r="F443" i="33"/>
  <c r="F442" i="33"/>
  <c r="L438" i="33"/>
  <c r="L437" i="33"/>
  <c r="L439" i="33"/>
  <c r="L441" i="33"/>
  <c r="L440" i="33"/>
  <c r="G441" i="33"/>
  <c r="G440" i="33"/>
  <c r="G439" i="33"/>
  <c r="G437" i="33"/>
  <c r="G438" i="33"/>
  <c r="M441" i="33"/>
  <c r="M439" i="33"/>
  <c r="M440" i="33"/>
  <c r="M438" i="33"/>
  <c r="M437" i="33"/>
  <c r="J440" i="33"/>
  <c r="J437" i="33"/>
  <c r="J438" i="33"/>
  <c r="J439" i="33"/>
  <c r="J441" i="33"/>
  <c r="I437" i="33"/>
  <c r="I438" i="33"/>
  <c r="I440" i="33"/>
  <c r="I441" i="33"/>
  <c r="I439" i="33"/>
  <c r="H440" i="33"/>
  <c r="H439" i="33"/>
  <c r="H437" i="33"/>
  <c r="H438" i="33"/>
  <c r="H441" i="33"/>
  <c r="F437" i="33"/>
  <c r="F439" i="33"/>
  <c r="F438" i="33"/>
  <c r="F440" i="33"/>
  <c r="F441" i="33"/>
  <c r="H434" i="33"/>
  <c r="H433" i="33"/>
  <c r="H436" i="33"/>
  <c r="H435" i="33"/>
  <c r="J435" i="33"/>
  <c r="J433" i="33"/>
  <c r="J436" i="33"/>
  <c r="J434" i="33"/>
  <c r="F436" i="33"/>
  <c r="F434" i="33"/>
  <c r="F435" i="33"/>
  <c r="F433" i="33"/>
  <c r="I434" i="33"/>
  <c r="I435" i="33"/>
  <c r="I433" i="33"/>
  <c r="I436" i="33"/>
  <c r="G435" i="33"/>
  <c r="G433" i="33"/>
  <c r="G434" i="33"/>
  <c r="G436" i="33"/>
  <c r="H101" i="9"/>
  <c r="I101" i="9" s="1"/>
  <c r="H62" i="9"/>
  <c r="H103" i="9"/>
  <c r="H64" i="9"/>
  <c r="H96" i="9"/>
  <c r="I96" i="9" s="1"/>
  <c r="H57" i="9"/>
  <c r="H102" i="9"/>
  <c r="H63" i="9"/>
  <c r="H99" i="9"/>
  <c r="I99" i="9" s="1"/>
  <c r="H60" i="9"/>
  <c r="H98" i="9"/>
  <c r="I98" i="9" s="1"/>
  <c r="H59" i="9"/>
  <c r="H97" i="9"/>
  <c r="I97" i="9" s="1"/>
  <c r="H58" i="9"/>
  <c r="H95" i="9"/>
  <c r="I95" i="9" s="1"/>
  <c r="H56" i="9"/>
  <c r="H87" i="3"/>
  <c r="H86" i="3"/>
  <c r="H83" i="3"/>
  <c r="H82" i="3"/>
  <c r="H85" i="3"/>
  <c r="H81" i="3"/>
  <c r="H80" i="3"/>
  <c r="H79" i="3"/>
  <c r="H29" i="3"/>
  <c r="J431" i="33"/>
  <c r="J430" i="33"/>
  <c r="J432" i="33"/>
  <c r="J429" i="33"/>
  <c r="H28" i="3"/>
  <c r="I432" i="33"/>
  <c r="I430" i="33"/>
  <c r="I431" i="33"/>
  <c r="I429" i="33"/>
  <c r="H27" i="3"/>
  <c r="H432" i="33"/>
  <c r="H431" i="33"/>
  <c r="H430" i="33"/>
  <c r="H429" i="33"/>
  <c r="H26" i="3"/>
  <c r="G431" i="33"/>
  <c r="G432" i="33"/>
  <c r="G430" i="33"/>
  <c r="G429" i="33"/>
  <c r="H25" i="3"/>
  <c r="F431" i="33"/>
  <c r="F432" i="33"/>
  <c r="F429" i="33"/>
  <c r="F430" i="33"/>
  <c r="H46" i="33"/>
  <c r="H33" i="3"/>
  <c r="H45" i="33"/>
  <c r="H32" i="3"/>
  <c r="H44" i="33"/>
  <c r="H31" i="3"/>
  <c r="H48" i="33"/>
  <c r="H42" i="33"/>
  <c r="I42" i="33" s="1"/>
  <c r="J428" i="33"/>
  <c r="J426" i="33"/>
  <c r="J424" i="33"/>
  <c r="J427" i="33"/>
  <c r="J425" i="33"/>
  <c r="H39" i="33"/>
  <c r="I39" i="33" s="1"/>
  <c r="G420" i="33"/>
  <c r="G415" i="33"/>
  <c r="G413" i="33"/>
  <c r="G418" i="33"/>
  <c r="G411" i="33"/>
  <c r="G422" i="33"/>
  <c r="G416" i="33"/>
  <c r="G414" i="33"/>
  <c r="G412" i="33"/>
  <c r="G428" i="33"/>
  <c r="G410" i="33"/>
  <c r="G426" i="33"/>
  <c r="G427" i="33"/>
  <c r="G424" i="33"/>
  <c r="G425" i="33"/>
  <c r="G423" i="33"/>
  <c r="G421" i="33"/>
  <c r="G419" i="33"/>
  <c r="G417" i="33"/>
  <c r="H41" i="33"/>
  <c r="I41" i="33" s="1"/>
  <c r="I420" i="33"/>
  <c r="I421" i="33"/>
  <c r="I422" i="33"/>
  <c r="I427" i="33"/>
  <c r="I425" i="33"/>
  <c r="I423" i="33"/>
  <c r="I419" i="33"/>
  <c r="I428" i="33"/>
  <c r="I426" i="33"/>
  <c r="I424" i="33"/>
  <c r="H38" i="33"/>
  <c r="F418" i="33"/>
  <c r="F428" i="33"/>
  <c r="F416" i="33"/>
  <c r="F426" i="33"/>
  <c r="F415" i="33"/>
  <c r="F414" i="33"/>
  <c r="F424" i="33"/>
  <c r="F412" i="33"/>
  <c r="F420" i="33"/>
  <c r="F410" i="33"/>
  <c r="F408" i="33"/>
  <c r="F411" i="33"/>
  <c r="F427" i="33"/>
  <c r="F425" i="33"/>
  <c r="F422" i="33"/>
  <c r="F423" i="33"/>
  <c r="F413" i="33"/>
  <c r="F409" i="33"/>
  <c r="F421" i="33"/>
  <c r="F407" i="33"/>
  <c r="F417" i="33"/>
  <c r="F419" i="33"/>
  <c r="H40" i="33"/>
  <c r="I40" i="33" s="1"/>
  <c r="H414" i="33"/>
  <c r="H421" i="33"/>
  <c r="H419" i="33"/>
  <c r="H415" i="33"/>
  <c r="H416" i="33"/>
  <c r="H418" i="33"/>
  <c r="H428" i="33"/>
  <c r="H417" i="33"/>
  <c r="H426" i="33"/>
  <c r="H424" i="33"/>
  <c r="H427" i="33"/>
  <c r="H422" i="33"/>
  <c r="H425" i="33"/>
  <c r="H420" i="33"/>
  <c r="H423" i="33"/>
  <c r="I78" i="3"/>
  <c r="C510" i="33" l="1"/>
  <c r="U126" i="7"/>
  <c r="L127" i="7"/>
  <c r="AD126" i="7"/>
  <c r="B127" i="7"/>
  <c r="H106" i="9"/>
  <c r="H67" i="9"/>
  <c r="I38" i="33"/>
  <c r="H49" i="33"/>
  <c r="H36" i="3"/>
  <c r="U127" i="7" l="1"/>
  <c r="L128" i="7"/>
  <c r="B128" i="7"/>
  <c r="AD127" i="7"/>
  <c r="N510" i="33"/>
  <c r="O510" i="33" s="1"/>
  <c r="L510" i="33"/>
  <c r="D510" i="33"/>
  <c r="B129" i="7" l="1"/>
  <c r="AD128" i="7"/>
  <c r="U128" i="7"/>
  <c r="L129" i="7"/>
  <c r="Q510" i="33"/>
  <c r="P510" i="33"/>
  <c r="B453" i="7"/>
  <c r="C504" i="7" l="1"/>
  <c r="C505" i="7"/>
  <c r="L130" i="7"/>
  <c r="U129" i="7"/>
  <c r="B130" i="7"/>
  <c r="AD129" i="7"/>
  <c r="C503" i="7"/>
  <c r="E209" i="33" s="1"/>
  <c r="D453" i="7"/>
  <c r="E505" i="7" s="1"/>
  <c r="C453" i="7"/>
  <c r="D505" i="7" s="1"/>
  <c r="AD130" i="7" l="1"/>
  <c r="B131" i="7"/>
  <c r="U130" i="7"/>
  <c r="L131" i="7"/>
  <c r="D503" i="7"/>
  <c r="F217" i="33" s="1"/>
  <c r="E503" i="7"/>
  <c r="G217" i="33" s="1"/>
  <c r="C132" i="33"/>
  <c r="E196" i="33" s="1"/>
  <c r="C325" i="33" s="1"/>
  <c r="E389" i="33" s="1"/>
  <c r="E453" i="7"/>
  <c r="F505" i="7" s="1"/>
  <c r="G453" i="7"/>
  <c r="H505" i="7" s="1"/>
  <c r="F453" i="7"/>
  <c r="G505" i="7" s="1"/>
  <c r="K453" i="7"/>
  <c r="L505" i="7" s="1"/>
  <c r="H453" i="7"/>
  <c r="I505" i="7" s="1"/>
  <c r="I453" i="7"/>
  <c r="J505" i="7" s="1"/>
  <c r="L227" i="6" s="1"/>
  <c r="J354" i="6" s="1"/>
  <c r="J453" i="7"/>
  <c r="L453" i="7"/>
  <c r="M505" i="7" s="1"/>
  <c r="M453" i="7"/>
  <c r="N505" i="7" s="1"/>
  <c r="E504" i="7"/>
  <c r="C143" i="33"/>
  <c r="E207" i="33" s="1"/>
  <c r="C336" i="33" s="1"/>
  <c r="E400" i="33" s="1"/>
  <c r="C144" i="33"/>
  <c r="E208" i="33" s="1"/>
  <c r="C337" i="33" s="1"/>
  <c r="E401" i="33" s="1"/>
  <c r="C142" i="33"/>
  <c r="E206" i="33" s="1"/>
  <c r="C335" i="33" s="1"/>
  <c r="E399" i="33" s="1"/>
  <c r="D504" i="7"/>
  <c r="L38" i="7"/>
  <c r="B38" i="7"/>
  <c r="K505" i="7" l="1"/>
  <c r="K504" i="7"/>
  <c r="L504" i="7"/>
  <c r="M504" i="7"/>
  <c r="U131" i="7"/>
  <c r="L132" i="7"/>
  <c r="B132" i="7"/>
  <c r="AD131" i="7"/>
  <c r="L39" i="7"/>
  <c r="U38" i="7"/>
  <c r="B39" i="7"/>
  <c r="AD38" i="7"/>
  <c r="L503" i="7"/>
  <c r="H504" i="7"/>
  <c r="H503" i="7"/>
  <c r="N503" i="7"/>
  <c r="N504" i="7"/>
  <c r="M503" i="7"/>
  <c r="G503" i="7"/>
  <c r="G504" i="7"/>
  <c r="F503" i="7"/>
  <c r="F504" i="7"/>
  <c r="D36" i="6" s="1" a="1"/>
  <c r="D36" i="6" s="1"/>
  <c r="K503" i="7"/>
  <c r="M243" i="33" s="1"/>
  <c r="K372" i="33" s="1"/>
  <c r="M436" i="33" s="1"/>
  <c r="J504" i="7"/>
  <c r="J503" i="7"/>
  <c r="L243" i="33" s="1"/>
  <c r="J372" i="33" s="1"/>
  <c r="L436" i="33" s="1"/>
  <c r="I503" i="7"/>
  <c r="K243" i="33" s="1"/>
  <c r="I372" i="33" s="1"/>
  <c r="K436" i="33" s="1"/>
  <c r="I504" i="7"/>
  <c r="I174" i="33"/>
  <c r="J174" i="33"/>
  <c r="K174" i="33"/>
  <c r="D152" i="33"/>
  <c r="F216" i="33" s="1"/>
  <c r="E152" i="33"/>
  <c r="G216" i="33" s="1"/>
  <c r="E345" i="33" s="1"/>
  <c r="G409" i="33" s="1"/>
  <c r="L172" i="33"/>
  <c r="M172" i="33"/>
  <c r="N172" i="33"/>
  <c r="L184" i="33"/>
  <c r="M184" i="33"/>
  <c r="N184" i="33"/>
  <c r="I161" i="33"/>
  <c r="J161" i="33"/>
  <c r="K161" i="33"/>
  <c r="E132" i="33"/>
  <c r="G196" i="33" s="1"/>
  <c r="E325" i="33" s="1"/>
  <c r="D132" i="33"/>
  <c r="F196" i="33" s="1"/>
  <c r="D325" i="33" s="1"/>
  <c r="F165" i="33"/>
  <c r="G165" i="33"/>
  <c r="H165" i="33"/>
  <c r="D151" i="33"/>
  <c r="F215" i="33" s="1"/>
  <c r="E151" i="33"/>
  <c r="G215" i="33" s="1"/>
  <c r="E344" i="33" s="1"/>
  <c r="G408" i="33" s="1"/>
  <c r="L187" i="33"/>
  <c r="N251" i="33" s="1"/>
  <c r="L380" i="33" s="1"/>
  <c r="N444" i="33" s="1"/>
  <c r="M187" i="33"/>
  <c r="N187" i="33"/>
  <c r="L161" i="33"/>
  <c r="M161" i="33"/>
  <c r="N161" i="33"/>
  <c r="F164" i="33"/>
  <c r="G164" i="33"/>
  <c r="H164" i="33"/>
  <c r="F161" i="33"/>
  <c r="G161" i="33"/>
  <c r="H161" i="33"/>
  <c r="L186" i="33"/>
  <c r="N250" i="33" s="1"/>
  <c r="L379" i="33" s="1"/>
  <c r="N443" i="33" s="1"/>
  <c r="N186" i="33"/>
  <c r="L173" i="33"/>
  <c r="M173" i="33"/>
  <c r="N173" i="33"/>
  <c r="I172" i="33"/>
  <c r="J172" i="33"/>
  <c r="K172" i="33"/>
  <c r="I178" i="33"/>
  <c r="J178" i="33"/>
  <c r="K178" i="33"/>
  <c r="M242" i="33" s="1"/>
  <c r="K371" i="33" s="1"/>
  <c r="M435" i="33" s="1"/>
  <c r="L185" i="33"/>
  <c r="N249" i="33" s="1"/>
  <c r="L378" i="33" s="1"/>
  <c r="N442" i="33" s="1"/>
  <c r="N185" i="33"/>
  <c r="F166" i="33"/>
  <c r="G166" i="33"/>
  <c r="H166" i="33"/>
  <c r="G132" i="33"/>
  <c r="I196" i="33" s="1"/>
  <c r="G325" i="33" s="1"/>
  <c r="F132" i="33"/>
  <c r="H196" i="33" s="1"/>
  <c r="F325" i="33" s="1"/>
  <c r="H132" i="33"/>
  <c r="J196" i="33" s="1"/>
  <c r="H325" i="33" s="1"/>
  <c r="I177" i="33"/>
  <c r="J177" i="33"/>
  <c r="K177" i="33"/>
  <c r="L174" i="33"/>
  <c r="M174" i="33"/>
  <c r="N174" i="33"/>
  <c r="I173" i="33"/>
  <c r="J173" i="33"/>
  <c r="K173" i="33"/>
  <c r="N132" i="33"/>
  <c r="P196" i="33" s="1"/>
  <c r="N325" i="33" s="1"/>
  <c r="P389" i="33" s="1"/>
  <c r="M132" i="33"/>
  <c r="O196" i="33" s="1"/>
  <c r="M325" i="33" s="1"/>
  <c r="L132" i="33"/>
  <c r="N196" i="33" s="1"/>
  <c r="L325" i="33" s="1"/>
  <c r="K132" i="33"/>
  <c r="M196" i="33" s="1"/>
  <c r="K325" i="33" s="1"/>
  <c r="J132" i="33"/>
  <c r="L196" i="33" s="1"/>
  <c r="J325" i="33" s="1"/>
  <c r="I132" i="33"/>
  <c r="K196" i="33" s="1"/>
  <c r="I325" i="33" s="1"/>
  <c r="C24" i="3"/>
  <c r="F24" i="3"/>
  <c r="F35" i="3"/>
  <c r="F34" i="3"/>
  <c r="F33" i="3"/>
  <c r="F32" i="3"/>
  <c r="F31" i="3"/>
  <c r="F30" i="3"/>
  <c r="F29" i="3"/>
  <c r="F28" i="3"/>
  <c r="F27" i="3"/>
  <c r="F26" i="3"/>
  <c r="F25" i="3"/>
  <c r="M241" i="33" l="1"/>
  <c r="K370" i="33" s="1"/>
  <c r="M434" i="33" s="1"/>
  <c r="N248" i="33"/>
  <c r="O251" i="33"/>
  <c r="M380" i="33" s="1"/>
  <c r="O444" i="33" s="1"/>
  <c r="P248" i="33"/>
  <c r="O250" i="33"/>
  <c r="M379" i="33" s="1"/>
  <c r="O443" i="33" s="1"/>
  <c r="O249" i="33"/>
  <c r="M378" i="33" s="1"/>
  <c r="O442" i="33" s="1"/>
  <c r="L241" i="33"/>
  <c r="J370" i="33" s="1"/>
  <c r="L434" i="33" s="1"/>
  <c r="L242" i="33"/>
  <c r="J371" i="33" s="1"/>
  <c r="L435" i="33" s="1"/>
  <c r="L377" i="33"/>
  <c r="N441" i="33" s="1"/>
  <c r="AD132" i="7"/>
  <c r="B133" i="7"/>
  <c r="U132" i="7"/>
  <c r="L133" i="7"/>
  <c r="N236" i="33"/>
  <c r="L365" i="33" s="1"/>
  <c r="N429" i="33" s="1"/>
  <c r="K241" i="33"/>
  <c r="I370" i="33" s="1"/>
  <c r="K434" i="33" s="1"/>
  <c r="L236" i="33"/>
  <c r="J365" i="33" s="1"/>
  <c r="L429" i="33" s="1"/>
  <c r="O248" i="33"/>
  <c r="M377" i="33" s="1"/>
  <c r="O441" i="33" s="1"/>
  <c r="M238" i="33"/>
  <c r="K367" i="33" s="1"/>
  <c r="M431" i="33" s="1"/>
  <c r="B40" i="7"/>
  <c r="AD39" i="7"/>
  <c r="L237" i="33"/>
  <c r="J366" i="33" s="1"/>
  <c r="L430" i="33" s="1"/>
  <c r="P249" i="33"/>
  <c r="N378" i="33" s="1"/>
  <c r="P442" i="33" s="1"/>
  <c r="C507" i="33" s="1"/>
  <c r="P250" i="33"/>
  <c r="N379" i="33" s="1"/>
  <c r="P443" i="33" s="1"/>
  <c r="P251" i="33"/>
  <c r="N380" i="33" s="1"/>
  <c r="P444" i="33" s="1"/>
  <c r="L40" i="7"/>
  <c r="U39" i="7"/>
  <c r="N377" i="33"/>
  <c r="P441" i="33" s="1"/>
  <c r="K242" i="33"/>
  <c r="I371" i="33" s="1"/>
  <c r="K435" i="33" s="1"/>
  <c r="P236" i="33"/>
  <c r="N365" i="33" s="1"/>
  <c r="P429" i="33" s="1"/>
  <c r="D55" i="9" a="1"/>
  <c r="D55" i="9" s="1"/>
  <c r="N238" i="33"/>
  <c r="L367" i="33" s="1"/>
  <c r="N431" i="33" s="1"/>
  <c r="N237" i="33"/>
  <c r="L366" i="33" s="1"/>
  <c r="N430" i="33" s="1"/>
  <c r="M237" i="33"/>
  <c r="K366" i="33" s="1"/>
  <c r="M430" i="33" s="1"/>
  <c r="M236" i="33"/>
  <c r="K365" i="33" s="1"/>
  <c r="M429" i="33" s="1"/>
  <c r="P238" i="33"/>
  <c r="N367" i="33" s="1"/>
  <c r="P431" i="33" s="1"/>
  <c r="P237" i="33"/>
  <c r="N366" i="33" s="1"/>
  <c r="P430" i="33" s="1"/>
  <c r="P225" i="33"/>
  <c r="N354" i="33" s="1"/>
  <c r="P418" i="33" s="1"/>
  <c r="D94" i="9" a="1"/>
  <c r="L225" i="33"/>
  <c r="J354" i="33" s="1"/>
  <c r="L418" i="33" s="1"/>
  <c r="I230" i="33"/>
  <c r="I225" i="33"/>
  <c r="G354" i="33" s="1"/>
  <c r="I418" i="33" s="1"/>
  <c r="I228" i="33"/>
  <c r="I229" i="33"/>
  <c r="O238" i="33"/>
  <c r="M367" i="33" s="1"/>
  <c r="O431" i="33" s="1"/>
  <c r="O237" i="33"/>
  <c r="M366" i="33" s="1"/>
  <c r="O430" i="33" s="1"/>
  <c r="O236" i="33"/>
  <c r="M365" i="33" s="1"/>
  <c r="O429" i="33" s="1"/>
  <c r="D78" i="3" a="1"/>
  <c r="D78" i="3" s="1"/>
  <c r="K238" i="33"/>
  <c r="I367" i="33" s="1"/>
  <c r="K431" i="33" s="1"/>
  <c r="K237" i="33"/>
  <c r="I366" i="33" s="1"/>
  <c r="K430" i="33" s="1"/>
  <c r="K236" i="33"/>
  <c r="I365" i="33" s="1"/>
  <c r="K429" i="33" s="1"/>
  <c r="D24" i="3" a="1"/>
  <c r="D24" i="3" s="1"/>
  <c r="L238" i="33"/>
  <c r="J367" i="33" s="1"/>
  <c r="L431" i="33" s="1"/>
  <c r="H230" i="33"/>
  <c r="H229" i="33"/>
  <c r="H225" i="33"/>
  <c r="H228" i="33"/>
  <c r="K225" i="33"/>
  <c r="I354" i="33" s="1"/>
  <c r="K418" i="33" s="1"/>
  <c r="M225" i="33"/>
  <c r="K354" i="33" s="1"/>
  <c r="M418" i="33" s="1"/>
  <c r="N225" i="33"/>
  <c r="L354" i="33" s="1"/>
  <c r="N418" i="33" s="1"/>
  <c r="J229" i="33"/>
  <c r="H358" i="33" s="1"/>
  <c r="J422" i="33" s="1"/>
  <c r="J225" i="33"/>
  <c r="H354" i="33" s="1"/>
  <c r="J418" i="33" s="1"/>
  <c r="J228" i="33"/>
  <c r="H357" i="33" s="1"/>
  <c r="J421" i="33" s="1"/>
  <c r="J230" i="33"/>
  <c r="H359" i="33" s="1"/>
  <c r="J423" i="33" s="1"/>
  <c r="D37" i="33" a="1"/>
  <c r="D37" i="33" s="1"/>
  <c r="O225" i="33"/>
  <c r="M354" i="33" s="1"/>
  <c r="O418" i="33" s="1"/>
  <c r="M133" i="33"/>
  <c r="O197" i="33" s="1"/>
  <c r="M326" i="33" s="1"/>
  <c r="D133" i="33"/>
  <c r="F197" i="33" s="1"/>
  <c r="D326" i="33" s="1"/>
  <c r="C133" i="33"/>
  <c r="E197" i="33" s="1"/>
  <c r="C326" i="33" s="1"/>
  <c r="E390" i="33" s="1"/>
  <c r="F133" i="33"/>
  <c r="H197" i="33" s="1"/>
  <c r="F326" i="33" s="1"/>
  <c r="G133" i="33"/>
  <c r="I197" i="33" s="1"/>
  <c r="G326" i="33" s="1"/>
  <c r="H133" i="33"/>
  <c r="J197" i="33" s="1"/>
  <c r="H326" i="33" s="1"/>
  <c r="C508" i="33" l="1"/>
  <c r="L508" i="33" s="1"/>
  <c r="L134" i="7"/>
  <c r="U133" i="7"/>
  <c r="B134" i="7"/>
  <c r="AD133" i="7"/>
  <c r="L507" i="33"/>
  <c r="C509" i="33"/>
  <c r="L509" i="33" s="1"/>
  <c r="L41" i="7"/>
  <c r="U40" i="7"/>
  <c r="D508" i="33"/>
  <c r="B41" i="7"/>
  <c r="AD40" i="7"/>
  <c r="C506" i="33"/>
  <c r="E24" i="3"/>
  <c r="G24" i="3" s="1"/>
  <c r="C494" i="33"/>
  <c r="D494" i="33" s="1"/>
  <c r="D94" i="9"/>
  <c r="E101" i="9"/>
  <c r="E100" i="9"/>
  <c r="E102" i="9"/>
  <c r="G102" i="9" s="1"/>
  <c r="I102" i="9" s="1"/>
  <c r="C495" i="33"/>
  <c r="N495" i="33" s="1"/>
  <c r="O495" i="33" s="1"/>
  <c r="Q495" i="33" s="1"/>
  <c r="E55" i="9"/>
  <c r="G55" i="9" s="1"/>
  <c r="I55" i="9" s="1"/>
  <c r="E66" i="9"/>
  <c r="G66" i="9" s="1"/>
  <c r="I66" i="9" s="1"/>
  <c r="E56" i="9"/>
  <c r="G56" i="9" s="1"/>
  <c r="I56" i="9" s="1"/>
  <c r="E64" i="9"/>
  <c r="G64" i="9" s="1"/>
  <c r="I64" i="9" s="1"/>
  <c r="E62" i="9"/>
  <c r="G62" i="9" s="1"/>
  <c r="I62" i="9" s="1"/>
  <c r="E65" i="9"/>
  <c r="G65" i="9" s="1"/>
  <c r="I65" i="9" s="1"/>
  <c r="E57" i="9"/>
  <c r="G57" i="9" s="1"/>
  <c r="I57" i="9" s="1"/>
  <c r="E61" i="9"/>
  <c r="G61" i="9" s="1"/>
  <c r="I61" i="9" s="1"/>
  <c r="E59" i="9"/>
  <c r="G59" i="9" s="1"/>
  <c r="I59" i="9" s="1"/>
  <c r="E60" i="9"/>
  <c r="G60" i="9" s="1"/>
  <c r="I60" i="9" s="1"/>
  <c r="E58" i="9"/>
  <c r="G58" i="9" s="1"/>
  <c r="I58" i="9" s="1"/>
  <c r="E63" i="9"/>
  <c r="G63" i="9" s="1"/>
  <c r="I63" i="9" s="1"/>
  <c r="C496" i="33"/>
  <c r="D496" i="33" s="1"/>
  <c r="C483" i="33"/>
  <c r="D483" i="33" s="1"/>
  <c r="L133" i="33"/>
  <c r="N197" i="33" s="1"/>
  <c r="L326" i="33" s="1"/>
  <c r="N133" i="33"/>
  <c r="P197" i="33" s="1"/>
  <c r="N326" i="33" s="1"/>
  <c r="P390" i="33" s="1"/>
  <c r="E133" i="33"/>
  <c r="G197" i="33" s="1"/>
  <c r="E326" i="33" s="1"/>
  <c r="K133" i="33"/>
  <c r="M197" i="33" s="1"/>
  <c r="K326" i="33" s="1"/>
  <c r="I133" i="33"/>
  <c r="K197" i="33" s="1"/>
  <c r="I326" i="33" s="1"/>
  <c r="J133" i="33"/>
  <c r="L197" i="33" s="1"/>
  <c r="J326" i="33" s="1"/>
  <c r="L134" i="33"/>
  <c r="N198" i="33" s="1"/>
  <c r="L327" i="33" s="1"/>
  <c r="C134" i="33"/>
  <c r="E198" i="33" s="1"/>
  <c r="C327" i="33" s="1"/>
  <c r="E391" i="33" s="1"/>
  <c r="C256" i="6"/>
  <c r="D256" i="6"/>
  <c r="C257" i="6"/>
  <c r="D257" i="6"/>
  <c r="C258" i="6"/>
  <c r="D258" i="6"/>
  <c r="C259" i="6"/>
  <c r="D259" i="6"/>
  <c r="C260" i="6"/>
  <c r="D260" i="6"/>
  <c r="C261" i="6"/>
  <c r="D261" i="6"/>
  <c r="C262" i="6"/>
  <c r="D262" i="6"/>
  <c r="C263" i="6"/>
  <c r="D263" i="6"/>
  <c r="C264" i="6"/>
  <c r="D264" i="6"/>
  <c r="D265" i="6"/>
  <c r="D266" i="6"/>
  <c r="D267" i="6"/>
  <c r="D268" i="6"/>
  <c r="D269" i="6"/>
  <c r="D270" i="6"/>
  <c r="D271" i="6"/>
  <c r="D272" i="6"/>
  <c r="D273" i="6"/>
  <c r="D274" i="6"/>
  <c r="D275" i="6"/>
  <c r="D276" i="6"/>
  <c r="D277" i="6"/>
  <c r="C278" i="6"/>
  <c r="D278" i="6"/>
  <c r="C279" i="6"/>
  <c r="D279" i="6"/>
  <c r="C280" i="6"/>
  <c r="D280" i="6"/>
  <c r="D281" i="6"/>
  <c r="C282" i="6"/>
  <c r="D282" i="6"/>
  <c r="C283" i="6"/>
  <c r="D283" i="6"/>
  <c r="C284" i="6"/>
  <c r="D284" i="6"/>
  <c r="C285" i="6"/>
  <c r="D285" i="6"/>
  <c r="C286" i="6"/>
  <c r="D286" i="6"/>
  <c r="C287" i="6"/>
  <c r="D287" i="6"/>
  <c r="C288" i="6"/>
  <c r="D288" i="6"/>
  <c r="C289" i="6"/>
  <c r="D289" i="6"/>
  <c r="C290" i="6"/>
  <c r="D290" i="6"/>
  <c r="C291" i="6"/>
  <c r="D291" i="6"/>
  <c r="C292" i="6"/>
  <c r="D292" i="6"/>
  <c r="C293" i="6"/>
  <c r="D293" i="6"/>
  <c r="C294" i="6"/>
  <c r="D294" i="6"/>
  <c r="C295" i="6"/>
  <c r="D295" i="6"/>
  <c r="C296" i="6"/>
  <c r="D296" i="6"/>
  <c r="C297" i="6"/>
  <c r="D297" i="6"/>
  <c r="C298" i="6"/>
  <c r="D298" i="6"/>
  <c r="C299" i="6"/>
  <c r="D299" i="6"/>
  <c r="C300" i="6"/>
  <c r="D300" i="6"/>
  <c r="C301" i="6"/>
  <c r="D301" i="6"/>
  <c r="C302" i="6"/>
  <c r="D302" i="6"/>
  <c r="C303" i="6"/>
  <c r="D303" i="6"/>
  <c r="C304" i="6"/>
  <c r="D304" i="6"/>
  <c r="C305" i="6"/>
  <c r="D305" i="6"/>
  <c r="C306" i="6"/>
  <c r="D306" i="6"/>
  <c r="C307" i="6"/>
  <c r="D307" i="6"/>
  <c r="C308" i="6"/>
  <c r="D308" i="6"/>
  <c r="C309" i="6"/>
  <c r="D309" i="6"/>
  <c r="C310" i="6"/>
  <c r="D310" i="6"/>
  <c r="C255" i="6"/>
  <c r="D255" i="6"/>
  <c r="D354" i="6"/>
  <c r="F417" i="6" s="1"/>
  <c r="E354" i="6"/>
  <c r="G417" i="6" s="1"/>
  <c r="P255" i="6"/>
  <c r="O255" i="6"/>
  <c r="N255" i="6"/>
  <c r="M255" i="6"/>
  <c r="L255" i="6"/>
  <c r="K255" i="6"/>
  <c r="J255" i="6"/>
  <c r="I255" i="6"/>
  <c r="H255" i="6"/>
  <c r="G255" i="6"/>
  <c r="F255" i="6"/>
  <c r="N508" i="33" l="1"/>
  <c r="O508" i="33" s="1"/>
  <c r="Q508" i="33" s="1"/>
  <c r="AD134" i="7"/>
  <c r="B135" i="7"/>
  <c r="U134" i="7"/>
  <c r="L135" i="7"/>
  <c r="N494" i="33"/>
  <c r="O494" i="33" s="1"/>
  <c r="Q494" i="33" s="1"/>
  <c r="L494" i="33"/>
  <c r="N507" i="33"/>
  <c r="O507" i="33" s="1"/>
  <c r="Q507" i="33" s="1"/>
  <c r="D507" i="33"/>
  <c r="N509" i="33"/>
  <c r="O509" i="33" s="1"/>
  <c r="Q509" i="33" s="1"/>
  <c r="D509" i="33"/>
  <c r="B42" i="7"/>
  <c r="AD41" i="7"/>
  <c r="L42" i="7"/>
  <c r="U41" i="7"/>
  <c r="L506" i="33"/>
  <c r="N506" i="33"/>
  <c r="O506" i="33" s="1"/>
  <c r="D506" i="33"/>
  <c r="D495" i="33"/>
  <c r="L495" i="33"/>
  <c r="P495" i="33" s="1"/>
  <c r="L496" i="33"/>
  <c r="N496" i="33"/>
  <c r="O496" i="33" s="1"/>
  <c r="Q496" i="33" s="1"/>
  <c r="I71" i="9"/>
  <c r="L483" i="33"/>
  <c r="N483" i="33"/>
  <c r="O483" i="33" s="1"/>
  <c r="Q483" i="33" s="1"/>
  <c r="E134" i="33"/>
  <c r="G198" i="33" s="1"/>
  <c r="E327" i="33" s="1"/>
  <c r="I134" i="33"/>
  <c r="K198" i="33" s="1"/>
  <c r="I327" i="33" s="1"/>
  <c r="D134" i="33"/>
  <c r="F198" i="33" s="1"/>
  <c r="D327" i="33" s="1"/>
  <c r="H134" i="33"/>
  <c r="J198" i="33" s="1"/>
  <c r="H327" i="33" s="1"/>
  <c r="J134" i="33"/>
  <c r="L198" i="33" s="1"/>
  <c r="J327" i="33" s="1"/>
  <c r="G134" i="33"/>
  <c r="I198" i="33" s="1"/>
  <c r="G327" i="33" s="1"/>
  <c r="F134" i="33"/>
  <c r="H198" i="33" s="1"/>
  <c r="F327" i="33" s="1"/>
  <c r="J135" i="33"/>
  <c r="L199" i="33" s="1"/>
  <c r="J328" i="33" s="1"/>
  <c r="C135" i="33"/>
  <c r="E199" i="33" s="1"/>
  <c r="C328" i="33" s="1"/>
  <c r="E392" i="33" s="1"/>
  <c r="K134" i="33"/>
  <c r="M198" i="33" s="1"/>
  <c r="K327" i="33" s="1"/>
  <c r="N134" i="33"/>
  <c r="P198" i="33" s="1"/>
  <c r="N327" i="33" s="1"/>
  <c r="P391" i="33" s="1"/>
  <c r="M134" i="33"/>
  <c r="O198" i="33" s="1"/>
  <c r="M327" i="33" s="1"/>
  <c r="P508" i="33" l="1"/>
  <c r="U135" i="7"/>
  <c r="L136" i="7"/>
  <c r="B136" i="7"/>
  <c r="AD135" i="7"/>
  <c r="P507" i="33"/>
  <c r="P494" i="33"/>
  <c r="P509" i="33"/>
  <c r="L43" i="7"/>
  <c r="U42" i="7"/>
  <c r="B43" i="7"/>
  <c r="AD42" i="7"/>
  <c r="P506" i="33"/>
  <c r="Q506" i="33"/>
  <c r="P496" i="33"/>
  <c r="D80" i="9"/>
  <c r="C79" i="9" s="1"/>
  <c r="I75" i="9" s="1"/>
  <c r="H78" i="9"/>
  <c r="C77" i="9" s="1"/>
  <c r="F75" i="9" s="1"/>
  <c r="P483" i="33"/>
  <c r="I135" i="33"/>
  <c r="K199" i="33" s="1"/>
  <c r="I328" i="33" s="1"/>
  <c r="K135" i="33"/>
  <c r="M199" i="33" s="1"/>
  <c r="K328" i="33" s="1"/>
  <c r="M135" i="33"/>
  <c r="O199" i="33" s="1"/>
  <c r="M328" i="33" s="1"/>
  <c r="H135" i="33"/>
  <c r="J199" i="33" s="1"/>
  <c r="H328" i="33" s="1"/>
  <c r="G135" i="33"/>
  <c r="I199" i="33" s="1"/>
  <c r="G328" i="33" s="1"/>
  <c r="F135" i="33"/>
  <c r="H199" i="33" s="1"/>
  <c r="F328" i="33" s="1"/>
  <c r="J136" i="33"/>
  <c r="L200" i="33" s="1"/>
  <c r="J329" i="33" s="1"/>
  <c r="D136" i="33"/>
  <c r="F200" i="33" s="1"/>
  <c r="D329" i="33" s="1"/>
  <c r="C136" i="33"/>
  <c r="E200" i="33" s="1"/>
  <c r="C329" i="33" s="1"/>
  <c r="E393" i="33" s="1"/>
  <c r="L135" i="33"/>
  <c r="N199" i="33" s="1"/>
  <c r="L328" i="33" s="1"/>
  <c r="N135" i="33"/>
  <c r="P199" i="33" s="1"/>
  <c r="N328" i="33" s="1"/>
  <c r="P392" i="33" s="1"/>
  <c r="D135" i="33"/>
  <c r="F199" i="33" s="1"/>
  <c r="D328" i="33" s="1"/>
  <c r="E135" i="33"/>
  <c r="G199" i="33" s="1"/>
  <c r="E328" i="33" s="1"/>
  <c r="B137" i="7" l="1"/>
  <c r="AD136" i="7"/>
  <c r="L137" i="7"/>
  <c r="U136" i="7"/>
  <c r="B44" i="7"/>
  <c r="AD43" i="7"/>
  <c r="L44" i="7"/>
  <c r="U43" i="7"/>
  <c r="C75" i="9"/>
  <c r="K136" i="33"/>
  <c r="M200" i="33" s="1"/>
  <c r="K329" i="33" s="1"/>
  <c r="I136" i="33"/>
  <c r="K200" i="33" s="1"/>
  <c r="I329" i="33" s="1"/>
  <c r="F137" i="33"/>
  <c r="H201" i="33" s="1"/>
  <c r="F330" i="33" s="1"/>
  <c r="E136" i="33"/>
  <c r="G200" i="33" s="1"/>
  <c r="E329" i="33" s="1"/>
  <c r="M136" i="33"/>
  <c r="O200" i="33" s="1"/>
  <c r="M329" i="33" s="1"/>
  <c r="N136" i="33"/>
  <c r="P200" i="33" s="1"/>
  <c r="N329" i="33" s="1"/>
  <c r="P393" i="33" s="1"/>
  <c r="L136" i="33"/>
  <c r="N200" i="33" s="1"/>
  <c r="L329" i="33" s="1"/>
  <c r="I137" i="33"/>
  <c r="K201" i="33" s="1"/>
  <c r="I330" i="33" s="1"/>
  <c r="C137" i="33"/>
  <c r="E201" i="33" s="1"/>
  <c r="C330" i="33" s="1"/>
  <c r="E394" i="33" s="1"/>
  <c r="F136" i="33"/>
  <c r="H200" i="33" s="1"/>
  <c r="F329" i="33" s="1"/>
  <c r="G136" i="33"/>
  <c r="I200" i="33" s="1"/>
  <c r="G329" i="33" s="1"/>
  <c r="H136" i="33"/>
  <c r="J200" i="33" s="1"/>
  <c r="H329" i="33" s="1"/>
  <c r="F392" i="33"/>
  <c r="L393" i="33"/>
  <c r="N556" i="7"/>
  <c r="B138" i="7" l="1"/>
  <c r="AD137" i="7"/>
  <c r="L138" i="7"/>
  <c r="U137" i="7"/>
  <c r="L45" i="7"/>
  <c r="U44" i="7"/>
  <c r="B45" i="7"/>
  <c r="AD44" i="7"/>
  <c r="K393" i="33"/>
  <c r="G393" i="33"/>
  <c r="H137" i="33"/>
  <c r="J201" i="33" s="1"/>
  <c r="H330" i="33" s="1"/>
  <c r="J394" i="33" s="1"/>
  <c r="G137" i="33"/>
  <c r="I201" i="33" s="1"/>
  <c r="G330" i="33" s="1"/>
  <c r="I394" i="33" s="1"/>
  <c r="N137" i="33"/>
  <c r="P201" i="33" s="1"/>
  <c r="N330" i="33" s="1"/>
  <c r="P394" i="33" s="1"/>
  <c r="K137" i="33"/>
  <c r="M201" i="33" s="1"/>
  <c r="K330" i="33" s="1"/>
  <c r="M394" i="33" s="1"/>
  <c r="N393" i="33"/>
  <c r="J137" i="33"/>
  <c r="L201" i="33" s="1"/>
  <c r="J330" i="33" s="1"/>
  <c r="L394" i="33" s="1"/>
  <c r="M137" i="33"/>
  <c r="O201" i="33" s="1"/>
  <c r="M330" i="33" s="1"/>
  <c r="O394" i="33" s="1"/>
  <c r="L137" i="33"/>
  <c r="N201" i="33" s="1"/>
  <c r="L330" i="33" s="1"/>
  <c r="N394" i="33" s="1"/>
  <c r="D138" i="33"/>
  <c r="F202" i="33" s="1"/>
  <c r="D331" i="33" s="1"/>
  <c r="F395" i="33" s="1"/>
  <c r="C138" i="33"/>
  <c r="E202" i="33" s="1"/>
  <c r="C331" i="33" s="1"/>
  <c r="E395" i="33" s="1"/>
  <c r="I138" i="33"/>
  <c r="K202" i="33" s="1"/>
  <c r="I331" i="33" s="1"/>
  <c r="K395" i="33" s="1"/>
  <c r="M138" i="33"/>
  <c r="O202" i="33" s="1"/>
  <c r="M331" i="33" s="1"/>
  <c r="O395" i="33" s="1"/>
  <c r="J393" i="33"/>
  <c r="F393" i="33"/>
  <c r="K394" i="33"/>
  <c r="M389" i="33"/>
  <c r="M390" i="33"/>
  <c r="M391" i="33"/>
  <c r="M392" i="33"/>
  <c r="I389" i="33"/>
  <c r="I390" i="33"/>
  <c r="I391" i="33"/>
  <c r="I392" i="33"/>
  <c r="I393" i="33"/>
  <c r="K389" i="33"/>
  <c r="K390" i="33"/>
  <c r="K391" i="33"/>
  <c r="K392" i="33"/>
  <c r="J389" i="33"/>
  <c r="J390" i="33"/>
  <c r="J391" i="33"/>
  <c r="J392" i="33"/>
  <c r="H393" i="33"/>
  <c r="G389" i="33"/>
  <c r="G390" i="33"/>
  <c r="G391" i="33"/>
  <c r="F406" i="33"/>
  <c r="F389" i="33"/>
  <c r="F390" i="33"/>
  <c r="F391" i="33"/>
  <c r="G392" i="33"/>
  <c r="H389" i="33"/>
  <c r="H390" i="33"/>
  <c r="H391" i="33"/>
  <c r="H392" i="33"/>
  <c r="M393" i="33"/>
  <c r="L389" i="33"/>
  <c r="L390" i="33"/>
  <c r="L391" i="33"/>
  <c r="L392" i="33"/>
  <c r="O389" i="33"/>
  <c r="O390" i="33"/>
  <c r="O391" i="33"/>
  <c r="O392" i="33"/>
  <c r="D137" i="33"/>
  <c r="F201" i="33" s="1"/>
  <c r="D330" i="33" s="1"/>
  <c r="F394" i="33" s="1"/>
  <c r="E137" i="33"/>
  <c r="G201" i="33" s="1"/>
  <c r="E330" i="33" s="1"/>
  <c r="G394" i="33" s="1"/>
  <c r="N389" i="33"/>
  <c r="N390" i="33"/>
  <c r="N391" i="33"/>
  <c r="N392" i="33"/>
  <c r="O393" i="33"/>
  <c r="H394" i="33"/>
  <c r="B139" i="7" l="1"/>
  <c r="AD138" i="7"/>
  <c r="U138" i="7"/>
  <c r="L139" i="7"/>
  <c r="C454" i="33"/>
  <c r="B46" i="7"/>
  <c r="AD45" i="7"/>
  <c r="L46" i="7"/>
  <c r="U45" i="7"/>
  <c r="K138" i="33"/>
  <c r="M202" i="33" s="1"/>
  <c r="K331" i="33" s="1"/>
  <c r="M395" i="33" s="1"/>
  <c r="J138" i="33"/>
  <c r="L202" i="33" s="1"/>
  <c r="J331" i="33" s="1"/>
  <c r="L395" i="33" s="1"/>
  <c r="N138" i="33"/>
  <c r="P202" i="33" s="1"/>
  <c r="N331" i="33" s="1"/>
  <c r="P395" i="33" s="1"/>
  <c r="E138" i="33"/>
  <c r="G202" i="33" s="1"/>
  <c r="E331" i="33" s="1"/>
  <c r="G395" i="33" s="1"/>
  <c r="L139" i="33"/>
  <c r="N203" i="33" s="1"/>
  <c r="L332" i="33" s="1"/>
  <c r="N396" i="33" s="1"/>
  <c r="C139" i="33"/>
  <c r="E203" i="33" s="1"/>
  <c r="C332" i="33" s="1"/>
  <c r="E396" i="33" s="1"/>
  <c r="L138" i="33"/>
  <c r="N202" i="33" s="1"/>
  <c r="L331" i="33" s="1"/>
  <c r="N395" i="33" s="1"/>
  <c r="C459" i="33"/>
  <c r="L459" i="33" s="1"/>
  <c r="C457" i="33"/>
  <c r="D457" i="33" s="1"/>
  <c r="C456" i="33"/>
  <c r="C455" i="33"/>
  <c r="D454" i="33"/>
  <c r="F138" i="33"/>
  <c r="H202" i="33" s="1"/>
  <c r="F331" i="33" s="1"/>
  <c r="H395" i="33" s="1"/>
  <c r="G138" i="33"/>
  <c r="I202" i="33" s="1"/>
  <c r="G331" i="33" s="1"/>
  <c r="I395" i="33" s="1"/>
  <c r="H138" i="33"/>
  <c r="J202" i="33" s="1"/>
  <c r="H331" i="33" s="1"/>
  <c r="J395" i="33" s="1"/>
  <c r="C458" i="33"/>
  <c r="I130" i="6"/>
  <c r="K193" i="6" s="1"/>
  <c r="J130" i="6"/>
  <c r="L193" i="6" s="1"/>
  <c r="K130" i="6"/>
  <c r="M193" i="6" s="1"/>
  <c r="I131" i="6"/>
  <c r="K194" i="6" s="1"/>
  <c r="J131" i="6"/>
  <c r="L194" i="6" s="1"/>
  <c r="K131" i="6"/>
  <c r="M194" i="6" s="1"/>
  <c r="I132" i="6"/>
  <c r="K195" i="6" s="1"/>
  <c r="J132" i="6"/>
  <c r="L195" i="6" s="1"/>
  <c r="K132" i="6"/>
  <c r="M195" i="6" s="1"/>
  <c r="I133" i="6"/>
  <c r="K196" i="6" s="1"/>
  <c r="J133" i="6"/>
  <c r="L196" i="6" s="1"/>
  <c r="K133" i="6"/>
  <c r="M196" i="6" s="1"/>
  <c r="L140" i="7" l="1"/>
  <c r="U139" i="7"/>
  <c r="B140" i="7"/>
  <c r="AD139" i="7"/>
  <c r="L47" i="7"/>
  <c r="U46" i="7"/>
  <c r="B47" i="7"/>
  <c r="AD46" i="7"/>
  <c r="N139" i="33"/>
  <c r="P203" i="33" s="1"/>
  <c r="N332" i="33" s="1"/>
  <c r="P396" i="33" s="1"/>
  <c r="M139" i="33"/>
  <c r="O203" i="33" s="1"/>
  <c r="M332" i="33" s="1"/>
  <c r="O396" i="33" s="1"/>
  <c r="I140" i="33"/>
  <c r="K204" i="33" s="1"/>
  <c r="I333" i="33" s="1"/>
  <c r="K397" i="33" s="1"/>
  <c r="D139" i="33"/>
  <c r="F203" i="33" s="1"/>
  <c r="D332" i="33" s="1"/>
  <c r="F396" i="33" s="1"/>
  <c r="J139" i="33"/>
  <c r="L203" i="33" s="1"/>
  <c r="J332" i="33" s="1"/>
  <c r="L396" i="33" s="1"/>
  <c r="I139" i="33"/>
  <c r="K203" i="33" s="1"/>
  <c r="I332" i="33" s="1"/>
  <c r="K396" i="33" s="1"/>
  <c r="N459" i="33"/>
  <c r="O459" i="33" s="1"/>
  <c r="Q459" i="33" s="1"/>
  <c r="D459" i="33"/>
  <c r="E139" i="33"/>
  <c r="G203" i="33" s="1"/>
  <c r="E332" i="33" s="1"/>
  <c r="G396" i="33" s="1"/>
  <c r="L457" i="33"/>
  <c r="N457" i="33"/>
  <c r="O457" i="33" s="1"/>
  <c r="C460" i="33"/>
  <c r="L460" i="33" s="1"/>
  <c r="K139" i="33"/>
  <c r="M203" i="33" s="1"/>
  <c r="K332" i="33" s="1"/>
  <c r="M396" i="33" s="1"/>
  <c r="C140" i="33"/>
  <c r="E204" i="33" s="1"/>
  <c r="C333" i="33" s="1"/>
  <c r="E397" i="33" s="1"/>
  <c r="D458" i="33"/>
  <c r="L458" i="33"/>
  <c r="N458" i="33"/>
  <c r="O458" i="33" s="1"/>
  <c r="N454" i="33"/>
  <c r="O454" i="33" s="1"/>
  <c r="L454" i="33"/>
  <c r="N455" i="33"/>
  <c r="O455" i="33" s="1"/>
  <c r="D455" i="33"/>
  <c r="L455" i="33"/>
  <c r="D456" i="33"/>
  <c r="N456" i="33"/>
  <c r="O456" i="33" s="1"/>
  <c r="L456" i="33"/>
  <c r="F139" i="33"/>
  <c r="H203" i="33" s="1"/>
  <c r="F332" i="33" s="1"/>
  <c r="H396" i="33" s="1"/>
  <c r="G139" i="33"/>
  <c r="I203" i="33" s="1"/>
  <c r="G332" i="33" s="1"/>
  <c r="I396" i="33" s="1"/>
  <c r="H139" i="33"/>
  <c r="J203" i="33" s="1"/>
  <c r="H332" i="33" s="1"/>
  <c r="J396" i="33" s="1"/>
  <c r="L131" i="6"/>
  <c r="N194" i="6" s="1"/>
  <c r="M131" i="6"/>
  <c r="O194" i="6" s="1"/>
  <c r="N131" i="6"/>
  <c r="P194" i="6" s="1"/>
  <c r="L132" i="6"/>
  <c r="N195" i="6" s="1"/>
  <c r="M132" i="6"/>
  <c r="O195" i="6" s="1"/>
  <c r="N132" i="6"/>
  <c r="P195" i="6" s="1"/>
  <c r="L133" i="6"/>
  <c r="N196" i="6" s="1"/>
  <c r="M133" i="6"/>
  <c r="O196" i="6" s="1"/>
  <c r="N133" i="6"/>
  <c r="P196" i="6" s="1"/>
  <c r="B141" i="7" l="1"/>
  <c r="AD140" i="7"/>
  <c r="L141" i="7"/>
  <c r="U140" i="7"/>
  <c r="B48" i="7"/>
  <c r="AD47" i="7"/>
  <c r="K140" i="33"/>
  <c r="M204" i="33" s="1"/>
  <c r="K333" i="33" s="1"/>
  <c r="M397" i="33" s="1"/>
  <c r="J140" i="33"/>
  <c r="L204" i="33" s="1"/>
  <c r="J333" i="33" s="1"/>
  <c r="L397" i="33" s="1"/>
  <c r="L48" i="7"/>
  <c r="U47" i="7"/>
  <c r="P457" i="33"/>
  <c r="P459" i="33"/>
  <c r="M140" i="33"/>
  <c r="O204" i="33" s="1"/>
  <c r="M333" i="33" s="1"/>
  <c r="O397" i="33" s="1"/>
  <c r="H140" i="33"/>
  <c r="J204" i="33" s="1"/>
  <c r="H333" i="33" s="1"/>
  <c r="J397" i="33" s="1"/>
  <c r="G140" i="33"/>
  <c r="I204" i="33" s="1"/>
  <c r="G333" i="33" s="1"/>
  <c r="I397" i="33" s="1"/>
  <c r="F140" i="33"/>
  <c r="H204" i="33" s="1"/>
  <c r="F333" i="33" s="1"/>
  <c r="H397" i="33" s="1"/>
  <c r="Q457" i="33"/>
  <c r="N460" i="33"/>
  <c r="O460" i="33" s="1"/>
  <c r="Q460" i="33" s="1"/>
  <c r="D460" i="33"/>
  <c r="C141" i="33"/>
  <c r="D141" i="33"/>
  <c r="F205" i="33" s="1"/>
  <c r="D334" i="33" s="1"/>
  <c r="F398" i="33" s="1"/>
  <c r="J141" i="33"/>
  <c r="L140" i="33"/>
  <c r="N204" i="33" s="1"/>
  <c r="L333" i="33" s="1"/>
  <c r="N397" i="33" s="1"/>
  <c r="N140" i="33"/>
  <c r="P204" i="33" s="1"/>
  <c r="N333" i="33" s="1"/>
  <c r="P397" i="33" s="1"/>
  <c r="C461" i="33"/>
  <c r="L461" i="33" s="1"/>
  <c r="D140" i="33"/>
  <c r="F204" i="33" s="1"/>
  <c r="D333" i="33" s="1"/>
  <c r="F397" i="33" s="1"/>
  <c r="E140" i="33"/>
  <c r="G204" i="33" s="1"/>
  <c r="E333" i="33" s="1"/>
  <c r="G397" i="33" s="1"/>
  <c r="Q455" i="33"/>
  <c r="P455" i="33"/>
  <c r="Q456" i="33"/>
  <c r="P456" i="33"/>
  <c r="Q454" i="33"/>
  <c r="P454" i="33"/>
  <c r="P458" i="33"/>
  <c r="Q458" i="33"/>
  <c r="G103" i="3"/>
  <c r="F101" i="3"/>
  <c r="D101" i="3"/>
  <c r="G49" i="3"/>
  <c r="F47" i="3"/>
  <c r="K501" i="6"/>
  <c r="K500" i="6"/>
  <c r="K499" i="6"/>
  <c r="K498" i="6"/>
  <c r="K497" i="6"/>
  <c r="K496" i="6"/>
  <c r="K495" i="6"/>
  <c r="K494" i="6"/>
  <c r="K493" i="6"/>
  <c r="K492" i="6"/>
  <c r="K491" i="6"/>
  <c r="K490" i="6"/>
  <c r="K489" i="6"/>
  <c r="K488" i="6"/>
  <c r="K487" i="6"/>
  <c r="K486" i="6"/>
  <c r="K485" i="6"/>
  <c r="K484" i="6"/>
  <c r="K483" i="6"/>
  <c r="K482" i="6"/>
  <c r="K481" i="6"/>
  <c r="K480" i="6"/>
  <c r="K479" i="6"/>
  <c r="K478" i="6"/>
  <c r="K477" i="6"/>
  <c r="K476" i="6"/>
  <c r="K475" i="6"/>
  <c r="K474" i="6"/>
  <c r="K473" i="6"/>
  <c r="K472" i="6"/>
  <c r="K471" i="6"/>
  <c r="K470" i="6"/>
  <c r="K469" i="6"/>
  <c r="K468" i="6"/>
  <c r="K467" i="6"/>
  <c r="K466" i="6"/>
  <c r="K465" i="6"/>
  <c r="K464" i="6"/>
  <c r="K463" i="6"/>
  <c r="K462" i="6"/>
  <c r="K461" i="6"/>
  <c r="K460" i="6"/>
  <c r="K459" i="6"/>
  <c r="K458" i="6"/>
  <c r="K457" i="6"/>
  <c r="K456" i="6"/>
  <c r="K455" i="6"/>
  <c r="K454" i="6"/>
  <c r="K453" i="6"/>
  <c r="K452" i="6"/>
  <c r="K451" i="6"/>
  <c r="K450" i="6"/>
  <c r="K449" i="6"/>
  <c r="K448" i="6"/>
  <c r="K447" i="6"/>
  <c r="K446" i="6"/>
  <c r="I501" i="6"/>
  <c r="I500" i="6"/>
  <c r="I499" i="6"/>
  <c r="I498" i="6"/>
  <c r="I497" i="6"/>
  <c r="I496" i="6"/>
  <c r="I495" i="6"/>
  <c r="I494" i="6"/>
  <c r="I493" i="6"/>
  <c r="I492" i="6"/>
  <c r="I491" i="6"/>
  <c r="I490" i="6"/>
  <c r="I489" i="6"/>
  <c r="I488" i="6"/>
  <c r="I487" i="6"/>
  <c r="I486" i="6"/>
  <c r="I485" i="6"/>
  <c r="I484" i="6"/>
  <c r="I483" i="6"/>
  <c r="I482"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54" i="6"/>
  <c r="I453" i="6"/>
  <c r="I452" i="6"/>
  <c r="I451" i="6"/>
  <c r="I450" i="6"/>
  <c r="I449" i="6"/>
  <c r="I448" i="6"/>
  <c r="I447" i="6"/>
  <c r="I446" i="6"/>
  <c r="G61" i="6"/>
  <c r="U141" i="7" l="1"/>
  <c r="L142" i="7"/>
  <c r="B142" i="7"/>
  <c r="AD141" i="7"/>
  <c r="L49" i="7"/>
  <c r="U48" i="7"/>
  <c r="B49" i="7"/>
  <c r="AD48" i="7"/>
  <c r="E205" i="33"/>
  <c r="C334" i="33" s="1"/>
  <c r="E398" i="33" s="1"/>
  <c r="N141" i="33"/>
  <c r="P205" i="33" s="1"/>
  <c r="N334" i="33" s="1"/>
  <c r="P398" i="33" s="1"/>
  <c r="E142" i="33"/>
  <c r="G206" i="33" s="1"/>
  <c r="E335" i="33" s="1"/>
  <c r="G399" i="33" s="1"/>
  <c r="P460" i="33"/>
  <c r="E141" i="33"/>
  <c r="G205" i="33" s="1"/>
  <c r="E334" i="33" s="1"/>
  <c r="G398" i="33" s="1"/>
  <c r="L141" i="33"/>
  <c r="N205" i="33" s="1"/>
  <c r="L334" i="33" s="1"/>
  <c r="N398" i="33" s="1"/>
  <c r="N461" i="33"/>
  <c r="O461" i="33" s="1"/>
  <c r="Q461" i="33" s="1"/>
  <c r="I142" i="33"/>
  <c r="M141" i="33"/>
  <c r="O205" i="33" s="1"/>
  <c r="M334" i="33" s="1"/>
  <c r="O398" i="33" s="1"/>
  <c r="D461" i="33"/>
  <c r="N142" i="33"/>
  <c r="C462" i="33"/>
  <c r="D462" i="33" s="1"/>
  <c r="L205" i="33"/>
  <c r="J334" i="33" s="1"/>
  <c r="L398" i="33" s="1"/>
  <c r="F141" i="33"/>
  <c r="H205" i="33" s="1"/>
  <c r="F334" i="33" s="1"/>
  <c r="H398" i="33" s="1"/>
  <c r="G141" i="33"/>
  <c r="I205" i="33" s="1"/>
  <c r="G334" i="33" s="1"/>
  <c r="I398" i="33" s="1"/>
  <c r="H141" i="33"/>
  <c r="J205" i="33" s="1"/>
  <c r="H334" i="33" s="1"/>
  <c r="J398" i="33" s="1"/>
  <c r="D142" i="33"/>
  <c r="F206" i="33" s="1"/>
  <c r="D335" i="33" s="1"/>
  <c r="F399" i="33" s="1"/>
  <c r="I141" i="33"/>
  <c r="K141" i="33"/>
  <c r="I84" i="3"/>
  <c r="I83" i="3"/>
  <c r="I82" i="3"/>
  <c r="I81" i="3"/>
  <c r="I80" i="3"/>
  <c r="N555" i="7"/>
  <c r="B143" i="7" l="1"/>
  <c r="AD142" i="7"/>
  <c r="L143" i="7"/>
  <c r="U142" i="7"/>
  <c r="B50" i="7"/>
  <c r="AD49" i="7"/>
  <c r="L50" i="7"/>
  <c r="U49" i="7"/>
  <c r="K142" i="33"/>
  <c r="M206" i="33" s="1"/>
  <c r="K335" i="33" s="1"/>
  <c r="M399" i="33" s="1"/>
  <c r="M142" i="33"/>
  <c r="O206" i="33" s="1"/>
  <c r="M335" i="33" s="1"/>
  <c r="O399" i="33" s="1"/>
  <c r="L142" i="33"/>
  <c r="N206" i="33" s="1"/>
  <c r="L335" i="33" s="1"/>
  <c r="N399" i="33" s="1"/>
  <c r="N462" i="33"/>
  <c r="O462" i="33" s="1"/>
  <c r="Q462" i="33" s="1"/>
  <c r="P461" i="33"/>
  <c r="J142" i="33"/>
  <c r="L206" i="33" s="1"/>
  <c r="J335" i="33" s="1"/>
  <c r="L399" i="33" s="1"/>
  <c r="L462" i="33"/>
  <c r="L143" i="33"/>
  <c r="J143" i="33"/>
  <c r="F143" i="33"/>
  <c r="H207" i="33" s="1"/>
  <c r="F336" i="33" s="1"/>
  <c r="H400" i="33" s="1"/>
  <c r="P206" i="33"/>
  <c r="N335" i="33" s="1"/>
  <c r="P399" i="33" s="1"/>
  <c r="M205" i="33"/>
  <c r="K334" i="33" s="1"/>
  <c r="M398" i="33" s="1"/>
  <c r="F142" i="33"/>
  <c r="H206" i="33" s="1"/>
  <c r="F335" i="33" s="1"/>
  <c r="H399" i="33" s="1"/>
  <c r="G142" i="33"/>
  <c r="I206" i="33" s="1"/>
  <c r="G335" i="33" s="1"/>
  <c r="I399" i="33" s="1"/>
  <c r="H142" i="33"/>
  <c r="J206" i="33" s="1"/>
  <c r="H335" i="33" s="1"/>
  <c r="J399" i="33" s="1"/>
  <c r="K205" i="33"/>
  <c r="I334" i="33" s="1"/>
  <c r="K398" i="33" s="1"/>
  <c r="K206" i="33"/>
  <c r="I335" i="33" s="1"/>
  <c r="K399" i="33" s="1"/>
  <c r="I79" i="3"/>
  <c r="B144" i="7" l="1"/>
  <c r="AD143" i="7"/>
  <c r="L144" i="7"/>
  <c r="U143" i="7"/>
  <c r="L51" i="7"/>
  <c r="U50" i="7"/>
  <c r="B51" i="7"/>
  <c r="AD50" i="7"/>
  <c r="P462" i="33"/>
  <c r="G143" i="33"/>
  <c r="I207" i="33" s="1"/>
  <c r="G336" i="33" s="1"/>
  <c r="I400" i="33" s="1"/>
  <c r="D143" i="33"/>
  <c r="F207" i="33" s="1"/>
  <c r="D336" i="33" s="1"/>
  <c r="F400" i="33" s="1"/>
  <c r="H143" i="33"/>
  <c r="J207" i="33" s="1"/>
  <c r="H336" i="33" s="1"/>
  <c r="J400" i="33" s="1"/>
  <c r="D144" i="33"/>
  <c r="F208" i="33" s="1"/>
  <c r="D337" i="33" s="1"/>
  <c r="F401" i="33" s="1"/>
  <c r="E143" i="33"/>
  <c r="G207" i="33" s="1"/>
  <c r="E336" i="33" s="1"/>
  <c r="G400" i="33" s="1"/>
  <c r="J144" i="33"/>
  <c r="N143" i="33"/>
  <c r="P207" i="33" s="1"/>
  <c r="N336" i="33" s="1"/>
  <c r="P400" i="33" s="1"/>
  <c r="M143" i="33"/>
  <c r="O207" i="33" s="1"/>
  <c r="M336" i="33" s="1"/>
  <c r="O400" i="33" s="1"/>
  <c r="C463" i="33"/>
  <c r="D463" i="33" s="1"/>
  <c r="L207" i="33"/>
  <c r="J336" i="33" s="1"/>
  <c r="L400" i="33" s="1"/>
  <c r="C464" i="33"/>
  <c r="I143" i="33"/>
  <c r="K143" i="33"/>
  <c r="N207" i="33"/>
  <c r="L336" i="33" s="1"/>
  <c r="N400" i="33" s="1"/>
  <c r="H90" i="3"/>
  <c r="U144" i="7" l="1"/>
  <c r="L145" i="7"/>
  <c r="B145" i="7"/>
  <c r="AD144" i="7"/>
  <c r="B52" i="7"/>
  <c r="AD51" i="7"/>
  <c r="L52" i="7"/>
  <c r="U51" i="7"/>
  <c r="K144" i="33"/>
  <c r="M208" i="33" s="1"/>
  <c r="K337" i="33" s="1"/>
  <c r="M401" i="33" s="1"/>
  <c r="I144" i="33"/>
  <c r="K208" i="33" s="1"/>
  <c r="I337" i="33" s="1"/>
  <c r="K401" i="33" s="1"/>
  <c r="E144" i="33"/>
  <c r="G208" i="33" s="1"/>
  <c r="E337" i="33" s="1"/>
  <c r="G401" i="33" s="1"/>
  <c r="M144" i="33"/>
  <c r="O208" i="33" s="1"/>
  <c r="M337" i="33" s="1"/>
  <c r="O401" i="33" s="1"/>
  <c r="L144" i="33"/>
  <c r="N208" i="33" s="1"/>
  <c r="L337" i="33" s="1"/>
  <c r="N401" i="33" s="1"/>
  <c r="L463" i="33"/>
  <c r="N463" i="33"/>
  <c r="O463" i="33" s="1"/>
  <c r="Q463" i="33" s="1"/>
  <c r="L145" i="33"/>
  <c r="N144" i="33"/>
  <c r="P208" i="33" s="1"/>
  <c r="N337" i="33" s="1"/>
  <c r="P401" i="33" s="1"/>
  <c r="F144" i="33"/>
  <c r="H208" i="33" s="1"/>
  <c r="F337" i="33" s="1"/>
  <c r="H401" i="33" s="1"/>
  <c r="G144" i="33"/>
  <c r="I208" i="33" s="1"/>
  <c r="G337" i="33" s="1"/>
  <c r="I401" i="33" s="1"/>
  <c r="H144" i="33"/>
  <c r="J208" i="33" s="1"/>
  <c r="H337" i="33" s="1"/>
  <c r="J401" i="33" s="1"/>
  <c r="L208" i="33"/>
  <c r="J337" i="33" s="1"/>
  <c r="L401" i="33" s="1"/>
  <c r="K207" i="33"/>
  <c r="I336" i="33" s="1"/>
  <c r="K400" i="33" s="1"/>
  <c r="D464" i="33"/>
  <c r="N464" i="33"/>
  <c r="O464" i="33" s="1"/>
  <c r="L464" i="33"/>
  <c r="M207" i="33"/>
  <c r="K336" i="33" s="1"/>
  <c r="M400" i="33" s="1"/>
  <c r="B146" i="7" l="1"/>
  <c r="AD145" i="7"/>
  <c r="L146" i="7"/>
  <c r="U145" i="7"/>
  <c r="L53" i="7"/>
  <c r="U52" i="7"/>
  <c r="B53" i="7"/>
  <c r="AD52" i="7"/>
  <c r="K145" i="33"/>
  <c r="M209" i="33" s="1"/>
  <c r="K338" i="33" s="1"/>
  <c r="M402" i="33" s="1"/>
  <c r="N145" i="33"/>
  <c r="P209" i="33" s="1"/>
  <c r="N338" i="33" s="1"/>
  <c r="P402" i="33" s="1"/>
  <c r="M145" i="33"/>
  <c r="O209" i="33" s="1"/>
  <c r="M338" i="33" s="1"/>
  <c r="O402" i="33" s="1"/>
  <c r="I145" i="33"/>
  <c r="K209" i="33" s="1"/>
  <c r="I338" i="33" s="1"/>
  <c r="K402" i="33" s="1"/>
  <c r="J145" i="33"/>
  <c r="L209" i="33" s="1"/>
  <c r="J338" i="33" s="1"/>
  <c r="L402" i="33" s="1"/>
  <c r="P463" i="33"/>
  <c r="M146" i="33"/>
  <c r="C466" i="33"/>
  <c r="L466" i="33" s="1"/>
  <c r="C465" i="33"/>
  <c r="L465" i="33" s="1"/>
  <c r="F145" i="33"/>
  <c r="H209" i="33" s="1"/>
  <c r="F338" i="33" s="1"/>
  <c r="H402" i="33" s="1"/>
  <c r="G145" i="33"/>
  <c r="I209" i="33" s="1"/>
  <c r="G338" i="33" s="1"/>
  <c r="I402" i="33" s="1"/>
  <c r="H145" i="33"/>
  <c r="J209" i="33" s="1"/>
  <c r="H338" i="33" s="1"/>
  <c r="J402" i="33" s="1"/>
  <c r="P464" i="33"/>
  <c r="Q464" i="33"/>
  <c r="D145" i="33"/>
  <c r="F209" i="33" s="1"/>
  <c r="D338" i="33" s="1"/>
  <c r="F402" i="33" s="1"/>
  <c r="E145" i="33"/>
  <c r="G209" i="33" s="1"/>
  <c r="E338" i="33" s="1"/>
  <c r="G402" i="33" s="1"/>
  <c r="N209" i="33"/>
  <c r="L338" i="33" s="1"/>
  <c r="N402" i="33" s="1"/>
  <c r="M446" i="6"/>
  <c r="L147" i="7" l="1"/>
  <c r="U146" i="7"/>
  <c r="B147" i="7"/>
  <c r="AD146" i="7"/>
  <c r="B54" i="7"/>
  <c r="AD53" i="7"/>
  <c r="L54" i="7"/>
  <c r="U53" i="7"/>
  <c r="L146" i="33"/>
  <c r="N210" i="33" s="1"/>
  <c r="L339" i="33" s="1"/>
  <c r="N403" i="33" s="1"/>
  <c r="N466" i="33"/>
  <c r="O466" i="33" s="1"/>
  <c r="Q466" i="33" s="1"/>
  <c r="K146" i="33"/>
  <c r="M210" i="33" s="1"/>
  <c r="K339" i="33" s="1"/>
  <c r="M403" i="33" s="1"/>
  <c r="N146" i="33"/>
  <c r="P210" i="33" s="1"/>
  <c r="N339" i="33" s="1"/>
  <c r="P403" i="33" s="1"/>
  <c r="D465" i="33"/>
  <c r="N465" i="33"/>
  <c r="O465" i="33" s="1"/>
  <c r="P465" i="33" s="1"/>
  <c r="D466" i="33"/>
  <c r="L147" i="33"/>
  <c r="J146" i="33"/>
  <c r="L210" i="33" s="1"/>
  <c r="J339" i="33" s="1"/>
  <c r="L403" i="33" s="1"/>
  <c r="C467" i="33"/>
  <c r="F146" i="33"/>
  <c r="H210" i="33" s="1"/>
  <c r="F339" i="33" s="1"/>
  <c r="H403" i="33" s="1"/>
  <c r="G146" i="33"/>
  <c r="I210" i="33" s="1"/>
  <c r="G339" i="33" s="1"/>
  <c r="I403" i="33" s="1"/>
  <c r="H146" i="33"/>
  <c r="J210" i="33" s="1"/>
  <c r="H339" i="33" s="1"/>
  <c r="J403" i="33" s="1"/>
  <c r="O210" i="33"/>
  <c r="M339" i="33" s="1"/>
  <c r="O403" i="33" s="1"/>
  <c r="D146" i="33"/>
  <c r="F210" i="33" s="1"/>
  <c r="D339" i="33" s="1"/>
  <c r="F403" i="33" s="1"/>
  <c r="E146" i="33"/>
  <c r="G210" i="33" s="1"/>
  <c r="E339" i="33" s="1"/>
  <c r="G403" i="33" s="1"/>
  <c r="I146" i="33"/>
  <c r="D47" i="3"/>
  <c r="B148" i="7" l="1"/>
  <c r="AD147" i="7"/>
  <c r="U147" i="7"/>
  <c r="L148" i="7"/>
  <c r="L55" i="7"/>
  <c r="U54" i="7"/>
  <c r="B55" i="7"/>
  <c r="AD54" i="7"/>
  <c r="P466" i="33"/>
  <c r="M147" i="33"/>
  <c r="O211" i="33" s="1"/>
  <c r="M340" i="33" s="1"/>
  <c r="O404" i="33" s="1"/>
  <c r="I147" i="33"/>
  <c r="K211" i="33" s="1"/>
  <c r="I340" i="33" s="1"/>
  <c r="K404" i="33" s="1"/>
  <c r="J147" i="33"/>
  <c r="L211" i="33" s="1"/>
  <c r="J340" i="33" s="1"/>
  <c r="L404" i="33" s="1"/>
  <c r="K147" i="33"/>
  <c r="M211" i="33" s="1"/>
  <c r="K340" i="33" s="1"/>
  <c r="M404" i="33" s="1"/>
  <c r="Q465" i="33"/>
  <c r="D148" i="33"/>
  <c r="F212" i="33" s="1"/>
  <c r="D341" i="33" s="1"/>
  <c r="F405" i="33" s="1"/>
  <c r="J148" i="33"/>
  <c r="M148" i="33"/>
  <c r="N147" i="33"/>
  <c r="P211" i="33" s="1"/>
  <c r="N340" i="33" s="1"/>
  <c r="P404" i="33" s="1"/>
  <c r="N211" i="33"/>
  <c r="L340" i="33" s="1"/>
  <c r="N404" i="33" s="1"/>
  <c r="F147" i="33"/>
  <c r="H211" i="33" s="1"/>
  <c r="F340" i="33" s="1"/>
  <c r="H404" i="33" s="1"/>
  <c r="G147" i="33"/>
  <c r="I211" i="33" s="1"/>
  <c r="G340" i="33" s="1"/>
  <c r="I404" i="33" s="1"/>
  <c r="H147" i="33"/>
  <c r="J211" i="33" s="1"/>
  <c r="H340" i="33" s="1"/>
  <c r="J404" i="33" s="1"/>
  <c r="D147" i="33"/>
  <c r="F211" i="33" s="1"/>
  <c r="D340" i="33" s="1"/>
  <c r="F404" i="33" s="1"/>
  <c r="E147" i="33"/>
  <c r="G211" i="33" s="1"/>
  <c r="E340" i="33" s="1"/>
  <c r="G404" i="33" s="1"/>
  <c r="N467" i="33"/>
  <c r="O467" i="33" s="1"/>
  <c r="L467" i="33"/>
  <c r="D467" i="33"/>
  <c r="K210" i="33"/>
  <c r="I339" i="33" s="1"/>
  <c r="K403" i="33" s="1"/>
  <c r="C468" i="33" s="1"/>
  <c r="L149" i="7" l="1"/>
  <c r="U148" i="7"/>
  <c r="B149" i="7"/>
  <c r="AD148" i="7"/>
  <c r="B56" i="7"/>
  <c r="AD55" i="7"/>
  <c r="L56" i="7"/>
  <c r="U55" i="7"/>
  <c r="I148" i="33"/>
  <c r="K212" i="33" s="1"/>
  <c r="I341" i="33" s="1"/>
  <c r="K405" i="33" s="1"/>
  <c r="K148" i="33"/>
  <c r="M212" i="33" s="1"/>
  <c r="K341" i="33" s="1"/>
  <c r="M405" i="33" s="1"/>
  <c r="E148" i="33"/>
  <c r="G212" i="33" s="1"/>
  <c r="E341" i="33" s="1"/>
  <c r="G405" i="33" s="1"/>
  <c r="L149" i="33"/>
  <c r="D149" i="33"/>
  <c r="F213" i="33" s="1"/>
  <c r="F149" i="33"/>
  <c r="H213" i="33" s="1"/>
  <c r="F342" i="33" s="1"/>
  <c r="H406" i="33" s="1"/>
  <c r="N148" i="33"/>
  <c r="P212" i="33" s="1"/>
  <c r="N341" i="33" s="1"/>
  <c r="P405" i="33" s="1"/>
  <c r="L148" i="33"/>
  <c r="N212" i="33" s="1"/>
  <c r="L341" i="33" s="1"/>
  <c r="N405" i="33" s="1"/>
  <c r="N468" i="33"/>
  <c r="O468" i="33" s="1"/>
  <c r="D468" i="33"/>
  <c r="L468" i="33"/>
  <c r="C469" i="33"/>
  <c r="L212" i="33"/>
  <c r="J341" i="33" s="1"/>
  <c r="L405" i="33" s="1"/>
  <c r="O212" i="33"/>
  <c r="M341" i="33" s="1"/>
  <c r="O405" i="33" s="1"/>
  <c r="P467" i="33"/>
  <c r="Q467" i="33"/>
  <c r="F148" i="33"/>
  <c r="H212" i="33" s="1"/>
  <c r="F341" i="33" s="1"/>
  <c r="H405" i="33" s="1"/>
  <c r="G148" i="33"/>
  <c r="I212" i="33" s="1"/>
  <c r="G341" i="33" s="1"/>
  <c r="I405" i="33" s="1"/>
  <c r="H148" i="33"/>
  <c r="J212" i="33" s="1"/>
  <c r="H341" i="33" s="1"/>
  <c r="J405" i="33" s="1"/>
  <c r="B150" i="7" l="1"/>
  <c r="AD149" i="7"/>
  <c r="L150" i="7"/>
  <c r="U149" i="7"/>
  <c r="L57" i="7"/>
  <c r="U56" i="7"/>
  <c r="B57" i="7"/>
  <c r="AD56" i="7"/>
  <c r="E149" i="33"/>
  <c r="G213" i="33" s="1"/>
  <c r="E342" i="33" s="1"/>
  <c r="G406" i="33" s="1"/>
  <c r="I149" i="33"/>
  <c r="K213" i="33" s="1"/>
  <c r="I342" i="33" s="1"/>
  <c r="K406" i="33" s="1"/>
  <c r="I150" i="33"/>
  <c r="K149" i="33"/>
  <c r="M213" i="33" s="1"/>
  <c r="K342" i="33" s="1"/>
  <c r="M406" i="33" s="1"/>
  <c r="J149" i="33"/>
  <c r="L213" i="33" s="1"/>
  <c r="J342" i="33" s="1"/>
  <c r="L406" i="33" s="1"/>
  <c r="F150" i="33"/>
  <c r="H214" i="33" s="1"/>
  <c r="F343" i="33" s="1"/>
  <c r="H407" i="33" s="1"/>
  <c r="N150" i="33"/>
  <c r="H149" i="33"/>
  <c r="J213" i="33" s="1"/>
  <c r="H342" i="33" s="1"/>
  <c r="J406" i="33" s="1"/>
  <c r="G149" i="33"/>
  <c r="I213" i="33" s="1"/>
  <c r="G342" i="33" s="1"/>
  <c r="I406" i="33" s="1"/>
  <c r="N213" i="33"/>
  <c r="L342" i="33" s="1"/>
  <c r="N406" i="33" s="1"/>
  <c r="C470" i="33"/>
  <c r="N469" i="33"/>
  <c r="O469" i="33" s="1"/>
  <c r="L469" i="33"/>
  <c r="D469" i="33"/>
  <c r="N149" i="33"/>
  <c r="M149" i="33"/>
  <c r="D150" i="33"/>
  <c r="F214" i="33" s="1"/>
  <c r="E150" i="33"/>
  <c r="G214" i="33" s="1"/>
  <c r="E343" i="33" s="1"/>
  <c r="G407" i="33" s="1"/>
  <c r="Q468" i="33"/>
  <c r="P468" i="33"/>
  <c r="L150" i="33"/>
  <c r="M150" i="33"/>
  <c r="B151" i="7" l="1"/>
  <c r="AD150" i="7"/>
  <c r="U150" i="7"/>
  <c r="L151" i="7"/>
  <c r="B58" i="7"/>
  <c r="AD57" i="7"/>
  <c r="L58" i="7"/>
  <c r="U57" i="7"/>
  <c r="K150" i="33"/>
  <c r="M214" i="33" s="1"/>
  <c r="K343" i="33" s="1"/>
  <c r="M407" i="33" s="1"/>
  <c r="J150" i="33"/>
  <c r="L214" i="33" s="1"/>
  <c r="J343" i="33" s="1"/>
  <c r="L407" i="33" s="1"/>
  <c r="H150" i="33"/>
  <c r="J214" i="33" s="1"/>
  <c r="H343" i="33" s="1"/>
  <c r="J407" i="33" s="1"/>
  <c r="G150" i="33"/>
  <c r="I214" i="33" s="1"/>
  <c r="G343" i="33" s="1"/>
  <c r="I407" i="33" s="1"/>
  <c r="I151" i="33"/>
  <c r="P214" i="33"/>
  <c r="N343" i="33" s="1"/>
  <c r="P407" i="33" s="1"/>
  <c r="P213" i="33"/>
  <c r="N342" i="33" s="1"/>
  <c r="P406" i="33" s="1"/>
  <c r="O214" i="33"/>
  <c r="M343" i="33" s="1"/>
  <c r="O407" i="33" s="1"/>
  <c r="P469" i="33"/>
  <c r="Q469" i="33"/>
  <c r="N214" i="33"/>
  <c r="L343" i="33" s="1"/>
  <c r="N407" i="33" s="1"/>
  <c r="K214" i="33"/>
  <c r="I343" i="33" s="1"/>
  <c r="K407" i="33" s="1"/>
  <c r="N470" i="33"/>
  <c r="O470" i="33" s="1"/>
  <c r="L470" i="33"/>
  <c r="D470" i="33"/>
  <c r="O213" i="33"/>
  <c r="M342" i="33" s="1"/>
  <c r="O406" i="33" s="1"/>
  <c r="N148" i="6"/>
  <c r="P211" i="6" s="1"/>
  <c r="N184" i="6"/>
  <c r="P247" i="6" s="1"/>
  <c r="N183" i="6"/>
  <c r="P246" i="6" s="1"/>
  <c r="N182" i="6"/>
  <c r="P245" i="6" s="1"/>
  <c r="N181" i="6"/>
  <c r="P244" i="6" s="1"/>
  <c r="N180" i="6"/>
  <c r="P243" i="6" s="1"/>
  <c r="N179" i="6"/>
  <c r="P242" i="6" s="1"/>
  <c r="N178" i="6"/>
  <c r="P241" i="6" s="1"/>
  <c r="N177" i="6"/>
  <c r="P240" i="6" s="1"/>
  <c r="N176" i="6"/>
  <c r="P239" i="6" s="1"/>
  <c r="N175" i="6"/>
  <c r="P238" i="6" s="1"/>
  <c r="N174" i="6"/>
  <c r="P237" i="6" s="1"/>
  <c r="N173" i="6"/>
  <c r="P236" i="6" s="1"/>
  <c r="N172" i="6"/>
  <c r="P235" i="6" s="1"/>
  <c r="N171" i="6"/>
  <c r="P234" i="6" s="1"/>
  <c r="N170" i="6"/>
  <c r="P233" i="6" s="1"/>
  <c r="N169" i="6"/>
  <c r="P232" i="6" s="1"/>
  <c r="N168" i="6"/>
  <c r="P231" i="6" s="1"/>
  <c r="N167" i="6"/>
  <c r="P230" i="6" s="1"/>
  <c r="N166" i="6"/>
  <c r="P229" i="6" s="1"/>
  <c r="N165" i="6"/>
  <c r="P228" i="6" s="1"/>
  <c r="N164" i="6"/>
  <c r="P227" i="6" s="1"/>
  <c r="N163" i="6"/>
  <c r="P226" i="6" s="1"/>
  <c r="N162" i="6"/>
  <c r="P225" i="6" s="1"/>
  <c r="N161" i="6"/>
  <c r="P224" i="6" s="1"/>
  <c r="N160" i="6"/>
  <c r="P223" i="6" s="1"/>
  <c r="N158" i="6"/>
  <c r="P221" i="6" s="1"/>
  <c r="N147" i="6"/>
  <c r="P210" i="6" s="1"/>
  <c r="N146" i="6"/>
  <c r="P209" i="6" s="1"/>
  <c r="N145" i="6"/>
  <c r="P208" i="6" s="1"/>
  <c r="N144" i="6"/>
  <c r="P207" i="6" s="1"/>
  <c r="N143" i="6"/>
  <c r="P206" i="6" s="1"/>
  <c r="N142" i="6"/>
  <c r="P205" i="6" s="1"/>
  <c r="N141" i="6"/>
  <c r="P204" i="6" s="1"/>
  <c r="N140" i="6"/>
  <c r="P203" i="6" s="1"/>
  <c r="N139" i="6"/>
  <c r="P202" i="6" s="1"/>
  <c r="N138" i="6"/>
  <c r="P201" i="6" s="1"/>
  <c r="N137" i="6"/>
  <c r="P200" i="6" s="1"/>
  <c r="N136" i="6"/>
  <c r="P199" i="6" s="1"/>
  <c r="N135" i="6"/>
  <c r="P198" i="6" s="1"/>
  <c r="N134" i="6"/>
  <c r="P197" i="6" s="1"/>
  <c r="N130" i="6"/>
  <c r="P193" i="6" s="1"/>
  <c r="N129" i="6"/>
  <c r="P192" i="6" s="1"/>
  <c r="L152" i="7" l="1"/>
  <c r="U151" i="7"/>
  <c r="B152" i="7"/>
  <c r="AD151" i="7"/>
  <c r="L59" i="7"/>
  <c r="U58" i="7"/>
  <c r="B59" i="7"/>
  <c r="AD58" i="7"/>
  <c r="K151" i="33"/>
  <c r="M215" i="33" s="1"/>
  <c r="K344" i="33" s="1"/>
  <c r="M408" i="33" s="1"/>
  <c r="J151" i="33"/>
  <c r="L215" i="33" s="1"/>
  <c r="J344" i="33" s="1"/>
  <c r="L408" i="33" s="1"/>
  <c r="N151" i="33"/>
  <c r="P215" i="33" s="1"/>
  <c r="N344" i="33" s="1"/>
  <c r="P408" i="33" s="1"/>
  <c r="H151" i="33"/>
  <c r="J215" i="33" s="1"/>
  <c r="H344" i="33" s="1"/>
  <c r="J408" i="33" s="1"/>
  <c r="M151" i="33"/>
  <c r="O215" i="33" s="1"/>
  <c r="M344" i="33" s="1"/>
  <c r="O408" i="33" s="1"/>
  <c r="G151" i="33"/>
  <c r="I215" i="33" s="1"/>
  <c r="G344" i="33" s="1"/>
  <c r="I408" i="33" s="1"/>
  <c r="I152" i="33"/>
  <c r="L151" i="33"/>
  <c r="N215" i="33" s="1"/>
  <c r="L344" i="33" s="1"/>
  <c r="N408" i="33" s="1"/>
  <c r="F151" i="33"/>
  <c r="H215" i="33" s="1"/>
  <c r="F344" i="33" s="1"/>
  <c r="H408" i="33" s="1"/>
  <c r="C471" i="33"/>
  <c r="D471" i="33" s="1"/>
  <c r="C472" i="33"/>
  <c r="D472" i="33" s="1"/>
  <c r="K215" i="33"/>
  <c r="I344" i="33" s="1"/>
  <c r="Q470" i="33"/>
  <c r="P470" i="33"/>
  <c r="N361" i="6"/>
  <c r="P424" i="6" s="1"/>
  <c r="N365" i="6"/>
  <c r="P428" i="6" s="1"/>
  <c r="N369" i="6"/>
  <c r="P432" i="6" s="1"/>
  <c r="N373" i="6"/>
  <c r="P436" i="6" s="1"/>
  <c r="N362" i="6"/>
  <c r="P425" i="6" s="1"/>
  <c r="N366" i="6"/>
  <c r="P429" i="6" s="1"/>
  <c r="N370" i="6"/>
  <c r="P433" i="6" s="1"/>
  <c r="N374" i="6"/>
  <c r="P437" i="6" s="1"/>
  <c r="N359" i="6"/>
  <c r="P422" i="6" s="1"/>
  <c r="N363" i="6"/>
  <c r="P426" i="6" s="1"/>
  <c r="N367" i="6"/>
  <c r="P430" i="6" s="1"/>
  <c r="N371" i="6"/>
  <c r="P434" i="6" s="1"/>
  <c r="N360" i="6"/>
  <c r="P423" i="6" s="1"/>
  <c r="N364" i="6"/>
  <c r="P427" i="6" s="1"/>
  <c r="N368" i="6"/>
  <c r="P431" i="6" s="1"/>
  <c r="N372" i="6"/>
  <c r="P435" i="6" s="1"/>
  <c r="N356" i="6"/>
  <c r="P419" i="6" s="1"/>
  <c r="N357" i="6"/>
  <c r="P420" i="6" s="1"/>
  <c r="N354" i="6"/>
  <c r="P417" i="6" s="1"/>
  <c r="N358" i="6"/>
  <c r="P421" i="6" s="1"/>
  <c r="N355" i="6"/>
  <c r="P418" i="6" s="1"/>
  <c r="N352" i="6"/>
  <c r="P415" i="6" s="1"/>
  <c r="N353" i="6"/>
  <c r="P416" i="6" s="1"/>
  <c r="N350" i="6"/>
  <c r="P413" i="6" s="1"/>
  <c r="N351" i="6"/>
  <c r="P414" i="6" s="1"/>
  <c r="N348" i="6"/>
  <c r="P411" i="6" s="1"/>
  <c r="N337" i="6"/>
  <c r="P400" i="6" s="1"/>
  <c r="N149" i="6"/>
  <c r="P212" i="6" s="1"/>
  <c r="N338" i="6"/>
  <c r="P401" i="6" s="1"/>
  <c r="N554" i="7"/>
  <c r="O608" i="7" s="1"/>
  <c r="B153" i="7" l="1"/>
  <c r="AD152" i="7"/>
  <c r="U152" i="7"/>
  <c r="L153" i="7"/>
  <c r="B60" i="7"/>
  <c r="AD59" i="7"/>
  <c r="L60" i="7"/>
  <c r="U59" i="7"/>
  <c r="N471" i="33"/>
  <c r="O471" i="33" s="1"/>
  <c r="L471" i="33"/>
  <c r="M152" i="33"/>
  <c r="O216" i="33" s="1"/>
  <c r="M345" i="33" s="1"/>
  <c r="O409" i="33" s="1"/>
  <c r="L152" i="33"/>
  <c r="N216" i="33" s="1"/>
  <c r="L345" i="33" s="1"/>
  <c r="N409" i="33" s="1"/>
  <c r="F153" i="33"/>
  <c r="H217" i="33" s="1"/>
  <c r="F346" i="33" s="1"/>
  <c r="H410" i="33" s="1"/>
  <c r="L472" i="33"/>
  <c r="N472" i="33"/>
  <c r="O472" i="33" s="1"/>
  <c r="Q472" i="33" s="1"/>
  <c r="N152" i="33"/>
  <c r="P216" i="33" s="1"/>
  <c r="N345" i="33" s="1"/>
  <c r="P409" i="33" s="1"/>
  <c r="K152" i="33"/>
  <c r="M216" i="33" s="1"/>
  <c r="K345" i="33" s="1"/>
  <c r="M409" i="33" s="1"/>
  <c r="J152" i="33"/>
  <c r="L216" i="33" s="1"/>
  <c r="J345" i="33" s="1"/>
  <c r="L409" i="33" s="1"/>
  <c r="K408" i="33"/>
  <c r="C473" i="33" s="1"/>
  <c r="K216" i="33"/>
  <c r="I345" i="33" s="1"/>
  <c r="F152" i="33"/>
  <c r="H216" i="33" s="1"/>
  <c r="F345" i="33" s="1"/>
  <c r="H409" i="33" s="1"/>
  <c r="G152" i="33"/>
  <c r="I216" i="33" s="1"/>
  <c r="G345" i="33" s="1"/>
  <c r="I409" i="33" s="1"/>
  <c r="H152" i="33"/>
  <c r="J216" i="33" s="1"/>
  <c r="H345" i="33" s="1"/>
  <c r="J409" i="33" s="1"/>
  <c r="N339" i="6"/>
  <c r="P402" i="6" s="1"/>
  <c r="L154" i="7" l="1"/>
  <c r="U153" i="7"/>
  <c r="B154" i="7"/>
  <c r="AD153" i="7"/>
  <c r="L61" i="7"/>
  <c r="U60" i="7"/>
  <c r="B61" i="7"/>
  <c r="AD60" i="7"/>
  <c r="P471" i="33"/>
  <c r="Q471" i="33"/>
  <c r="H153" i="33"/>
  <c r="J217" i="33" s="1"/>
  <c r="H346" i="33" s="1"/>
  <c r="J410" i="33" s="1"/>
  <c r="G153" i="33"/>
  <c r="I217" i="33" s="1"/>
  <c r="G346" i="33" s="1"/>
  <c r="I410" i="33" s="1"/>
  <c r="K153" i="33"/>
  <c r="M217" i="33" s="1"/>
  <c r="K346" i="33" s="1"/>
  <c r="M410" i="33" s="1"/>
  <c r="J153" i="33"/>
  <c r="L217" i="33" s="1"/>
  <c r="J346" i="33" s="1"/>
  <c r="L410" i="33" s="1"/>
  <c r="M153" i="33"/>
  <c r="O217" i="33" s="1"/>
  <c r="M346" i="33" s="1"/>
  <c r="O410" i="33" s="1"/>
  <c r="L153" i="33"/>
  <c r="N217" i="33" s="1"/>
  <c r="L346" i="33" s="1"/>
  <c r="N410" i="33" s="1"/>
  <c r="N153" i="33"/>
  <c r="P217" i="33" s="1"/>
  <c r="N346" i="33" s="1"/>
  <c r="P410" i="33" s="1"/>
  <c r="L154" i="33"/>
  <c r="J154" i="33"/>
  <c r="F154" i="33"/>
  <c r="H218" i="33" s="1"/>
  <c r="F347" i="33" s="1"/>
  <c r="H411" i="33" s="1"/>
  <c r="P472" i="33"/>
  <c r="I153" i="33"/>
  <c r="K217" i="33" s="1"/>
  <c r="I346" i="33" s="1"/>
  <c r="K409" i="33"/>
  <c r="C474" i="33" s="1"/>
  <c r="N473" i="33"/>
  <c r="O473" i="33" s="1"/>
  <c r="D473" i="33"/>
  <c r="L473" i="33"/>
  <c r="N150" i="6"/>
  <c r="P213" i="6" s="1"/>
  <c r="G454" i="6"/>
  <c r="G453" i="6"/>
  <c r="G452" i="6"/>
  <c r="G451" i="6"/>
  <c r="G450" i="6"/>
  <c r="G449" i="6"/>
  <c r="B155" i="7" l="1"/>
  <c r="AD154" i="7"/>
  <c r="U154" i="7"/>
  <c r="L155" i="7"/>
  <c r="B62" i="7"/>
  <c r="AD61" i="7"/>
  <c r="L62" i="7"/>
  <c r="U61" i="7"/>
  <c r="I154" i="33"/>
  <c r="K218" i="33" s="1"/>
  <c r="I347" i="33" s="1"/>
  <c r="K154" i="33"/>
  <c r="M218" i="33" s="1"/>
  <c r="K347" i="33" s="1"/>
  <c r="M411" i="33" s="1"/>
  <c r="G154" i="33"/>
  <c r="I218" i="33" s="1"/>
  <c r="G347" i="33" s="1"/>
  <c r="I411" i="33" s="1"/>
  <c r="H154" i="33"/>
  <c r="J218" i="33" s="1"/>
  <c r="H347" i="33" s="1"/>
  <c r="J411" i="33" s="1"/>
  <c r="G155" i="33"/>
  <c r="I219" i="33" s="1"/>
  <c r="G348" i="33" s="1"/>
  <c r="I412" i="33" s="1"/>
  <c r="N154" i="33"/>
  <c r="P218" i="33" s="1"/>
  <c r="N347" i="33" s="1"/>
  <c r="P411" i="33" s="1"/>
  <c r="M154" i="33"/>
  <c r="O218" i="33" s="1"/>
  <c r="M347" i="33" s="1"/>
  <c r="O411" i="33" s="1"/>
  <c r="K410" i="33"/>
  <c r="C475" i="33" s="1"/>
  <c r="L474" i="33"/>
  <c r="N474" i="33"/>
  <c r="O474" i="33" s="1"/>
  <c r="D474" i="33"/>
  <c r="N218" i="33"/>
  <c r="L347" i="33" s="1"/>
  <c r="N411" i="33" s="1"/>
  <c r="Q473" i="33"/>
  <c r="P473" i="33"/>
  <c r="L218" i="33"/>
  <c r="J347" i="33" s="1"/>
  <c r="L411" i="33" s="1"/>
  <c r="N340" i="6"/>
  <c r="P403" i="6" s="1"/>
  <c r="N152" i="6"/>
  <c r="P215" i="6" s="1"/>
  <c r="N151" i="6"/>
  <c r="P214" i="6" s="1"/>
  <c r="L156" i="7" l="1"/>
  <c r="U155" i="7"/>
  <c r="AD155" i="7"/>
  <c r="B156" i="7"/>
  <c r="L63" i="7"/>
  <c r="U62" i="7"/>
  <c r="B63" i="7"/>
  <c r="AD62" i="7"/>
  <c r="H155" i="33"/>
  <c r="J219" i="33" s="1"/>
  <c r="H348" i="33" s="1"/>
  <c r="J412" i="33" s="1"/>
  <c r="L155" i="33"/>
  <c r="N219" i="33" s="1"/>
  <c r="L348" i="33" s="1"/>
  <c r="N412" i="33" s="1"/>
  <c r="I155" i="33"/>
  <c r="K219" i="33" s="1"/>
  <c r="I348" i="33" s="1"/>
  <c r="K412" i="33" s="1"/>
  <c r="M156" i="33"/>
  <c r="K155" i="33"/>
  <c r="M219" i="33" s="1"/>
  <c r="K348" i="33" s="1"/>
  <c r="M412" i="33" s="1"/>
  <c r="J155" i="33"/>
  <c r="L219" i="33" s="1"/>
  <c r="J348" i="33" s="1"/>
  <c r="L412" i="33" s="1"/>
  <c r="F155" i="33"/>
  <c r="H219" i="33" s="1"/>
  <c r="F348" i="33" s="1"/>
  <c r="H412" i="33" s="1"/>
  <c r="J156" i="33"/>
  <c r="F156" i="33"/>
  <c r="H220" i="33" s="1"/>
  <c r="F349" i="33" s="1"/>
  <c r="H413" i="33" s="1"/>
  <c r="N155" i="33"/>
  <c r="P219" i="33" s="1"/>
  <c r="N348" i="33" s="1"/>
  <c r="P412" i="33" s="1"/>
  <c r="M155" i="33"/>
  <c r="O219" i="33" s="1"/>
  <c r="M348" i="33" s="1"/>
  <c r="O412" i="33" s="1"/>
  <c r="D475" i="33"/>
  <c r="N475" i="33"/>
  <c r="O475" i="33" s="1"/>
  <c r="L475" i="33"/>
  <c r="K411" i="33"/>
  <c r="C476" i="33" s="1"/>
  <c r="P474" i="33"/>
  <c r="Q474" i="33"/>
  <c r="L156" i="33"/>
  <c r="N342" i="6"/>
  <c r="P405" i="6" s="1"/>
  <c r="N341" i="6"/>
  <c r="P404" i="6" s="1"/>
  <c r="G153" i="6"/>
  <c r="I216" i="6" s="1"/>
  <c r="M153" i="6"/>
  <c r="O216" i="6" s="1"/>
  <c r="N552" i="7"/>
  <c r="N551" i="7"/>
  <c r="N550" i="7"/>
  <c r="N549" i="7"/>
  <c r="N548" i="7"/>
  <c r="N547" i="7"/>
  <c r="N546" i="7"/>
  <c r="N545" i="7"/>
  <c r="N544" i="7"/>
  <c r="N543" i="7"/>
  <c r="N553" i="7"/>
  <c r="O607" i="7" s="1"/>
  <c r="M323" i="6"/>
  <c r="O386" i="6" s="1"/>
  <c r="L323" i="6"/>
  <c r="N386" i="6" s="1"/>
  <c r="B130" i="6"/>
  <c r="G477" i="6"/>
  <c r="G476" i="6"/>
  <c r="G475" i="6"/>
  <c r="G474" i="6"/>
  <c r="G473" i="6"/>
  <c r="G472" i="6"/>
  <c r="G471" i="6"/>
  <c r="G470" i="6"/>
  <c r="G469" i="6"/>
  <c r="C26" i="3"/>
  <c r="E26" i="3" s="1"/>
  <c r="M184" i="6"/>
  <c r="O247" i="6" s="1"/>
  <c r="L184" i="6"/>
  <c r="N247" i="6" s="1"/>
  <c r="K184" i="6"/>
  <c r="M247" i="6" s="1"/>
  <c r="J184" i="6"/>
  <c r="L247" i="6" s="1"/>
  <c r="I184" i="6"/>
  <c r="K247" i="6" s="1"/>
  <c r="H184" i="6"/>
  <c r="J247" i="6" s="1"/>
  <c r="G184" i="6"/>
  <c r="I247" i="6" s="1"/>
  <c r="F184" i="6"/>
  <c r="H247" i="6" s="1"/>
  <c r="E184" i="6"/>
  <c r="G247" i="6" s="1"/>
  <c r="D184" i="6"/>
  <c r="F247" i="6" s="1"/>
  <c r="C184" i="6"/>
  <c r="E247" i="6" s="1"/>
  <c r="M183" i="6"/>
  <c r="O246" i="6" s="1"/>
  <c r="L183" i="6"/>
  <c r="N246" i="6" s="1"/>
  <c r="K183" i="6"/>
  <c r="M246" i="6" s="1"/>
  <c r="J183" i="6"/>
  <c r="L246" i="6" s="1"/>
  <c r="I183" i="6"/>
  <c r="K246" i="6" s="1"/>
  <c r="H183" i="6"/>
  <c r="J246" i="6" s="1"/>
  <c r="G183" i="6"/>
  <c r="I246" i="6" s="1"/>
  <c r="F183" i="6"/>
  <c r="H246" i="6" s="1"/>
  <c r="E183" i="6"/>
  <c r="G246" i="6" s="1"/>
  <c r="D183" i="6"/>
  <c r="F246" i="6" s="1"/>
  <c r="C183" i="6"/>
  <c r="E246" i="6" s="1"/>
  <c r="M182" i="6"/>
  <c r="O245" i="6" s="1"/>
  <c r="L182" i="6"/>
  <c r="N245" i="6" s="1"/>
  <c r="K182" i="6"/>
  <c r="M245" i="6" s="1"/>
  <c r="J182" i="6"/>
  <c r="L245" i="6" s="1"/>
  <c r="I182" i="6"/>
  <c r="K245" i="6" s="1"/>
  <c r="H182" i="6"/>
  <c r="J245" i="6" s="1"/>
  <c r="G182" i="6"/>
  <c r="I245" i="6" s="1"/>
  <c r="F182" i="6"/>
  <c r="H245" i="6" s="1"/>
  <c r="E182" i="6"/>
  <c r="G245" i="6" s="1"/>
  <c r="D182" i="6"/>
  <c r="F245" i="6" s="1"/>
  <c r="C182" i="6"/>
  <c r="E245" i="6" s="1"/>
  <c r="M181" i="6"/>
  <c r="O244" i="6" s="1"/>
  <c r="L181" i="6"/>
  <c r="N244" i="6" s="1"/>
  <c r="K181" i="6"/>
  <c r="M244" i="6" s="1"/>
  <c r="J181" i="6"/>
  <c r="L244" i="6" s="1"/>
  <c r="I181" i="6"/>
  <c r="K244" i="6" s="1"/>
  <c r="H181" i="6"/>
  <c r="J244" i="6" s="1"/>
  <c r="G181" i="6"/>
  <c r="I244" i="6" s="1"/>
  <c r="F181" i="6"/>
  <c r="H244" i="6" s="1"/>
  <c r="E181" i="6"/>
  <c r="G244" i="6" s="1"/>
  <c r="D181" i="6"/>
  <c r="F244" i="6" s="1"/>
  <c r="C181" i="6"/>
  <c r="E244" i="6" s="1"/>
  <c r="M180" i="6"/>
  <c r="O243" i="6" s="1"/>
  <c r="L180" i="6"/>
  <c r="N243" i="6" s="1"/>
  <c r="K180" i="6"/>
  <c r="M243" i="6" s="1"/>
  <c r="J180" i="6"/>
  <c r="L243" i="6" s="1"/>
  <c r="I180" i="6"/>
  <c r="K243" i="6" s="1"/>
  <c r="H180" i="6"/>
  <c r="J243" i="6" s="1"/>
  <c r="G180" i="6"/>
  <c r="I243" i="6" s="1"/>
  <c r="F180" i="6"/>
  <c r="H243" i="6" s="1"/>
  <c r="E180" i="6"/>
  <c r="G243" i="6" s="1"/>
  <c r="D180" i="6"/>
  <c r="F243" i="6" s="1"/>
  <c r="C180" i="6"/>
  <c r="E243" i="6" s="1"/>
  <c r="M179" i="6"/>
  <c r="O242" i="6" s="1"/>
  <c r="L179" i="6"/>
  <c r="N242" i="6" s="1"/>
  <c r="K179" i="6"/>
  <c r="M242" i="6" s="1"/>
  <c r="J179" i="6"/>
  <c r="L242" i="6" s="1"/>
  <c r="I179" i="6"/>
  <c r="K242" i="6" s="1"/>
  <c r="H179" i="6"/>
  <c r="J242" i="6" s="1"/>
  <c r="G179" i="6"/>
  <c r="I242" i="6" s="1"/>
  <c r="F179" i="6"/>
  <c r="H242" i="6" s="1"/>
  <c r="E179" i="6"/>
  <c r="G242" i="6" s="1"/>
  <c r="D179" i="6"/>
  <c r="F242" i="6" s="1"/>
  <c r="C179" i="6"/>
  <c r="E242" i="6" s="1"/>
  <c r="M178" i="6"/>
  <c r="O241" i="6" s="1"/>
  <c r="L178" i="6"/>
  <c r="N241" i="6" s="1"/>
  <c r="K178" i="6"/>
  <c r="M241" i="6" s="1"/>
  <c r="J178" i="6"/>
  <c r="L241" i="6" s="1"/>
  <c r="I178" i="6"/>
  <c r="K241" i="6" s="1"/>
  <c r="H178" i="6"/>
  <c r="J241" i="6" s="1"/>
  <c r="G178" i="6"/>
  <c r="I241" i="6" s="1"/>
  <c r="F178" i="6"/>
  <c r="H241" i="6" s="1"/>
  <c r="E178" i="6"/>
  <c r="G241" i="6" s="1"/>
  <c r="D178" i="6"/>
  <c r="F241" i="6" s="1"/>
  <c r="C178" i="6"/>
  <c r="E241" i="6" s="1"/>
  <c r="M177" i="6"/>
  <c r="O240" i="6" s="1"/>
  <c r="L177" i="6"/>
  <c r="N240" i="6" s="1"/>
  <c r="K177" i="6"/>
  <c r="M240" i="6" s="1"/>
  <c r="J177" i="6"/>
  <c r="L240" i="6" s="1"/>
  <c r="I177" i="6"/>
  <c r="K240" i="6" s="1"/>
  <c r="H177" i="6"/>
  <c r="J240" i="6" s="1"/>
  <c r="G177" i="6"/>
  <c r="I240" i="6" s="1"/>
  <c r="F177" i="6"/>
  <c r="H240" i="6" s="1"/>
  <c r="E177" i="6"/>
  <c r="G240" i="6" s="1"/>
  <c r="D177" i="6"/>
  <c r="F240" i="6" s="1"/>
  <c r="C177" i="6"/>
  <c r="E240" i="6" s="1"/>
  <c r="M176" i="6"/>
  <c r="O239" i="6" s="1"/>
  <c r="L176" i="6"/>
  <c r="N239" i="6" s="1"/>
  <c r="K176" i="6"/>
  <c r="M239" i="6" s="1"/>
  <c r="J176" i="6"/>
  <c r="L239" i="6" s="1"/>
  <c r="I176" i="6"/>
  <c r="K239" i="6" s="1"/>
  <c r="H176" i="6"/>
  <c r="J239" i="6" s="1"/>
  <c r="G176" i="6"/>
  <c r="I239" i="6" s="1"/>
  <c r="F176" i="6"/>
  <c r="H239" i="6" s="1"/>
  <c r="E176" i="6"/>
  <c r="G239" i="6" s="1"/>
  <c r="D176" i="6"/>
  <c r="F239" i="6" s="1"/>
  <c r="C176" i="6"/>
  <c r="E239" i="6" s="1"/>
  <c r="M175" i="6"/>
  <c r="O238" i="6" s="1"/>
  <c r="L175" i="6"/>
  <c r="N238" i="6" s="1"/>
  <c r="K175" i="6"/>
  <c r="M238" i="6" s="1"/>
  <c r="J175" i="6"/>
  <c r="L238" i="6" s="1"/>
  <c r="I175" i="6"/>
  <c r="K238" i="6" s="1"/>
  <c r="H175" i="6"/>
  <c r="J238" i="6" s="1"/>
  <c r="G175" i="6"/>
  <c r="I238" i="6" s="1"/>
  <c r="F175" i="6"/>
  <c r="H238" i="6" s="1"/>
  <c r="E175" i="6"/>
  <c r="G238" i="6" s="1"/>
  <c r="D175" i="6"/>
  <c r="F238" i="6" s="1"/>
  <c r="C175" i="6"/>
  <c r="E238" i="6" s="1"/>
  <c r="M174" i="6"/>
  <c r="O237" i="6" s="1"/>
  <c r="L174" i="6"/>
  <c r="N237" i="6" s="1"/>
  <c r="K174" i="6"/>
  <c r="M237" i="6" s="1"/>
  <c r="J174" i="6"/>
  <c r="L237" i="6" s="1"/>
  <c r="I174" i="6"/>
  <c r="K237" i="6" s="1"/>
  <c r="H174" i="6"/>
  <c r="J237" i="6" s="1"/>
  <c r="G174" i="6"/>
  <c r="I237" i="6" s="1"/>
  <c r="F174" i="6"/>
  <c r="H237" i="6" s="1"/>
  <c r="E174" i="6"/>
  <c r="G237" i="6" s="1"/>
  <c r="D174" i="6"/>
  <c r="F237" i="6" s="1"/>
  <c r="C174" i="6"/>
  <c r="E237" i="6" s="1"/>
  <c r="M173" i="6"/>
  <c r="O236" i="6" s="1"/>
  <c r="L173" i="6"/>
  <c r="N236" i="6" s="1"/>
  <c r="K173" i="6"/>
  <c r="M236" i="6" s="1"/>
  <c r="J173" i="6"/>
  <c r="L236" i="6" s="1"/>
  <c r="I173" i="6"/>
  <c r="K236" i="6" s="1"/>
  <c r="H173" i="6"/>
  <c r="J236" i="6" s="1"/>
  <c r="G173" i="6"/>
  <c r="I236" i="6" s="1"/>
  <c r="F173" i="6"/>
  <c r="H236" i="6" s="1"/>
  <c r="E173" i="6"/>
  <c r="G236" i="6" s="1"/>
  <c r="D173" i="6"/>
  <c r="F236" i="6" s="1"/>
  <c r="C173" i="6"/>
  <c r="E236" i="6" s="1"/>
  <c r="M172" i="6"/>
  <c r="O235" i="6" s="1"/>
  <c r="L172" i="6"/>
  <c r="N235" i="6" s="1"/>
  <c r="K172" i="6"/>
  <c r="M235" i="6" s="1"/>
  <c r="J172" i="6"/>
  <c r="L235" i="6" s="1"/>
  <c r="I172" i="6"/>
  <c r="K235" i="6" s="1"/>
  <c r="H172" i="6"/>
  <c r="J235" i="6" s="1"/>
  <c r="G172" i="6"/>
  <c r="I235" i="6" s="1"/>
  <c r="F172" i="6"/>
  <c r="H235" i="6" s="1"/>
  <c r="E172" i="6"/>
  <c r="G235" i="6" s="1"/>
  <c r="D172" i="6"/>
  <c r="F235" i="6" s="1"/>
  <c r="C172" i="6"/>
  <c r="E235" i="6" s="1"/>
  <c r="M171" i="6"/>
  <c r="O234" i="6" s="1"/>
  <c r="L171" i="6"/>
  <c r="N234" i="6" s="1"/>
  <c r="K171" i="6"/>
  <c r="M234" i="6" s="1"/>
  <c r="J171" i="6"/>
  <c r="L234" i="6" s="1"/>
  <c r="I171" i="6"/>
  <c r="K234" i="6" s="1"/>
  <c r="H171" i="6"/>
  <c r="J234" i="6" s="1"/>
  <c r="G171" i="6"/>
  <c r="I234" i="6" s="1"/>
  <c r="F171" i="6"/>
  <c r="H234" i="6" s="1"/>
  <c r="E171" i="6"/>
  <c r="G234" i="6" s="1"/>
  <c r="D171" i="6"/>
  <c r="F234" i="6" s="1"/>
  <c r="C171" i="6"/>
  <c r="E234" i="6" s="1"/>
  <c r="M170" i="6"/>
  <c r="O233" i="6" s="1"/>
  <c r="L170" i="6"/>
  <c r="N233" i="6" s="1"/>
  <c r="K170" i="6"/>
  <c r="M233" i="6" s="1"/>
  <c r="J170" i="6"/>
  <c r="L233" i="6" s="1"/>
  <c r="I170" i="6"/>
  <c r="K233" i="6" s="1"/>
  <c r="H170" i="6"/>
  <c r="J233" i="6" s="1"/>
  <c r="G170" i="6"/>
  <c r="I233" i="6" s="1"/>
  <c r="F170" i="6"/>
  <c r="H233" i="6" s="1"/>
  <c r="E170" i="6"/>
  <c r="G233" i="6" s="1"/>
  <c r="D170" i="6"/>
  <c r="F233" i="6" s="1"/>
  <c r="C170" i="6"/>
  <c r="E233" i="6" s="1"/>
  <c r="M169" i="6"/>
  <c r="O232" i="6" s="1"/>
  <c r="L169" i="6"/>
  <c r="N232" i="6" s="1"/>
  <c r="K169" i="6"/>
  <c r="M232" i="6" s="1"/>
  <c r="J169" i="6"/>
  <c r="L232" i="6" s="1"/>
  <c r="I169" i="6"/>
  <c r="K232" i="6" s="1"/>
  <c r="H169" i="6"/>
  <c r="J232" i="6" s="1"/>
  <c r="G169" i="6"/>
  <c r="I232" i="6" s="1"/>
  <c r="F169" i="6"/>
  <c r="H232" i="6" s="1"/>
  <c r="E169" i="6"/>
  <c r="G232" i="6" s="1"/>
  <c r="D169" i="6"/>
  <c r="F232" i="6" s="1"/>
  <c r="C169" i="6"/>
  <c r="E232" i="6" s="1"/>
  <c r="M168" i="6"/>
  <c r="O231" i="6" s="1"/>
  <c r="L168" i="6"/>
  <c r="N231" i="6" s="1"/>
  <c r="K168" i="6"/>
  <c r="M231" i="6" s="1"/>
  <c r="J168" i="6"/>
  <c r="L231" i="6" s="1"/>
  <c r="I168" i="6"/>
  <c r="K231" i="6" s="1"/>
  <c r="H168" i="6"/>
  <c r="J231" i="6" s="1"/>
  <c r="G168" i="6"/>
  <c r="I231" i="6" s="1"/>
  <c r="F168" i="6"/>
  <c r="H231" i="6" s="1"/>
  <c r="E168" i="6"/>
  <c r="G231" i="6" s="1"/>
  <c r="D168" i="6"/>
  <c r="F231" i="6" s="1"/>
  <c r="C168" i="6"/>
  <c r="E231" i="6" s="1"/>
  <c r="M167" i="6"/>
  <c r="O230" i="6" s="1"/>
  <c r="L167" i="6"/>
  <c r="N230" i="6" s="1"/>
  <c r="K167" i="6"/>
  <c r="M230" i="6" s="1"/>
  <c r="J167" i="6"/>
  <c r="L230" i="6" s="1"/>
  <c r="I167" i="6"/>
  <c r="K230" i="6" s="1"/>
  <c r="H167" i="6"/>
  <c r="J230" i="6" s="1"/>
  <c r="G167" i="6"/>
  <c r="I230" i="6" s="1"/>
  <c r="F167" i="6"/>
  <c r="H230" i="6" s="1"/>
  <c r="E167" i="6"/>
  <c r="G230" i="6" s="1"/>
  <c r="D167" i="6"/>
  <c r="F230" i="6" s="1"/>
  <c r="C167" i="6"/>
  <c r="E230" i="6" s="1"/>
  <c r="M166" i="6"/>
  <c r="O229" i="6" s="1"/>
  <c r="L166" i="6"/>
  <c r="N229" i="6" s="1"/>
  <c r="K166" i="6"/>
  <c r="M229" i="6" s="1"/>
  <c r="J166" i="6"/>
  <c r="L229" i="6" s="1"/>
  <c r="I166" i="6"/>
  <c r="K229" i="6" s="1"/>
  <c r="H166" i="6"/>
  <c r="J229" i="6" s="1"/>
  <c r="G166" i="6"/>
  <c r="I229" i="6" s="1"/>
  <c r="F166" i="6"/>
  <c r="H229" i="6" s="1"/>
  <c r="E166" i="6"/>
  <c r="G229" i="6" s="1"/>
  <c r="D166" i="6"/>
  <c r="F229" i="6" s="1"/>
  <c r="C166" i="6"/>
  <c r="E229" i="6" s="1"/>
  <c r="M165" i="6"/>
  <c r="O228" i="6" s="1"/>
  <c r="L165" i="6"/>
  <c r="N228" i="6" s="1"/>
  <c r="K165" i="6"/>
  <c r="M228" i="6" s="1"/>
  <c r="J165" i="6"/>
  <c r="L228" i="6" s="1"/>
  <c r="I165" i="6"/>
  <c r="K228" i="6" s="1"/>
  <c r="H165" i="6"/>
  <c r="J228" i="6" s="1"/>
  <c r="G165" i="6"/>
  <c r="I228" i="6" s="1"/>
  <c r="F165" i="6"/>
  <c r="H228" i="6" s="1"/>
  <c r="E165" i="6"/>
  <c r="G228" i="6" s="1"/>
  <c r="D165" i="6"/>
  <c r="F228" i="6" s="1"/>
  <c r="C165" i="6"/>
  <c r="E228" i="6" s="1"/>
  <c r="M164" i="6"/>
  <c r="O227" i="6" s="1"/>
  <c r="L164" i="6"/>
  <c r="N227" i="6" s="1"/>
  <c r="K164" i="6"/>
  <c r="M227" i="6" s="1"/>
  <c r="I164" i="6"/>
  <c r="K227" i="6" s="1"/>
  <c r="H164" i="6"/>
  <c r="J227" i="6" s="1"/>
  <c r="G164" i="6"/>
  <c r="I227" i="6" s="1"/>
  <c r="F164" i="6"/>
  <c r="H227" i="6" s="1"/>
  <c r="C164" i="6"/>
  <c r="E227" i="6" s="1"/>
  <c r="M163" i="6"/>
  <c r="O226" i="6" s="1"/>
  <c r="L163" i="6"/>
  <c r="N226" i="6" s="1"/>
  <c r="K163" i="6"/>
  <c r="M226" i="6" s="1"/>
  <c r="J163" i="6"/>
  <c r="L226" i="6" s="1"/>
  <c r="I163" i="6"/>
  <c r="K226" i="6" s="1"/>
  <c r="H163" i="6"/>
  <c r="J226" i="6" s="1"/>
  <c r="G163" i="6"/>
  <c r="I226" i="6" s="1"/>
  <c r="F163" i="6"/>
  <c r="H226" i="6" s="1"/>
  <c r="E163" i="6"/>
  <c r="G226" i="6" s="1"/>
  <c r="D163" i="6"/>
  <c r="F226" i="6" s="1"/>
  <c r="C163" i="6"/>
  <c r="E226" i="6" s="1"/>
  <c r="M162" i="6"/>
  <c r="O225" i="6" s="1"/>
  <c r="L162" i="6"/>
  <c r="N225" i="6" s="1"/>
  <c r="K162" i="6"/>
  <c r="M225" i="6" s="1"/>
  <c r="J162" i="6"/>
  <c r="L225" i="6" s="1"/>
  <c r="I162" i="6"/>
  <c r="K225" i="6" s="1"/>
  <c r="H162" i="6"/>
  <c r="J225" i="6" s="1"/>
  <c r="G162" i="6"/>
  <c r="I225" i="6" s="1"/>
  <c r="F162" i="6"/>
  <c r="H225" i="6" s="1"/>
  <c r="E162" i="6"/>
  <c r="G225" i="6" s="1"/>
  <c r="D162" i="6"/>
  <c r="F225" i="6" s="1"/>
  <c r="C162" i="6"/>
  <c r="E225" i="6" s="1"/>
  <c r="M161" i="6"/>
  <c r="O224" i="6" s="1"/>
  <c r="L161" i="6"/>
  <c r="N224" i="6" s="1"/>
  <c r="K161" i="6"/>
  <c r="M224" i="6" s="1"/>
  <c r="J161" i="6"/>
  <c r="L224" i="6" s="1"/>
  <c r="I161" i="6"/>
  <c r="K224" i="6" s="1"/>
  <c r="H161" i="6"/>
  <c r="J224" i="6" s="1"/>
  <c r="G161" i="6"/>
  <c r="I224" i="6" s="1"/>
  <c r="F161" i="6"/>
  <c r="H224" i="6" s="1"/>
  <c r="E161" i="6"/>
  <c r="G224" i="6" s="1"/>
  <c r="D161" i="6"/>
  <c r="F224" i="6" s="1"/>
  <c r="C161" i="6"/>
  <c r="E224" i="6" s="1"/>
  <c r="M160" i="6"/>
  <c r="O223" i="6" s="1"/>
  <c r="L160" i="6"/>
  <c r="N223" i="6" s="1"/>
  <c r="K160" i="6"/>
  <c r="M223" i="6" s="1"/>
  <c r="J160" i="6"/>
  <c r="L223" i="6" s="1"/>
  <c r="I160" i="6"/>
  <c r="K223" i="6" s="1"/>
  <c r="H160" i="6"/>
  <c r="J223" i="6" s="1"/>
  <c r="G160" i="6"/>
  <c r="I223" i="6" s="1"/>
  <c r="F160" i="6"/>
  <c r="H223" i="6" s="1"/>
  <c r="E160" i="6"/>
  <c r="G223" i="6" s="1"/>
  <c r="D160" i="6"/>
  <c r="F223" i="6" s="1"/>
  <c r="C160" i="6"/>
  <c r="E223" i="6" s="1"/>
  <c r="E159" i="6"/>
  <c r="G222" i="6" s="1"/>
  <c r="D159" i="6"/>
  <c r="F222" i="6" s="1"/>
  <c r="C159" i="6"/>
  <c r="E222" i="6" s="1"/>
  <c r="M158" i="6"/>
  <c r="O221" i="6" s="1"/>
  <c r="L158" i="6"/>
  <c r="N221" i="6" s="1"/>
  <c r="K158" i="6"/>
  <c r="M221" i="6" s="1"/>
  <c r="J158" i="6"/>
  <c r="L221" i="6" s="1"/>
  <c r="I158" i="6"/>
  <c r="K221" i="6" s="1"/>
  <c r="H158" i="6"/>
  <c r="J221" i="6" s="1"/>
  <c r="G158" i="6"/>
  <c r="I221" i="6" s="1"/>
  <c r="F158" i="6"/>
  <c r="H221" i="6" s="1"/>
  <c r="E158" i="6"/>
  <c r="G221" i="6" s="1"/>
  <c r="D158" i="6"/>
  <c r="F221" i="6" s="1"/>
  <c r="C158" i="6"/>
  <c r="E221" i="6" s="1"/>
  <c r="E157" i="6"/>
  <c r="G220" i="6" s="1"/>
  <c r="D157" i="6"/>
  <c r="F220" i="6" s="1"/>
  <c r="C157" i="6"/>
  <c r="E220" i="6" s="1"/>
  <c r="E156" i="6"/>
  <c r="G219" i="6" s="1"/>
  <c r="D156" i="6"/>
  <c r="F219" i="6" s="1"/>
  <c r="C156" i="6"/>
  <c r="E219" i="6" s="1"/>
  <c r="E155" i="6"/>
  <c r="G218" i="6" s="1"/>
  <c r="D155" i="6"/>
  <c r="F218" i="6" s="1"/>
  <c r="C155" i="6"/>
  <c r="E218" i="6" s="1"/>
  <c r="E154" i="6"/>
  <c r="G217" i="6" s="1"/>
  <c r="D154" i="6"/>
  <c r="F217" i="6" s="1"/>
  <c r="C154" i="6"/>
  <c r="E217" i="6" s="1"/>
  <c r="K153" i="6"/>
  <c r="M216" i="6" s="1"/>
  <c r="J153" i="6"/>
  <c r="L216" i="6" s="1"/>
  <c r="I153" i="6"/>
  <c r="K216" i="6" s="1"/>
  <c r="E153" i="6"/>
  <c r="G216" i="6" s="1"/>
  <c r="D153" i="6"/>
  <c r="F216" i="6" s="1"/>
  <c r="C153" i="6"/>
  <c r="E216" i="6" s="1"/>
  <c r="M152" i="6"/>
  <c r="O215" i="6" s="1"/>
  <c r="L152" i="6"/>
  <c r="N215" i="6" s="1"/>
  <c r="K152" i="6"/>
  <c r="M215" i="6" s="1"/>
  <c r="J152" i="6"/>
  <c r="L215" i="6" s="1"/>
  <c r="I152" i="6"/>
  <c r="K215" i="6" s="1"/>
  <c r="H152" i="6"/>
  <c r="J215" i="6" s="1"/>
  <c r="G152" i="6"/>
  <c r="I215" i="6" s="1"/>
  <c r="F152" i="6"/>
  <c r="H215" i="6" s="1"/>
  <c r="E152" i="6"/>
  <c r="G215" i="6" s="1"/>
  <c r="D152" i="6"/>
  <c r="F215" i="6" s="1"/>
  <c r="C152" i="6"/>
  <c r="E215" i="6" s="1"/>
  <c r="M151" i="6"/>
  <c r="O214" i="6" s="1"/>
  <c r="L151" i="6"/>
  <c r="N214" i="6" s="1"/>
  <c r="K151" i="6"/>
  <c r="M214" i="6" s="1"/>
  <c r="J151" i="6"/>
  <c r="L214" i="6" s="1"/>
  <c r="I151" i="6"/>
  <c r="K214" i="6" s="1"/>
  <c r="H151" i="6"/>
  <c r="J214" i="6" s="1"/>
  <c r="G151" i="6"/>
  <c r="I214" i="6" s="1"/>
  <c r="F151" i="6"/>
  <c r="H214" i="6" s="1"/>
  <c r="E151" i="6"/>
  <c r="G214" i="6" s="1"/>
  <c r="D151" i="6"/>
  <c r="F214" i="6" s="1"/>
  <c r="C151" i="6"/>
  <c r="E214" i="6" s="1"/>
  <c r="M150" i="6"/>
  <c r="O213" i="6" s="1"/>
  <c r="L150" i="6"/>
  <c r="N213" i="6" s="1"/>
  <c r="K150" i="6"/>
  <c r="M213" i="6" s="1"/>
  <c r="J150" i="6"/>
  <c r="L213" i="6" s="1"/>
  <c r="I150" i="6"/>
  <c r="K213" i="6" s="1"/>
  <c r="H150" i="6"/>
  <c r="J213" i="6" s="1"/>
  <c r="G150" i="6"/>
  <c r="I213" i="6" s="1"/>
  <c r="F150" i="6"/>
  <c r="H213" i="6" s="1"/>
  <c r="E150" i="6"/>
  <c r="G213" i="6" s="1"/>
  <c r="D150" i="6"/>
  <c r="F213" i="6" s="1"/>
  <c r="C150" i="6"/>
  <c r="E213" i="6" s="1"/>
  <c r="M149" i="6"/>
  <c r="O212" i="6" s="1"/>
  <c r="L149" i="6"/>
  <c r="N212" i="6" s="1"/>
  <c r="K149" i="6"/>
  <c r="M212" i="6" s="1"/>
  <c r="J149" i="6"/>
  <c r="L212" i="6" s="1"/>
  <c r="I149" i="6"/>
  <c r="K212" i="6" s="1"/>
  <c r="H149" i="6"/>
  <c r="J212" i="6" s="1"/>
  <c r="G149" i="6"/>
  <c r="I212" i="6" s="1"/>
  <c r="F149" i="6"/>
  <c r="H212" i="6" s="1"/>
  <c r="E149" i="6"/>
  <c r="G212" i="6" s="1"/>
  <c r="D149" i="6"/>
  <c r="F212" i="6" s="1"/>
  <c r="C149" i="6"/>
  <c r="E212" i="6" s="1"/>
  <c r="M148" i="6"/>
  <c r="O211" i="6" s="1"/>
  <c r="L148" i="6"/>
  <c r="N211" i="6" s="1"/>
  <c r="K148" i="6"/>
  <c r="M211" i="6" s="1"/>
  <c r="J148" i="6"/>
  <c r="L211" i="6" s="1"/>
  <c r="I148" i="6"/>
  <c r="K211" i="6" s="1"/>
  <c r="H148" i="6"/>
  <c r="J211" i="6" s="1"/>
  <c r="G148" i="6"/>
  <c r="I211" i="6" s="1"/>
  <c r="F148" i="6"/>
  <c r="H211" i="6" s="1"/>
  <c r="E148" i="6"/>
  <c r="G211" i="6" s="1"/>
  <c r="D148" i="6"/>
  <c r="F211" i="6" s="1"/>
  <c r="C148" i="6"/>
  <c r="E211" i="6" s="1"/>
  <c r="M147" i="6"/>
  <c r="O210" i="6" s="1"/>
  <c r="L147" i="6"/>
  <c r="N210" i="6" s="1"/>
  <c r="K147" i="6"/>
  <c r="M210" i="6" s="1"/>
  <c r="J147" i="6"/>
  <c r="L210" i="6" s="1"/>
  <c r="I147" i="6"/>
  <c r="K210" i="6" s="1"/>
  <c r="H147" i="6"/>
  <c r="J210" i="6" s="1"/>
  <c r="G147" i="6"/>
  <c r="I210" i="6" s="1"/>
  <c r="F147" i="6"/>
  <c r="H210" i="6" s="1"/>
  <c r="E147" i="6"/>
  <c r="G210" i="6" s="1"/>
  <c r="D147" i="6"/>
  <c r="F210" i="6" s="1"/>
  <c r="C147" i="6"/>
  <c r="E210" i="6" s="1"/>
  <c r="M146" i="6"/>
  <c r="O209" i="6" s="1"/>
  <c r="L146" i="6"/>
  <c r="N209" i="6" s="1"/>
  <c r="K146" i="6"/>
  <c r="M209" i="6" s="1"/>
  <c r="J146" i="6"/>
  <c r="L209" i="6" s="1"/>
  <c r="I146" i="6"/>
  <c r="K209" i="6" s="1"/>
  <c r="H146" i="6"/>
  <c r="J209" i="6" s="1"/>
  <c r="G146" i="6"/>
  <c r="I209" i="6" s="1"/>
  <c r="F146" i="6"/>
  <c r="H209" i="6" s="1"/>
  <c r="E146" i="6"/>
  <c r="G209" i="6" s="1"/>
  <c r="D146" i="6"/>
  <c r="F209" i="6" s="1"/>
  <c r="C146" i="6"/>
  <c r="E209" i="6" s="1"/>
  <c r="M145" i="6"/>
  <c r="O208" i="6" s="1"/>
  <c r="L145" i="6"/>
  <c r="N208" i="6" s="1"/>
  <c r="K145" i="6"/>
  <c r="M208" i="6" s="1"/>
  <c r="J145" i="6"/>
  <c r="L208" i="6" s="1"/>
  <c r="I145" i="6"/>
  <c r="K208" i="6" s="1"/>
  <c r="H145" i="6"/>
  <c r="J208" i="6" s="1"/>
  <c r="G145" i="6"/>
  <c r="I208" i="6" s="1"/>
  <c r="F145" i="6"/>
  <c r="H208" i="6" s="1"/>
  <c r="E145" i="6"/>
  <c r="G208" i="6" s="1"/>
  <c r="D145" i="6"/>
  <c r="F208" i="6" s="1"/>
  <c r="C145" i="6"/>
  <c r="E208" i="6" s="1"/>
  <c r="M144" i="6"/>
  <c r="O207" i="6" s="1"/>
  <c r="L144" i="6"/>
  <c r="N207" i="6" s="1"/>
  <c r="K144" i="6"/>
  <c r="M207" i="6" s="1"/>
  <c r="J144" i="6"/>
  <c r="L207" i="6" s="1"/>
  <c r="I144" i="6"/>
  <c r="K207" i="6" s="1"/>
  <c r="H144" i="6"/>
  <c r="J207" i="6" s="1"/>
  <c r="G144" i="6"/>
  <c r="I207" i="6" s="1"/>
  <c r="F144" i="6"/>
  <c r="H207" i="6" s="1"/>
  <c r="E144" i="6"/>
  <c r="G207" i="6" s="1"/>
  <c r="D144" i="6"/>
  <c r="F207" i="6" s="1"/>
  <c r="C144" i="6"/>
  <c r="E207" i="6" s="1"/>
  <c r="M143" i="6"/>
  <c r="O206" i="6" s="1"/>
  <c r="L143" i="6"/>
  <c r="N206" i="6" s="1"/>
  <c r="K143" i="6"/>
  <c r="M206" i="6" s="1"/>
  <c r="J143" i="6"/>
  <c r="L206" i="6" s="1"/>
  <c r="I143" i="6"/>
  <c r="K206" i="6" s="1"/>
  <c r="H143" i="6"/>
  <c r="J206" i="6" s="1"/>
  <c r="G143" i="6"/>
  <c r="I206" i="6" s="1"/>
  <c r="F143" i="6"/>
  <c r="H206" i="6" s="1"/>
  <c r="E143" i="6"/>
  <c r="G206" i="6" s="1"/>
  <c r="D143" i="6"/>
  <c r="F206" i="6" s="1"/>
  <c r="C143" i="6"/>
  <c r="E206" i="6" s="1"/>
  <c r="M142" i="6"/>
  <c r="O205" i="6" s="1"/>
  <c r="L142" i="6"/>
  <c r="N205" i="6" s="1"/>
  <c r="K142" i="6"/>
  <c r="M205" i="6" s="1"/>
  <c r="J142" i="6"/>
  <c r="L205" i="6" s="1"/>
  <c r="I142" i="6"/>
  <c r="K205" i="6" s="1"/>
  <c r="H142" i="6"/>
  <c r="J205" i="6" s="1"/>
  <c r="G142" i="6"/>
  <c r="I205" i="6" s="1"/>
  <c r="F142" i="6"/>
  <c r="H205" i="6" s="1"/>
  <c r="E142" i="6"/>
  <c r="G205" i="6" s="1"/>
  <c r="D142" i="6"/>
  <c r="F205" i="6" s="1"/>
  <c r="C142" i="6"/>
  <c r="E205" i="6" s="1"/>
  <c r="M141" i="6"/>
  <c r="O204" i="6" s="1"/>
  <c r="L141" i="6"/>
  <c r="N204" i="6" s="1"/>
  <c r="K141" i="6"/>
  <c r="M204" i="6" s="1"/>
  <c r="J141" i="6"/>
  <c r="L204" i="6" s="1"/>
  <c r="I141" i="6"/>
  <c r="K204" i="6" s="1"/>
  <c r="H141" i="6"/>
  <c r="J204" i="6" s="1"/>
  <c r="G141" i="6"/>
  <c r="I204" i="6" s="1"/>
  <c r="F141" i="6"/>
  <c r="H204" i="6" s="1"/>
  <c r="E141" i="6"/>
  <c r="G204" i="6" s="1"/>
  <c r="D141" i="6"/>
  <c r="F204" i="6" s="1"/>
  <c r="C141" i="6"/>
  <c r="E204" i="6" s="1"/>
  <c r="M140" i="6"/>
  <c r="O203" i="6" s="1"/>
  <c r="L140" i="6"/>
  <c r="N203" i="6" s="1"/>
  <c r="K140" i="6"/>
  <c r="M203" i="6" s="1"/>
  <c r="J140" i="6"/>
  <c r="L203" i="6" s="1"/>
  <c r="I140" i="6"/>
  <c r="K203" i="6" s="1"/>
  <c r="H140" i="6"/>
  <c r="J203" i="6" s="1"/>
  <c r="G140" i="6"/>
  <c r="I203" i="6" s="1"/>
  <c r="F140" i="6"/>
  <c r="H203" i="6" s="1"/>
  <c r="E140" i="6"/>
  <c r="G203" i="6" s="1"/>
  <c r="D140" i="6"/>
  <c r="F203" i="6" s="1"/>
  <c r="C140" i="6"/>
  <c r="E203" i="6" s="1"/>
  <c r="C139" i="6"/>
  <c r="E202" i="6" s="1"/>
  <c r="E139" i="6"/>
  <c r="G202" i="6" s="1"/>
  <c r="F139" i="6"/>
  <c r="H202" i="6" s="1"/>
  <c r="G139" i="6"/>
  <c r="I202" i="6" s="1"/>
  <c r="H139" i="6"/>
  <c r="J202" i="6" s="1"/>
  <c r="I139" i="6"/>
  <c r="K202" i="6" s="1"/>
  <c r="J139" i="6"/>
  <c r="L202" i="6" s="1"/>
  <c r="L139" i="6"/>
  <c r="N202" i="6" s="1"/>
  <c r="D139" i="6"/>
  <c r="F202" i="6" s="1"/>
  <c r="K139" i="6"/>
  <c r="M202" i="6" s="1"/>
  <c r="M139" i="6"/>
  <c r="O202" i="6" s="1"/>
  <c r="E138" i="6"/>
  <c r="G201" i="6" s="1"/>
  <c r="F138" i="6"/>
  <c r="H201" i="6" s="1"/>
  <c r="G138" i="6"/>
  <c r="I201" i="6" s="1"/>
  <c r="H138" i="6"/>
  <c r="J201" i="6" s="1"/>
  <c r="I138" i="6"/>
  <c r="K201" i="6" s="1"/>
  <c r="J138" i="6"/>
  <c r="L201" i="6" s="1"/>
  <c r="L138" i="6"/>
  <c r="N201" i="6" s="1"/>
  <c r="D138" i="6"/>
  <c r="F201" i="6" s="1"/>
  <c r="K138" i="6"/>
  <c r="M201" i="6" s="1"/>
  <c r="M138" i="6"/>
  <c r="O201" i="6" s="1"/>
  <c r="C138" i="6"/>
  <c r="E201" i="6" s="1"/>
  <c r="C137" i="6"/>
  <c r="E200" i="6" s="1"/>
  <c r="D137" i="6"/>
  <c r="F200" i="6" s="1"/>
  <c r="E137" i="6"/>
  <c r="G200" i="6" s="1"/>
  <c r="F137" i="6"/>
  <c r="H200" i="6" s="1"/>
  <c r="G137" i="6"/>
  <c r="I200" i="6" s="1"/>
  <c r="H137" i="6"/>
  <c r="J200" i="6" s="1"/>
  <c r="I137" i="6"/>
  <c r="K200" i="6" s="1"/>
  <c r="J137" i="6"/>
  <c r="L200" i="6" s="1"/>
  <c r="K137" i="6"/>
  <c r="M200" i="6" s="1"/>
  <c r="L137" i="6"/>
  <c r="N200" i="6" s="1"/>
  <c r="M137" i="6"/>
  <c r="O200" i="6" s="1"/>
  <c r="C136" i="6"/>
  <c r="E199" i="6" s="1"/>
  <c r="D136" i="6"/>
  <c r="F199" i="6" s="1"/>
  <c r="E136" i="6"/>
  <c r="G199" i="6" s="1"/>
  <c r="F136" i="6"/>
  <c r="H199" i="6" s="1"/>
  <c r="G136" i="6"/>
  <c r="I199" i="6" s="1"/>
  <c r="H136" i="6"/>
  <c r="J199" i="6" s="1"/>
  <c r="I136" i="6"/>
  <c r="K199" i="6" s="1"/>
  <c r="J136" i="6"/>
  <c r="L199" i="6" s="1"/>
  <c r="K136" i="6"/>
  <c r="M199" i="6" s="1"/>
  <c r="L136" i="6"/>
  <c r="N199" i="6" s="1"/>
  <c r="M136" i="6"/>
  <c r="O199" i="6" s="1"/>
  <c r="C135" i="6"/>
  <c r="E198" i="6" s="1"/>
  <c r="D135" i="6"/>
  <c r="F198" i="6" s="1"/>
  <c r="E135" i="6"/>
  <c r="G198" i="6" s="1"/>
  <c r="F135" i="6"/>
  <c r="H198" i="6" s="1"/>
  <c r="G135" i="6"/>
  <c r="I198" i="6" s="1"/>
  <c r="H135" i="6"/>
  <c r="J198" i="6" s="1"/>
  <c r="I135" i="6"/>
  <c r="K198" i="6" s="1"/>
  <c r="J135" i="6"/>
  <c r="L198" i="6" s="1"/>
  <c r="K135" i="6"/>
  <c r="M198" i="6" s="1"/>
  <c r="L135" i="6"/>
  <c r="N198" i="6" s="1"/>
  <c r="M135" i="6"/>
  <c r="O198" i="6" s="1"/>
  <c r="M134" i="6"/>
  <c r="O197" i="6" s="1"/>
  <c r="L134" i="6"/>
  <c r="N197" i="6" s="1"/>
  <c r="K134" i="6"/>
  <c r="M197" i="6" s="1"/>
  <c r="J134" i="6"/>
  <c r="L197" i="6" s="1"/>
  <c r="I134" i="6"/>
  <c r="K197" i="6" s="1"/>
  <c r="H134" i="6"/>
  <c r="J197" i="6" s="1"/>
  <c r="G134" i="6"/>
  <c r="I197" i="6" s="1"/>
  <c r="F134" i="6"/>
  <c r="H197" i="6" s="1"/>
  <c r="E134" i="6"/>
  <c r="G197" i="6" s="1"/>
  <c r="D134" i="6"/>
  <c r="F197" i="6" s="1"/>
  <c r="C134" i="6"/>
  <c r="E197" i="6" s="1"/>
  <c r="H133" i="6"/>
  <c r="J196" i="6" s="1"/>
  <c r="G133" i="6"/>
  <c r="I196" i="6" s="1"/>
  <c r="F133" i="6"/>
  <c r="H196" i="6" s="1"/>
  <c r="E133" i="6"/>
  <c r="G196" i="6" s="1"/>
  <c r="D133" i="6"/>
  <c r="F196" i="6" s="1"/>
  <c r="C133" i="6"/>
  <c r="E196" i="6" s="1"/>
  <c r="H132" i="6"/>
  <c r="J195" i="6" s="1"/>
  <c r="G132" i="6"/>
  <c r="I195" i="6" s="1"/>
  <c r="F132" i="6"/>
  <c r="H195" i="6" s="1"/>
  <c r="E132" i="6"/>
  <c r="G195" i="6" s="1"/>
  <c r="D132" i="6"/>
  <c r="F195" i="6" s="1"/>
  <c r="C132" i="6"/>
  <c r="E195" i="6" s="1"/>
  <c r="H131" i="6"/>
  <c r="J194" i="6" s="1"/>
  <c r="G131" i="6"/>
  <c r="I194" i="6" s="1"/>
  <c r="F131" i="6"/>
  <c r="H194" i="6" s="1"/>
  <c r="E131" i="6"/>
  <c r="G194" i="6" s="1"/>
  <c r="D131" i="6"/>
  <c r="F194" i="6" s="1"/>
  <c r="C131" i="6"/>
  <c r="E194" i="6" s="1"/>
  <c r="M130" i="6"/>
  <c r="O193" i="6" s="1"/>
  <c r="L130" i="6"/>
  <c r="N193" i="6" s="1"/>
  <c r="H130" i="6"/>
  <c r="J193" i="6" s="1"/>
  <c r="G130" i="6"/>
  <c r="I193" i="6" s="1"/>
  <c r="F130" i="6"/>
  <c r="H193" i="6" s="1"/>
  <c r="E130" i="6"/>
  <c r="G193" i="6" s="1"/>
  <c r="D130" i="6"/>
  <c r="F193" i="6" s="1"/>
  <c r="C130" i="6"/>
  <c r="E193" i="6" s="1"/>
  <c r="M129" i="6"/>
  <c r="O192" i="6" s="1"/>
  <c r="L129" i="6"/>
  <c r="N192" i="6" s="1"/>
  <c r="K129" i="6"/>
  <c r="M192" i="6" s="1"/>
  <c r="J129" i="6"/>
  <c r="L192" i="6" s="1"/>
  <c r="I129" i="6"/>
  <c r="K192" i="6" s="1"/>
  <c r="H129" i="6"/>
  <c r="J192" i="6" s="1"/>
  <c r="G129" i="6"/>
  <c r="I192" i="6" s="1"/>
  <c r="F129" i="6"/>
  <c r="H192" i="6" s="1"/>
  <c r="E129" i="6"/>
  <c r="G192" i="6" s="1"/>
  <c r="D129" i="6"/>
  <c r="F192" i="6" s="1"/>
  <c r="C129" i="6"/>
  <c r="E192" i="6" s="1"/>
  <c r="N542" i="7"/>
  <c r="G448" i="6"/>
  <c r="G447" i="6"/>
  <c r="G446" i="6"/>
  <c r="F501" i="6"/>
  <c r="M501" i="6" s="1"/>
  <c r="F500" i="6"/>
  <c r="M500" i="6" s="1"/>
  <c r="F499" i="6"/>
  <c r="M499" i="6" s="1"/>
  <c r="F498" i="6"/>
  <c r="M498" i="6" s="1"/>
  <c r="F497" i="6"/>
  <c r="M497" i="6" s="1"/>
  <c r="F496" i="6"/>
  <c r="M496" i="6" s="1"/>
  <c r="F495" i="6"/>
  <c r="M495" i="6" s="1"/>
  <c r="F494" i="6"/>
  <c r="M494" i="6" s="1"/>
  <c r="F493" i="6"/>
  <c r="M493" i="6" s="1"/>
  <c r="F492" i="6"/>
  <c r="M492" i="6" s="1"/>
  <c r="F491" i="6"/>
  <c r="M491" i="6" s="1"/>
  <c r="F490" i="6"/>
  <c r="M490" i="6" s="1"/>
  <c r="F489" i="6"/>
  <c r="M489" i="6" s="1"/>
  <c r="F488" i="6"/>
  <c r="M488" i="6" s="1"/>
  <c r="F487" i="6"/>
  <c r="M487" i="6" s="1"/>
  <c r="F486" i="6"/>
  <c r="M486" i="6" s="1"/>
  <c r="F485" i="6"/>
  <c r="F484" i="6"/>
  <c r="M484" i="6" s="1"/>
  <c r="F483" i="6"/>
  <c r="M483" i="6" s="1"/>
  <c r="F482" i="6"/>
  <c r="M482" i="6" s="1"/>
  <c r="F481" i="6"/>
  <c r="M481" i="6" s="1"/>
  <c r="F480" i="6"/>
  <c r="M480" i="6" s="1"/>
  <c r="F479" i="6"/>
  <c r="M479" i="6" s="1"/>
  <c r="F478" i="6"/>
  <c r="M478" i="6" s="1"/>
  <c r="F477" i="6"/>
  <c r="M477" i="6" s="1"/>
  <c r="F476" i="6"/>
  <c r="M476" i="6" s="1"/>
  <c r="F475" i="6"/>
  <c r="M475" i="6" s="1"/>
  <c r="F474" i="6"/>
  <c r="M474" i="6" s="1"/>
  <c r="F473" i="6"/>
  <c r="M473" i="6" s="1"/>
  <c r="F472" i="6"/>
  <c r="M472" i="6" s="1"/>
  <c r="F471" i="6"/>
  <c r="M471" i="6" s="1"/>
  <c r="F470" i="6"/>
  <c r="M470" i="6" s="1"/>
  <c r="F469" i="6"/>
  <c r="M469" i="6" s="1"/>
  <c r="F468" i="6"/>
  <c r="M468" i="6" s="1"/>
  <c r="F467" i="6"/>
  <c r="M467" i="6" s="1"/>
  <c r="F466" i="6"/>
  <c r="M466" i="6" s="1"/>
  <c r="F465" i="6"/>
  <c r="M465" i="6" s="1"/>
  <c r="F464" i="6"/>
  <c r="M464" i="6" s="1"/>
  <c r="F463" i="6"/>
  <c r="M463" i="6" s="1"/>
  <c r="F462" i="6"/>
  <c r="M462" i="6" s="1"/>
  <c r="F461" i="6"/>
  <c r="M461" i="6" s="1"/>
  <c r="F460" i="6"/>
  <c r="M460" i="6" s="1"/>
  <c r="F459" i="6"/>
  <c r="M459" i="6" s="1"/>
  <c r="F458" i="6"/>
  <c r="M458" i="6" s="1"/>
  <c r="F457" i="6"/>
  <c r="M457" i="6" s="1"/>
  <c r="F456" i="6"/>
  <c r="M456" i="6" s="1"/>
  <c r="F455" i="6"/>
  <c r="M455" i="6" s="1"/>
  <c r="F454" i="6"/>
  <c r="F453" i="6"/>
  <c r="M453" i="6" s="1"/>
  <c r="F452" i="6"/>
  <c r="M452" i="6" s="1"/>
  <c r="F451" i="6"/>
  <c r="M450" i="6"/>
  <c r="F449" i="6"/>
  <c r="M449" i="6" s="1"/>
  <c r="F448" i="6"/>
  <c r="M448" i="6" s="1"/>
  <c r="F447" i="6"/>
  <c r="M447" i="6" s="1"/>
  <c r="N541" i="7"/>
  <c r="G491" i="6"/>
  <c r="G490" i="6"/>
  <c r="G465" i="6"/>
  <c r="G464" i="6"/>
  <c r="G456" i="6"/>
  <c r="G455" i="6"/>
  <c r="G501" i="6"/>
  <c r="G500" i="6"/>
  <c r="G499" i="6"/>
  <c r="G498" i="6"/>
  <c r="G497" i="6"/>
  <c r="G496" i="6"/>
  <c r="G495" i="6"/>
  <c r="G494" i="6"/>
  <c r="G493" i="6"/>
  <c r="G492" i="6"/>
  <c r="G489" i="6"/>
  <c r="G488" i="6"/>
  <c r="G487" i="6"/>
  <c r="G486" i="6"/>
  <c r="G485" i="6"/>
  <c r="G484" i="6"/>
  <c r="G483" i="6"/>
  <c r="G482" i="6"/>
  <c r="G481" i="6"/>
  <c r="G480" i="6"/>
  <c r="G479" i="6"/>
  <c r="G478" i="6"/>
  <c r="G468" i="6"/>
  <c r="G467" i="6"/>
  <c r="G466" i="6"/>
  <c r="G463" i="6"/>
  <c r="G462" i="6"/>
  <c r="G461" i="6"/>
  <c r="G460" i="6"/>
  <c r="G459" i="6"/>
  <c r="G458" i="6"/>
  <c r="G457" i="6"/>
  <c r="B447" i="6"/>
  <c r="B448" i="6" s="1"/>
  <c r="B449" i="6" s="1"/>
  <c r="B450" i="6" s="1"/>
  <c r="B451" i="6" s="1"/>
  <c r="B452" i="6" s="1"/>
  <c r="B453" i="6" s="1"/>
  <c r="B454" i="6" s="1"/>
  <c r="B455" i="6" s="1"/>
  <c r="B456" i="6" s="1"/>
  <c r="B457" i="6" s="1"/>
  <c r="B458" i="6" s="1"/>
  <c r="B459" i="6" s="1"/>
  <c r="B460" i="6" s="1"/>
  <c r="B461" i="6" s="1"/>
  <c r="B462" i="6" s="1"/>
  <c r="B463" i="6" s="1"/>
  <c r="B464" i="6" s="1"/>
  <c r="B465" i="6" s="1"/>
  <c r="B466" i="6" s="1"/>
  <c r="B467" i="6" s="1"/>
  <c r="B468" i="6" s="1"/>
  <c r="B469" i="6" s="1"/>
  <c r="B470" i="6" s="1"/>
  <c r="B471" i="6" s="1"/>
  <c r="B472" i="6" s="1"/>
  <c r="B473" i="6" s="1"/>
  <c r="B474" i="6" s="1"/>
  <c r="B475" i="6" s="1"/>
  <c r="B476" i="6" s="1"/>
  <c r="B477" i="6" s="1"/>
  <c r="B478" i="6" s="1"/>
  <c r="B479" i="6" s="1"/>
  <c r="B480" i="6" s="1"/>
  <c r="B481" i="6" s="1"/>
  <c r="B482" i="6" s="1"/>
  <c r="B483" i="6" s="1"/>
  <c r="B484" i="6" s="1"/>
  <c r="B485" i="6" s="1"/>
  <c r="B486" i="6" s="1"/>
  <c r="B487" i="6" s="1"/>
  <c r="B488" i="6" s="1"/>
  <c r="B489" i="6" s="1"/>
  <c r="B490" i="6" s="1"/>
  <c r="B491" i="6" s="1"/>
  <c r="B492" i="6" s="1"/>
  <c r="B493" i="6" s="1"/>
  <c r="B494" i="6" s="1"/>
  <c r="B495" i="6" s="1"/>
  <c r="B496" i="6" s="1"/>
  <c r="B497" i="6" s="1"/>
  <c r="B498" i="6" s="1"/>
  <c r="B499" i="6" s="1"/>
  <c r="B500" i="6" s="1"/>
  <c r="B501" i="6" s="1"/>
  <c r="B320" i="6"/>
  <c r="B321" i="6" s="1"/>
  <c r="B322" i="6" s="1"/>
  <c r="B323" i="6" s="1"/>
  <c r="B324" i="6" s="1"/>
  <c r="B325" i="6" s="1"/>
  <c r="B326" i="6" s="1"/>
  <c r="B327" i="6" s="1"/>
  <c r="B328" i="6" s="1"/>
  <c r="B329" i="6" s="1"/>
  <c r="B330" i="6" s="1"/>
  <c r="B331" i="6" s="1"/>
  <c r="B332" i="6" s="1"/>
  <c r="B333" i="6" s="1"/>
  <c r="B334" i="6" s="1"/>
  <c r="B335" i="6" s="1"/>
  <c r="B336" i="6" s="1"/>
  <c r="B337" i="6" s="1"/>
  <c r="B338" i="6" s="1"/>
  <c r="B339" i="6" s="1"/>
  <c r="B340" i="6" s="1"/>
  <c r="B341" i="6" s="1"/>
  <c r="B342" i="6" s="1"/>
  <c r="B343" i="6" s="1"/>
  <c r="B344" i="6" s="1"/>
  <c r="B345" i="6" s="1"/>
  <c r="B346" i="6" s="1"/>
  <c r="B347" i="6" s="1"/>
  <c r="B348" i="6" s="1"/>
  <c r="B349" i="6" s="1"/>
  <c r="B350" i="6" s="1"/>
  <c r="B351" i="6" s="1"/>
  <c r="B352" i="6" s="1"/>
  <c r="B353" i="6" s="1"/>
  <c r="B354" i="6" s="1"/>
  <c r="B355" i="6" s="1"/>
  <c r="B356" i="6" s="1"/>
  <c r="B357" i="6" s="1"/>
  <c r="B358" i="6" s="1"/>
  <c r="B359" i="6" s="1"/>
  <c r="B360" i="6" s="1"/>
  <c r="B361" i="6" s="1"/>
  <c r="B362" i="6" s="1"/>
  <c r="B363" i="6" s="1"/>
  <c r="B364" i="6" s="1"/>
  <c r="B365" i="6" s="1"/>
  <c r="B366" i="6" s="1"/>
  <c r="B367" i="6" s="1"/>
  <c r="B368" i="6" s="1"/>
  <c r="B369" i="6" s="1"/>
  <c r="B370" i="6" s="1"/>
  <c r="B371" i="6" s="1"/>
  <c r="B372" i="6" s="1"/>
  <c r="B373" i="6" s="1"/>
  <c r="B374" i="6" s="1"/>
  <c r="B256" i="6"/>
  <c r="B257" i="6" s="1"/>
  <c r="B258" i="6" s="1"/>
  <c r="B259" i="6" s="1"/>
  <c r="B260" i="6" s="1"/>
  <c r="B261" i="6" s="1"/>
  <c r="B262" i="6" s="1"/>
  <c r="B263" i="6" s="1"/>
  <c r="B264" i="6" s="1"/>
  <c r="B265" i="6" s="1"/>
  <c r="B266" i="6" s="1"/>
  <c r="B267" i="6" s="1"/>
  <c r="B268" i="6" s="1"/>
  <c r="B269" i="6" s="1"/>
  <c r="B270" i="6" s="1"/>
  <c r="B271" i="6" s="1"/>
  <c r="B272" i="6" s="1"/>
  <c r="B273" i="6" s="1"/>
  <c r="B274" i="6" s="1"/>
  <c r="B275" i="6" s="1"/>
  <c r="B276" i="6" s="1"/>
  <c r="B277" i="6" s="1"/>
  <c r="B278" i="6" s="1"/>
  <c r="B279" i="6" s="1"/>
  <c r="B280" i="6" s="1"/>
  <c r="B281" i="6" s="1"/>
  <c r="B282" i="6" s="1"/>
  <c r="B283" i="6" s="1"/>
  <c r="B284" i="6" s="1"/>
  <c r="B285" i="6" s="1"/>
  <c r="B286" i="6" s="1"/>
  <c r="B287" i="6" s="1"/>
  <c r="B288" i="6" s="1"/>
  <c r="B289" i="6" s="1"/>
  <c r="B290" i="6" s="1"/>
  <c r="B291" i="6" s="1"/>
  <c r="B292" i="6" s="1"/>
  <c r="B293" i="6" s="1"/>
  <c r="B294" i="6" s="1"/>
  <c r="B295" i="6" s="1"/>
  <c r="B296" i="6" s="1"/>
  <c r="B297" i="6" s="1"/>
  <c r="B298" i="6" s="1"/>
  <c r="B299" i="6" s="1"/>
  <c r="B300" i="6" s="1"/>
  <c r="B301" i="6" s="1"/>
  <c r="B302" i="6" s="1"/>
  <c r="B303" i="6" s="1"/>
  <c r="B304" i="6" s="1"/>
  <c r="B305" i="6" s="1"/>
  <c r="B306" i="6" s="1"/>
  <c r="B307" i="6" s="1"/>
  <c r="B308" i="6" s="1"/>
  <c r="B309" i="6" s="1"/>
  <c r="B310" i="6" s="1"/>
  <c r="B131" i="6"/>
  <c r="B132" i="6" s="1"/>
  <c r="B133" i="6" s="1"/>
  <c r="B134" i="6" s="1"/>
  <c r="B135" i="6" s="1"/>
  <c r="B136" i="6" s="1"/>
  <c r="B137" i="6" s="1"/>
  <c r="B138" i="6" s="1"/>
  <c r="B139" i="6" s="1"/>
  <c r="B140" i="6" s="1"/>
  <c r="B141" i="6" s="1"/>
  <c r="B142" i="6" s="1"/>
  <c r="B143" i="6" s="1"/>
  <c r="B144" i="6" s="1"/>
  <c r="B145" i="6" s="1"/>
  <c r="B146" i="6" s="1"/>
  <c r="B147" i="6" s="1"/>
  <c r="B148" i="6" s="1"/>
  <c r="B149" i="6" s="1"/>
  <c r="B150" i="6" s="1"/>
  <c r="B151" i="6" s="1"/>
  <c r="B152" i="6" s="1"/>
  <c r="B153" i="6" s="1"/>
  <c r="B154" i="6" s="1"/>
  <c r="B155" i="6" s="1"/>
  <c r="B156" i="6" s="1"/>
  <c r="B157" i="6" s="1"/>
  <c r="B158" i="6" s="1"/>
  <c r="B159" i="6" s="1"/>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617" i="7"/>
  <c r="B618" i="7" s="1"/>
  <c r="B619" i="7" s="1"/>
  <c r="B620" i="7" s="1"/>
  <c r="B621" i="7" s="1"/>
  <c r="B622" i="7" s="1"/>
  <c r="B623" i="7" s="1"/>
  <c r="B624" i="7" s="1"/>
  <c r="B625" i="7" s="1"/>
  <c r="B626" i="7" s="1"/>
  <c r="B627" i="7" s="1"/>
  <c r="B628" i="7" s="1"/>
  <c r="B629" i="7" s="1"/>
  <c r="B630" i="7" s="1"/>
  <c r="B631" i="7" s="1"/>
  <c r="B632" i="7" s="1"/>
  <c r="B633" i="7" s="1"/>
  <c r="B634" i="7" s="1"/>
  <c r="B635" i="7" s="1"/>
  <c r="B636" i="7" s="1"/>
  <c r="B637" i="7" s="1"/>
  <c r="B638" i="7" s="1"/>
  <c r="B639" i="7" s="1"/>
  <c r="B640" i="7" s="1"/>
  <c r="B641" i="7" s="1"/>
  <c r="B642" i="7" s="1"/>
  <c r="B643" i="7" s="1"/>
  <c r="B644" i="7" s="1"/>
  <c r="B645" i="7" s="1"/>
  <c r="B646" i="7" s="1"/>
  <c r="B647" i="7" s="1"/>
  <c r="B648" i="7" s="1"/>
  <c r="B649" i="7" s="1"/>
  <c r="B650" i="7" s="1"/>
  <c r="B651" i="7" s="1"/>
  <c r="B652" i="7" s="1"/>
  <c r="B653" i="7" s="1"/>
  <c r="B654" i="7" s="1"/>
  <c r="B655" i="7" s="1"/>
  <c r="B656" i="7" s="1"/>
  <c r="B657" i="7" s="1"/>
  <c r="B658" i="7" s="1"/>
  <c r="B659" i="7" s="1"/>
  <c r="B660" i="7" s="1"/>
  <c r="B661" i="7" s="1"/>
  <c r="B662" i="7" s="1"/>
  <c r="B663" i="7" s="1"/>
  <c r="B664" i="7" s="1"/>
  <c r="B665" i="7" s="1"/>
  <c r="B666" i="7" s="1"/>
  <c r="B667" i="7" s="1"/>
  <c r="B668" i="7" s="1"/>
  <c r="B669" i="7" s="1"/>
  <c r="B670" i="7" s="1"/>
  <c r="B671" i="7" s="1"/>
  <c r="B383" i="6"/>
  <c r="B384" i="6" s="1"/>
  <c r="B385" i="6" s="1"/>
  <c r="B386" i="6" s="1"/>
  <c r="B387" i="6" s="1"/>
  <c r="B388" i="6" s="1"/>
  <c r="B389" i="6" s="1"/>
  <c r="B390" i="6" s="1"/>
  <c r="B391" i="6" s="1"/>
  <c r="B392" i="6" s="1"/>
  <c r="B393" i="6" s="1"/>
  <c r="B394" i="6" s="1"/>
  <c r="B395" i="6" s="1"/>
  <c r="B396" i="6" s="1"/>
  <c r="B397" i="6" s="1"/>
  <c r="B398" i="6" s="1"/>
  <c r="B399" i="6" s="1"/>
  <c r="B400" i="6" s="1"/>
  <c r="B401" i="6" s="1"/>
  <c r="B402" i="6" s="1"/>
  <c r="B403" i="6" s="1"/>
  <c r="B404" i="6" s="1"/>
  <c r="B405" i="6" s="1"/>
  <c r="B406" i="6" s="1"/>
  <c r="B407" i="6" s="1"/>
  <c r="B408" i="6" s="1"/>
  <c r="B409" i="6" s="1"/>
  <c r="B410" i="6" s="1"/>
  <c r="B411" i="6" s="1"/>
  <c r="B412" i="6" s="1"/>
  <c r="B413" i="6" s="1"/>
  <c r="B414" i="6" s="1"/>
  <c r="B415" i="6" s="1"/>
  <c r="B416" i="6" s="1"/>
  <c r="B417" i="6" s="1"/>
  <c r="B418" i="6" s="1"/>
  <c r="B419" i="6" s="1"/>
  <c r="B420" i="6" s="1"/>
  <c r="B421" i="6" s="1"/>
  <c r="B422" i="6" s="1"/>
  <c r="B423" i="6" s="1"/>
  <c r="B424" i="6" s="1"/>
  <c r="B425" i="6" s="1"/>
  <c r="B426" i="6" s="1"/>
  <c r="B427" i="6" s="1"/>
  <c r="B428" i="6" s="1"/>
  <c r="B429" i="6" s="1"/>
  <c r="B430" i="6" s="1"/>
  <c r="B431" i="6" s="1"/>
  <c r="B432" i="6" s="1"/>
  <c r="B433" i="6" s="1"/>
  <c r="B434" i="6" s="1"/>
  <c r="B435" i="6" s="1"/>
  <c r="B436" i="6" s="1"/>
  <c r="B437" i="6" s="1"/>
  <c r="B193" i="6"/>
  <c r="B194" i="6" s="1"/>
  <c r="B195" i="6" s="1"/>
  <c r="B196" i="6" s="1"/>
  <c r="B197" i="6" s="1"/>
  <c r="B198" i="6" s="1"/>
  <c r="B199" i="6" s="1"/>
  <c r="B200" i="6" s="1"/>
  <c r="B201" i="6" s="1"/>
  <c r="B202" i="6" s="1"/>
  <c r="B203" i="6" s="1"/>
  <c r="B204" i="6" s="1"/>
  <c r="B205" i="6" s="1"/>
  <c r="B206" i="6" s="1"/>
  <c r="B207" i="6" s="1"/>
  <c r="B208" i="6" s="1"/>
  <c r="B209" i="6" s="1"/>
  <c r="B210" i="6" s="1"/>
  <c r="B211" i="6" s="1"/>
  <c r="B212" i="6" s="1"/>
  <c r="B213" i="6" s="1"/>
  <c r="B214" i="6" s="1"/>
  <c r="B215" i="6" s="1"/>
  <c r="B216" i="6" s="1"/>
  <c r="B217" i="6" s="1"/>
  <c r="B218" i="6" s="1"/>
  <c r="B219" i="6" s="1"/>
  <c r="B220" i="6" s="1"/>
  <c r="B221" i="6" s="1"/>
  <c r="B222" i="6" s="1"/>
  <c r="B223" i="6" s="1"/>
  <c r="B224" i="6" s="1"/>
  <c r="B225" i="6" s="1"/>
  <c r="B226" i="6" s="1"/>
  <c r="B227" i="6" s="1"/>
  <c r="B228" i="6" s="1"/>
  <c r="B229" i="6" s="1"/>
  <c r="B230" i="6" s="1"/>
  <c r="B231" i="6" s="1"/>
  <c r="B232" i="6" s="1"/>
  <c r="B233" i="6" s="1"/>
  <c r="B234" i="6" s="1"/>
  <c r="B235" i="6" s="1"/>
  <c r="B236" i="6" s="1"/>
  <c r="B237" i="6" s="1"/>
  <c r="B238" i="6" s="1"/>
  <c r="B239" i="6" s="1"/>
  <c r="B240" i="6" s="1"/>
  <c r="B241" i="6" s="1"/>
  <c r="B242" i="6" s="1"/>
  <c r="B243" i="6" s="1"/>
  <c r="B244" i="6" s="1"/>
  <c r="B245" i="6" s="1"/>
  <c r="B246" i="6" s="1"/>
  <c r="B247" i="6" s="1"/>
  <c r="B157" i="7" l="1"/>
  <c r="AD156" i="7"/>
  <c r="U156" i="7"/>
  <c r="L157" i="7"/>
  <c r="M485" i="6"/>
  <c r="D18" i="6"/>
  <c r="M454" i="6"/>
  <c r="B64" i="7"/>
  <c r="AD63" i="7"/>
  <c r="L64" i="7"/>
  <c r="U63" i="7"/>
  <c r="H319" i="6"/>
  <c r="J382" i="6" s="1"/>
  <c r="H325" i="6"/>
  <c r="J388" i="6" s="1"/>
  <c r="H324" i="6"/>
  <c r="J387" i="6" s="1"/>
  <c r="M319" i="6"/>
  <c r="O382" i="6" s="1"/>
  <c r="H323" i="6"/>
  <c r="J386" i="6" s="1"/>
  <c r="L325" i="6"/>
  <c r="N388" i="6" s="1"/>
  <c r="L319" i="6"/>
  <c r="N382" i="6" s="1"/>
  <c r="H326" i="6"/>
  <c r="J389" i="6" s="1"/>
  <c r="O606" i="7"/>
  <c r="C333" i="6"/>
  <c r="E396" i="6" s="1"/>
  <c r="C358" i="6"/>
  <c r="E421" i="6" s="1"/>
  <c r="C370" i="6"/>
  <c r="E433" i="6" s="1"/>
  <c r="C357" i="6"/>
  <c r="E420" i="6" s="1"/>
  <c r="C342" i="6"/>
  <c r="E405" i="6" s="1"/>
  <c r="C355" i="6"/>
  <c r="E418" i="6" s="1"/>
  <c r="C367" i="6"/>
  <c r="E430" i="6" s="1"/>
  <c r="C341" i="6"/>
  <c r="E404" i="6" s="1"/>
  <c r="C366" i="6"/>
  <c r="E429" i="6" s="1"/>
  <c r="C368" i="6"/>
  <c r="E431" i="6" s="1"/>
  <c r="C340" i="6"/>
  <c r="E403" i="6" s="1"/>
  <c r="C347" i="6"/>
  <c r="E410" i="6" s="1"/>
  <c r="C365" i="6"/>
  <c r="E428" i="6" s="1"/>
  <c r="C339" i="6"/>
  <c r="E402" i="6" s="1"/>
  <c r="C364" i="6"/>
  <c r="E427" i="6" s="1"/>
  <c r="C338" i="6"/>
  <c r="E401" i="6" s="1"/>
  <c r="C349" i="6"/>
  <c r="E412" i="6" s="1"/>
  <c r="C353" i="6"/>
  <c r="E416" i="6" s="1"/>
  <c r="C363" i="6"/>
  <c r="E426" i="6" s="1"/>
  <c r="C332" i="6"/>
  <c r="E395" i="6" s="1"/>
  <c r="C346" i="6"/>
  <c r="E409" i="6" s="1"/>
  <c r="C356" i="6"/>
  <c r="E419" i="6" s="1"/>
  <c r="C337" i="6"/>
  <c r="E400" i="6" s="1"/>
  <c r="C344" i="6"/>
  <c r="E407" i="6" s="1"/>
  <c r="C348" i="6"/>
  <c r="E411" i="6" s="1"/>
  <c r="C352" i="6"/>
  <c r="E415" i="6" s="1"/>
  <c r="C362" i="6"/>
  <c r="E425" i="6" s="1"/>
  <c r="C374" i="6"/>
  <c r="E437" i="6" s="1"/>
  <c r="C369" i="6"/>
  <c r="E432" i="6" s="1"/>
  <c r="C336" i="6"/>
  <c r="E399" i="6" s="1"/>
  <c r="C351" i="6"/>
  <c r="E414" i="6" s="1"/>
  <c r="C361" i="6"/>
  <c r="E424" i="6" s="1"/>
  <c r="C373" i="6"/>
  <c r="E436" i="6" s="1"/>
  <c r="C335" i="6"/>
  <c r="E398" i="6" s="1"/>
  <c r="C350" i="6"/>
  <c r="E413" i="6" s="1"/>
  <c r="C360" i="6"/>
  <c r="E423" i="6" s="1"/>
  <c r="C372" i="6"/>
  <c r="E435" i="6" s="1"/>
  <c r="C343" i="6"/>
  <c r="E406" i="6" s="1"/>
  <c r="C334" i="6"/>
  <c r="E397" i="6" s="1"/>
  <c r="C345" i="6"/>
  <c r="E408" i="6" s="1"/>
  <c r="C359" i="6"/>
  <c r="E422" i="6" s="1"/>
  <c r="C371" i="6"/>
  <c r="E434" i="6" s="1"/>
  <c r="O604" i="7"/>
  <c r="O605" i="7"/>
  <c r="O602" i="7"/>
  <c r="O601" i="7"/>
  <c r="O597" i="7"/>
  <c r="O603" i="7"/>
  <c r="O596" i="7"/>
  <c r="O591" i="7"/>
  <c r="O592" i="7"/>
  <c r="O593" i="7"/>
  <c r="O594" i="7"/>
  <c r="O595" i="7"/>
  <c r="O598" i="7"/>
  <c r="O599" i="7"/>
  <c r="O600" i="7"/>
  <c r="N156" i="33"/>
  <c r="P220" i="33" s="1"/>
  <c r="N349" i="33" s="1"/>
  <c r="P413" i="33" s="1"/>
  <c r="I156" i="33"/>
  <c r="K220" i="33" s="1"/>
  <c r="I349" i="33" s="1"/>
  <c r="K156" i="33"/>
  <c r="M220" i="33" s="1"/>
  <c r="K349" i="33" s="1"/>
  <c r="M413" i="33" s="1"/>
  <c r="J157" i="33"/>
  <c r="H156" i="33"/>
  <c r="J220" i="33" s="1"/>
  <c r="H349" i="33" s="1"/>
  <c r="J413" i="33" s="1"/>
  <c r="G156" i="33"/>
  <c r="I220" i="33" s="1"/>
  <c r="G349" i="33" s="1"/>
  <c r="I413" i="33" s="1"/>
  <c r="C477" i="33"/>
  <c r="L477" i="33" s="1"/>
  <c r="N220" i="33"/>
  <c r="L349" i="33" s="1"/>
  <c r="N413" i="33" s="1"/>
  <c r="O220" i="33"/>
  <c r="M349" i="33" s="1"/>
  <c r="O413" i="33" s="1"/>
  <c r="N476" i="33"/>
  <c r="O476" i="33" s="1"/>
  <c r="L476" i="33"/>
  <c r="D476" i="33"/>
  <c r="L220" i="33"/>
  <c r="J349" i="33" s="1"/>
  <c r="L413" i="33" s="1"/>
  <c r="P475" i="33"/>
  <c r="Q475" i="33"/>
  <c r="D341" i="6"/>
  <c r="F404" i="6" s="1"/>
  <c r="E342" i="6"/>
  <c r="G405" i="6" s="1"/>
  <c r="D344" i="6"/>
  <c r="F407" i="6" s="1"/>
  <c r="E345" i="6"/>
  <c r="G408" i="6" s="1"/>
  <c r="D348" i="6"/>
  <c r="F411" i="6" s="1"/>
  <c r="E349" i="6"/>
  <c r="G412" i="6" s="1"/>
  <c r="D352" i="6"/>
  <c r="F415" i="6" s="1"/>
  <c r="E353" i="6"/>
  <c r="G416" i="6" s="1"/>
  <c r="E355" i="6"/>
  <c r="G418" i="6" s="1"/>
  <c r="E359" i="6"/>
  <c r="G422" i="6" s="1"/>
  <c r="I359" i="6"/>
  <c r="K422" i="6" s="1"/>
  <c r="M359" i="6"/>
  <c r="O422" i="6" s="1"/>
  <c r="F360" i="6"/>
  <c r="H423" i="6" s="1"/>
  <c r="J360" i="6"/>
  <c r="L423" i="6" s="1"/>
  <c r="G361" i="6"/>
  <c r="I424" i="6" s="1"/>
  <c r="K361" i="6"/>
  <c r="M424" i="6" s="1"/>
  <c r="D362" i="6"/>
  <c r="F425" i="6" s="1"/>
  <c r="H362" i="6"/>
  <c r="J425" i="6" s="1"/>
  <c r="L362" i="6"/>
  <c r="N425" i="6" s="1"/>
  <c r="E363" i="6"/>
  <c r="G426" i="6" s="1"/>
  <c r="I363" i="6"/>
  <c r="K426" i="6" s="1"/>
  <c r="M363" i="6"/>
  <c r="O426" i="6" s="1"/>
  <c r="F364" i="6"/>
  <c r="H427" i="6" s="1"/>
  <c r="J364" i="6"/>
  <c r="L427" i="6" s="1"/>
  <c r="G365" i="6"/>
  <c r="I428" i="6" s="1"/>
  <c r="K365" i="6"/>
  <c r="M428" i="6" s="1"/>
  <c r="D366" i="6"/>
  <c r="F429" i="6" s="1"/>
  <c r="H366" i="6"/>
  <c r="J429" i="6" s="1"/>
  <c r="L366" i="6"/>
  <c r="N429" i="6" s="1"/>
  <c r="E367" i="6"/>
  <c r="G430" i="6" s="1"/>
  <c r="I367" i="6"/>
  <c r="K430" i="6" s="1"/>
  <c r="M367" i="6"/>
  <c r="O430" i="6" s="1"/>
  <c r="F368" i="6"/>
  <c r="H431" i="6" s="1"/>
  <c r="J368" i="6"/>
  <c r="L431" i="6" s="1"/>
  <c r="G369" i="6"/>
  <c r="I432" i="6" s="1"/>
  <c r="K369" i="6"/>
  <c r="M432" i="6" s="1"/>
  <c r="D370" i="6"/>
  <c r="F433" i="6" s="1"/>
  <c r="H370" i="6"/>
  <c r="J433" i="6" s="1"/>
  <c r="L370" i="6"/>
  <c r="N433" i="6" s="1"/>
  <c r="E371" i="6"/>
  <c r="G434" i="6" s="1"/>
  <c r="I371" i="6"/>
  <c r="K434" i="6" s="1"/>
  <c r="M371" i="6"/>
  <c r="O434" i="6" s="1"/>
  <c r="F372" i="6"/>
  <c r="H435" i="6" s="1"/>
  <c r="J372" i="6"/>
  <c r="L435" i="6" s="1"/>
  <c r="G373" i="6"/>
  <c r="I436" i="6" s="1"/>
  <c r="K373" i="6"/>
  <c r="M436" i="6" s="1"/>
  <c r="D374" i="6"/>
  <c r="F437" i="6" s="1"/>
  <c r="H374" i="6"/>
  <c r="J437" i="6" s="1"/>
  <c r="L374" i="6"/>
  <c r="N437" i="6" s="1"/>
  <c r="E341" i="6"/>
  <c r="G404" i="6" s="1"/>
  <c r="E344" i="6"/>
  <c r="G407" i="6" s="1"/>
  <c r="D347" i="6"/>
  <c r="F410" i="6" s="1"/>
  <c r="E348" i="6"/>
  <c r="G411" i="6" s="1"/>
  <c r="D351" i="6"/>
  <c r="F414" i="6" s="1"/>
  <c r="E352" i="6"/>
  <c r="G415" i="6" s="1"/>
  <c r="D357" i="6"/>
  <c r="F420" i="6" s="1"/>
  <c r="E358" i="6"/>
  <c r="G421" i="6" s="1"/>
  <c r="F359" i="6"/>
  <c r="H422" i="6" s="1"/>
  <c r="J359" i="6"/>
  <c r="L422" i="6" s="1"/>
  <c r="G360" i="6"/>
  <c r="I423" i="6" s="1"/>
  <c r="K360" i="6"/>
  <c r="M423" i="6" s="1"/>
  <c r="D361" i="6"/>
  <c r="F424" i="6" s="1"/>
  <c r="H361" i="6"/>
  <c r="J424" i="6" s="1"/>
  <c r="L361" i="6"/>
  <c r="N424" i="6" s="1"/>
  <c r="E362" i="6"/>
  <c r="G425" i="6" s="1"/>
  <c r="I362" i="6"/>
  <c r="K425" i="6" s="1"/>
  <c r="M362" i="6"/>
  <c r="O425" i="6" s="1"/>
  <c r="F363" i="6"/>
  <c r="H426" i="6" s="1"/>
  <c r="J363" i="6"/>
  <c r="L426" i="6" s="1"/>
  <c r="G364" i="6"/>
  <c r="I427" i="6" s="1"/>
  <c r="K364" i="6"/>
  <c r="M427" i="6" s="1"/>
  <c r="D365" i="6"/>
  <c r="F428" i="6" s="1"/>
  <c r="H365" i="6"/>
  <c r="J428" i="6" s="1"/>
  <c r="L365" i="6"/>
  <c r="N428" i="6" s="1"/>
  <c r="E366" i="6"/>
  <c r="G429" i="6" s="1"/>
  <c r="I366" i="6"/>
  <c r="K429" i="6" s="1"/>
  <c r="M366" i="6"/>
  <c r="O429" i="6" s="1"/>
  <c r="F367" i="6"/>
  <c r="H430" i="6" s="1"/>
  <c r="J367" i="6"/>
  <c r="L430" i="6" s="1"/>
  <c r="G368" i="6"/>
  <c r="I431" i="6" s="1"/>
  <c r="K368" i="6"/>
  <c r="M431" i="6" s="1"/>
  <c r="D369" i="6"/>
  <c r="F432" i="6" s="1"/>
  <c r="H369" i="6"/>
  <c r="J432" i="6" s="1"/>
  <c r="L369" i="6"/>
  <c r="N432" i="6" s="1"/>
  <c r="E370" i="6"/>
  <c r="G433" i="6" s="1"/>
  <c r="I370" i="6"/>
  <c r="K433" i="6" s="1"/>
  <c r="M370" i="6"/>
  <c r="O433" i="6" s="1"/>
  <c r="F371" i="6"/>
  <c r="H434" i="6" s="1"/>
  <c r="J371" i="6"/>
  <c r="L434" i="6" s="1"/>
  <c r="G372" i="6"/>
  <c r="I435" i="6" s="1"/>
  <c r="K372" i="6"/>
  <c r="M435" i="6" s="1"/>
  <c r="D373" i="6"/>
  <c r="F436" i="6" s="1"/>
  <c r="H373" i="6"/>
  <c r="J436" i="6" s="1"/>
  <c r="L373" i="6"/>
  <c r="N436" i="6" s="1"/>
  <c r="E374" i="6"/>
  <c r="G437" i="6" s="1"/>
  <c r="I374" i="6"/>
  <c r="K437" i="6" s="1"/>
  <c r="M374" i="6"/>
  <c r="O437" i="6" s="1"/>
  <c r="D343" i="6"/>
  <c r="F406" i="6" s="1"/>
  <c r="D346" i="6"/>
  <c r="F409" i="6" s="1"/>
  <c r="E347" i="6"/>
  <c r="G410" i="6" s="1"/>
  <c r="D350" i="6"/>
  <c r="F413" i="6" s="1"/>
  <c r="E351" i="6"/>
  <c r="G414" i="6" s="1"/>
  <c r="D356" i="6"/>
  <c r="F419" i="6" s="1"/>
  <c r="E357" i="6"/>
  <c r="G420" i="6" s="1"/>
  <c r="G359" i="6"/>
  <c r="I422" i="6" s="1"/>
  <c r="K359" i="6"/>
  <c r="M422" i="6" s="1"/>
  <c r="D360" i="6"/>
  <c r="F423" i="6" s="1"/>
  <c r="H360" i="6"/>
  <c r="J423" i="6" s="1"/>
  <c r="L360" i="6"/>
  <c r="N423" i="6" s="1"/>
  <c r="E361" i="6"/>
  <c r="G424" i="6" s="1"/>
  <c r="I361" i="6"/>
  <c r="K424" i="6" s="1"/>
  <c r="M361" i="6"/>
  <c r="O424" i="6" s="1"/>
  <c r="F362" i="6"/>
  <c r="H425" i="6" s="1"/>
  <c r="J362" i="6"/>
  <c r="L425" i="6" s="1"/>
  <c r="G363" i="6"/>
  <c r="I426" i="6" s="1"/>
  <c r="K363" i="6"/>
  <c r="M426" i="6" s="1"/>
  <c r="D364" i="6"/>
  <c r="F427" i="6" s="1"/>
  <c r="H364" i="6"/>
  <c r="J427" i="6" s="1"/>
  <c r="L364" i="6"/>
  <c r="N427" i="6" s="1"/>
  <c r="E365" i="6"/>
  <c r="G428" i="6" s="1"/>
  <c r="I365" i="6"/>
  <c r="K428" i="6" s="1"/>
  <c r="M365" i="6"/>
  <c r="O428" i="6" s="1"/>
  <c r="F366" i="6"/>
  <c r="H429" i="6" s="1"/>
  <c r="J366" i="6"/>
  <c r="L429" i="6" s="1"/>
  <c r="G367" i="6"/>
  <c r="I430" i="6" s="1"/>
  <c r="K367" i="6"/>
  <c r="M430" i="6" s="1"/>
  <c r="D368" i="6"/>
  <c r="F431" i="6" s="1"/>
  <c r="H368" i="6"/>
  <c r="J431" i="6" s="1"/>
  <c r="L368" i="6"/>
  <c r="N431" i="6" s="1"/>
  <c r="E369" i="6"/>
  <c r="G432" i="6" s="1"/>
  <c r="I369" i="6"/>
  <c r="K432" i="6" s="1"/>
  <c r="M369" i="6"/>
  <c r="O432" i="6" s="1"/>
  <c r="F370" i="6"/>
  <c r="H433" i="6" s="1"/>
  <c r="J370" i="6"/>
  <c r="L433" i="6" s="1"/>
  <c r="G371" i="6"/>
  <c r="I434" i="6" s="1"/>
  <c r="K371" i="6"/>
  <c r="M434" i="6" s="1"/>
  <c r="D372" i="6"/>
  <c r="F435" i="6" s="1"/>
  <c r="H372" i="6"/>
  <c r="J435" i="6" s="1"/>
  <c r="L372" i="6"/>
  <c r="N435" i="6" s="1"/>
  <c r="E373" i="6"/>
  <c r="G436" i="6" s="1"/>
  <c r="I373" i="6"/>
  <c r="K436" i="6" s="1"/>
  <c r="M373" i="6"/>
  <c r="O436" i="6" s="1"/>
  <c r="F374" i="6"/>
  <c r="H437" i="6" s="1"/>
  <c r="J374" i="6"/>
  <c r="L437" i="6" s="1"/>
  <c r="D342" i="6"/>
  <c r="F405" i="6" s="1"/>
  <c r="E343" i="6"/>
  <c r="G406" i="6" s="1"/>
  <c r="D345" i="6"/>
  <c r="F408" i="6" s="1"/>
  <c r="E346" i="6"/>
  <c r="G409" i="6" s="1"/>
  <c r="D349" i="6"/>
  <c r="F412" i="6" s="1"/>
  <c r="E350" i="6"/>
  <c r="G413" i="6" s="1"/>
  <c r="D353" i="6"/>
  <c r="F416" i="6" s="1"/>
  <c r="D355" i="6"/>
  <c r="F418" i="6" s="1"/>
  <c r="E356" i="6"/>
  <c r="G419" i="6" s="1"/>
  <c r="D359" i="6"/>
  <c r="F422" i="6" s="1"/>
  <c r="H359" i="6"/>
  <c r="J422" i="6" s="1"/>
  <c r="L359" i="6"/>
  <c r="N422" i="6" s="1"/>
  <c r="E360" i="6"/>
  <c r="G423" i="6" s="1"/>
  <c r="I360" i="6"/>
  <c r="K423" i="6" s="1"/>
  <c r="M360" i="6"/>
  <c r="O423" i="6" s="1"/>
  <c r="F361" i="6"/>
  <c r="H424" i="6" s="1"/>
  <c r="J361" i="6"/>
  <c r="L424" i="6" s="1"/>
  <c r="G362" i="6"/>
  <c r="I425" i="6" s="1"/>
  <c r="K362" i="6"/>
  <c r="M425" i="6" s="1"/>
  <c r="D363" i="6"/>
  <c r="F426" i="6" s="1"/>
  <c r="H363" i="6"/>
  <c r="J426" i="6" s="1"/>
  <c r="L363" i="6"/>
  <c r="N426" i="6" s="1"/>
  <c r="E364" i="6"/>
  <c r="G427" i="6" s="1"/>
  <c r="I364" i="6"/>
  <c r="K427" i="6" s="1"/>
  <c r="M364" i="6"/>
  <c r="O427" i="6" s="1"/>
  <c r="F365" i="6"/>
  <c r="H428" i="6" s="1"/>
  <c r="J365" i="6"/>
  <c r="L428" i="6" s="1"/>
  <c r="G366" i="6"/>
  <c r="I429" i="6" s="1"/>
  <c r="K366" i="6"/>
  <c r="M429" i="6" s="1"/>
  <c r="D367" i="6"/>
  <c r="F430" i="6" s="1"/>
  <c r="H367" i="6"/>
  <c r="J430" i="6" s="1"/>
  <c r="L367" i="6"/>
  <c r="N430" i="6" s="1"/>
  <c r="E368" i="6"/>
  <c r="G431" i="6" s="1"/>
  <c r="I368" i="6"/>
  <c r="K431" i="6" s="1"/>
  <c r="M368" i="6"/>
  <c r="O431" i="6" s="1"/>
  <c r="F369" i="6"/>
  <c r="H432" i="6" s="1"/>
  <c r="J369" i="6"/>
  <c r="L432" i="6" s="1"/>
  <c r="G370" i="6"/>
  <c r="I433" i="6" s="1"/>
  <c r="K370" i="6"/>
  <c r="M433" i="6" s="1"/>
  <c r="D371" i="6"/>
  <c r="F434" i="6" s="1"/>
  <c r="H371" i="6"/>
  <c r="J434" i="6" s="1"/>
  <c r="L371" i="6"/>
  <c r="N434" i="6" s="1"/>
  <c r="E372" i="6"/>
  <c r="G435" i="6" s="1"/>
  <c r="I372" i="6"/>
  <c r="K435" i="6" s="1"/>
  <c r="M372" i="6"/>
  <c r="O435" i="6" s="1"/>
  <c r="F373" i="6"/>
  <c r="H436" i="6" s="1"/>
  <c r="J373" i="6"/>
  <c r="L436" i="6" s="1"/>
  <c r="G374" i="6"/>
  <c r="I437" i="6" s="1"/>
  <c r="K374" i="6"/>
  <c r="M437" i="6" s="1"/>
  <c r="L354" i="6"/>
  <c r="N417" i="6" s="1"/>
  <c r="I355" i="6"/>
  <c r="K418" i="6" s="1"/>
  <c r="M355" i="6"/>
  <c r="O418" i="6" s="1"/>
  <c r="F356" i="6"/>
  <c r="H419" i="6" s="1"/>
  <c r="G357" i="6"/>
  <c r="I420" i="6" s="1"/>
  <c r="I354" i="6"/>
  <c r="K417" i="6" s="1"/>
  <c r="M354" i="6"/>
  <c r="O417" i="6" s="1"/>
  <c r="F355" i="6"/>
  <c r="H418" i="6" s="1"/>
  <c r="J355" i="6"/>
  <c r="L418" i="6" s="1"/>
  <c r="G356" i="6"/>
  <c r="I419" i="6" s="1"/>
  <c r="K356" i="6"/>
  <c r="M419" i="6" s="1"/>
  <c r="H357" i="6"/>
  <c r="J420" i="6" s="1"/>
  <c r="L357" i="6"/>
  <c r="N420" i="6" s="1"/>
  <c r="I358" i="6"/>
  <c r="K421" i="6" s="1"/>
  <c r="M358" i="6"/>
  <c r="O421" i="6" s="1"/>
  <c r="J356" i="6"/>
  <c r="L419" i="6" s="1"/>
  <c r="F354" i="6"/>
  <c r="H417" i="6" s="1"/>
  <c r="L417" i="6"/>
  <c r="G355" i="6"/>
  <c r="I418" i="6" s="1"/>
  <c r="K355" i="6"/>
  <c r="M418" i="6" s="1"/>
  <c r="H356" i="6"/>
  <c r="J419" i="6" s="1"/>
  <c r="L356" i="6"/>
  <c r="N419" i="6" s="1"/>
  <c r="I357" i="6"/>
  <c r="K420" i="6" s="1"/>
  <c r="M357" i="6"/>
  <c r="O420" i="6" s="1"/>
  <c r="F358" i="6"/>
  <c r="H421" i="6" s="1"/>
  <c r="J358" i="6"/>
  <c r="L421" i="6" s="1"/>
  <c r="H354" i="6"/>
  <c r="J417" i="6" s="1"/>
  <c r="G354" i="6"/>
  <c r="I417" i="6" s="1"/>
  <c r="K354" i="6"/>
  <c r="M417" i="6" s="1"/>
  <c r="H355" i="6"/>
  <c r="J418" i="6" s="1"/>
  <c r="L355" i="6"/>
  <c r="N418" i="6" s="1"/>
  <c r="I356" i="6"/>
  <c r="K419" i="6" s="1"/>
  <c r="M356" i="6"/>
  <c r="O419" i="6" s="1"/>
  <c r="F357" i="6"/>
  <c r="H420" i="6" s="1"/>
  <c r="J357" i="6"/>
  <c r="L420" i="6" s="1"/>
  <c r="G358" i="6"/>
  <c r="I421" i="6" s="1"/>
  <c r="K358" i="6"/>
  <c r="M421" i="6" s="1"/>
  <c r="K357" i="6"/>
  <c r="M420" i="6" s="1"/>
  <c r="H358" i="6"/>
  <c r="J421" i="6" s="1"/>
  <c r="L358" i="6"/>
  <c r="N421" i="6" s="1"/>
  <c r="F350" i="6"/>
  <c r="H413" i="6" s="1"/>
  <c r="J350" i="6"/>
  <c r="L413" i="6" s="1"/>
  <c r="G351" i="6"/>
  <c r="I414" i="6" s="1"/>
  <c r="K351" i="6"/>
  <c r="M414" i="6" s="1"/>
  <c r="H352" i="6"/>
  <c r="J415" i="6" s="1"/>
  <c r="L352" i="6"/>
  <c r="N415" i="6" s="1"/>
  <c r="I353" i="6"/>
  <c r="K416" i="6" s="1"/>
  <c r="M353" i="6"/>
  <c r="O416" i="6" s="1"/>
  <c r="G350" i="6"/>
  <c r="I413" i="6" s="1"/>
  <c r="K350" i="6"/>
  <c r="M413" i="6" s="1"/>
  <c r="H351" i="6"/>
  <c r="J414" i="6" s="1"/>
  <c r="L351" i="6"/>
  <c r="N414" i="6" s="1"/>
  <c r="I352" i="6"/>
  <c r="K415" i="6" s="1"/>
  <c r="M352" i="6"/>
  <c r="O415" i="6" s="1"/>
  <c r="F353" i="6"/>
  <c r="H416" i="6" s="1"/>
  <c r="J353" i="6"/>
  <c r="L416" i="6" s="1"/>
  <c r="H350" i="6"/>
  <c r="J413" i="6" s="1"/>
  <c r="L350" i="6"/>
  <c r="N413" i="6" s="1"/>
  <c r="I351" i="6"/>
  <c r="K414" i="6" s="1"/>
  <c r="M351" i="6"/>
  <c r="O414" i="6" s="1"/>
  <c r="F352" i="6"/>
  <c r="H415" i="6" s="1"/>
  <c r="J352" i="6"/>
  <c r="L415" i="6" s="1"/>
  <c r="G353" i="6"/>
  <c r="I416" i="6" s="1"/>
  <c r="K353" i="6"/>
  <c r="M416" i="6" s="1"/>
  <c r="I350" i="6"/>
  <c r="K413" i="6" s="1"/>
  <c r="M350" i="6"/>
  <c r="O413" i="6" s="1"/>
  <c r="F351" i="6"/>
  <c r="H414" i="6" s="1"/>
  <c r="J351" i="6"/>
  <c r="L414" i="6" s="1"/>
  <c r="G352" i="6"/>
  <c r="I415" i="6" s="1"/>
  <c r="K352" i="6"/>
  <c r="M415" i="6" s="1"/>
  <c r="H353" i="6"/>
  <c r="J416" i="6" s="1"/>
  <c r="L353" i="6"/>
  <c r="N416" i="6" s="1"/>
  <c r="J348" i="6"/>
  <c r="L411" i="6" s="1"/>
  <c r="G348" i="6"/>
  <c r="I411" i="6" s="1"/>
  <c r="K348" i="6"/>
  <c r="M411" i="6" s="1"/>
  <c r="H348" i="6"/>
  <c r="J411" i="6" s="1"/>
  <c r="L348" i="6"/>
  <c r="N411" i="6" s="1"/>
  <c r="F348" i="6"/>
  <c r="H411" i="6" s="1"/>
  <c r="I348" i="6"/>
  <c r="K411" i="6" s="1"/>
  <c r="M348" i="6"/>
  <c r="O411" i="6" s="1"/>
  <c r="H341" i="6"/>
  <c r="J404" i="6" s="1"/>
  <c r="L341" i="6"/>
  <c r="N404" i="6" s="1"/>
  <c r="I342" i="6"/>
  <c r="K405" i="6" s="1"/>
  <c r="M342" i="6"/>
  <c r="O405" i="6" s="1"/>
  <c r="I343" i="6"/>
  <c r="K406" i="6" s="1"/>
  <c r="G343" i="6"/>
  <c r="I406" i="6" s="1"/>
  <c r="I341" i="6"/>
  <c r="K404" i="6" s="1"/>
  <c r="M341" i="6"/>
  <c r="O404" i="6" s="1"/>
  <c r="F342" i="6"/>
  <c r="H405" i="6" s="1"/>
  <c r="J342" i="6"/>
  <c r="L405" i="6" s="1"/>
  <c r="J343" i="6"/>
  <c r="L406" i="6" s="1"/>
  <c r="M343" i="6"/>
  <c r="O406" i="6" s="1"/>
  <c r="F341" i="6"/>
  <c r="H404" i="6" s="1"/>
  <c r="J341" i="6"/>
  <c r="L404" i="6" s="1"/>
  <c r="G342" i="6"/>
  <c r="I405" i="6" s="1"/>
  <c r="K342" i="6"/>
  <c r="M405" i="6" s="1"/>
  <c r="K343" i="6"/>
  <c r="M406" i="6" s="1"/>
  <c r="G341" i="6"/>
  <c r="I404" i="6" s="1"/>
  <c r="K341" i="6"/>
  <c r="M404" i="6" s="1"/>
  <c r="H342" i="6"/>
  <c r="J405" i="6" s="1"/>
  <c r="L342" i="6"/>
  <c r="N405" i="6" s="1"/>
  <c r="H153" i="6"/>
  <c r="J216" i="6" s="1"/>
  <c r="F153" i="6"/>
  <c r="H216" i="6" s="1"/>
  <c r="L153" i="6"/>
  <c r="N216" i="6" s="1"/>
  <c r="N154" i="6"/>
  <c r="P217" i="6" s="1"/>
  <c r="N153" i="6"/>
  <c r="P216" i="6" s="1"/>
  <c r="D339" i="6"/>
  <c r="F402" i="6" s="1"/>
  <c r="E339" i="6"/>
  <c r="G402" i="6" s="1"/>
  <c r="E337" i="6"/>
  <c r="G400" i="6" s="1"/>
  <c r="I337" i="6"/>
  <c r="K400" i="6" s="1"/>
  <c r="M337" i="6"/>
  <c r="O400" i="6" s="1"/>
  <c r="F338" i="6"/>
  <c r="H401" i="6" s="1"/>
  <c r="J338" i="6"/>
  <c r="L401" i="6" s="1"/>
  <c r="G339" i="6"/>
  <c r="I402" i="6" s="1"/>
  <c r="K339" i="6"/>
  <c r="M402" i="6" s="1"/>
  <c r="E336" i="6"/>
  <c r="G399" i="6" s="1"/>
  <c r="F337" i="6"/>
  <c r="H400" i="6" s="1"/>
  <c r="J337" i="6"/>
  <c r="L400" i="6" s="1"/>
  <c r="G338" i="6"/>
  <c r="I401" i="6" s="1"/>
  <c r="K338" i="6"/>
  <c r="M401" i="6" s="1"/>
  <c r="H339" i="6"/>
  <c r="J402" i="6" s="1"/>
  <c r="L339" i="6"/>
  <c r="N402" i="6" s="1"/>
  <c r="I340" i="6"/>
  <c r="K403" i="6" s="1"/>
  <c r="F336" i="6"/>
  <c r="H399" i="6" s="1"/>
  <c r="G337" i="6"/>
  <c r="I400" i="6" s="1"/>
  <c r="K337" i="6"/>
  <c r="M400" i="6" s="1"/>
  <c r="H338" i="6"/>
  <c r="J401" i="6" s="1"/>
  <c r="L338" i="6"/>
  <c r="N401" i="6" s="1"/>
  <c r="I339" i="6"/>
  <c r="K402" i="6" s="1"/>
  <c r="M339" i="6"/>
  <c r="O402" i="6" s="1"/>
  <c r="J340" i="6"/>
  <c r="L403" i="6" s="1"/>
  <c r="D337" i="6"/>
  <c r="F400" i="6" s="1"/>
  <c r="H337" i="6"/>
  <c r="J400" i="6" s="1"/>
  <c r="L337" i="6"/>
  <c r="N400" i="6" s="1"/>
  <c r="I338" i="6"/>
  <c r="K401" i="6" s="1"/>
  <c r="M338" i="6"/>
  <c r="O401" i="6" s="1"/>
  <c r="F339" i="6"/>
  <c r="H402" i="6" s="1"/>
  <c r="J339" i="6"/>
  <c r="L402" i="6" s="1"/>
  <c r="K340" i="6"/>
  <c r="M403" i="6" s="1"/>
  <c r="M340" i="6"/>
  <c r="O403" i="6" s="1"/>
  <c r="L340" i="6"/>
  <c r="N403" i="6" s="1"/>
  <c r="F340" i="6"/>
  <c r="H403" i="6" s="1"/>
  <c r="H340" i="6"/>
  <c r="J403" i="6" s="1"/>
  <c r="G340" i="6"/>
  <c r="I403" i="6" s="1"/>
  <c r="D340" i="6"/>
  <c r="F403" i="6" s="1"/>
  <c r="E340" i="6"/>
  <c r="G403" i="6" s="1"/>
  <c r="D338" i="6"/>
  <c r="F401" i="6" s="1"/>
  <c r="E338" i="6"/>
  <c r="G401" i="6" s="1"/>
  <c r="M327" i="6"/>
  <c r="O390" i="6" s="1"/>
  <c r="H327" i="6"/>
  <c r="J390" i="6" s="1"/>
  <c r="M328" i="6"/>
  <c r="O391" i="6" s="1"/>
  <c r="L328" i="6"/>
  <c r="N391" i="6" s="1"/>
  <c r="H328" i="6"/>
  <c r="J391" i="6" s="1"/>
  <c r="H329" i="6"/>
  <c r="J392" i="6" s="1"/>
  <c r="H330" i="6"/>
  <c r="J393" i="6" s="1"/>
  <c r="H331" i="6"/>
  <c r="J394" i="6" s="1"/>
  <c r="H332" i="6"/>
  <c r="J395" i="6" s="1"/>
  <c r="M332" i="6"/>
  <c r="O395" i="6" s="1"/>
  <c r="H333" i="6"/>
  <c r="J396" i="6" s="1"/>
  <c r="L333" i="6"/>
  <c r="N396" i="6" s="1"/>
  <c r="M333" i="6"/>
  <c r="O396" i="6" s="1"/>
  <c r="H334" i="6"/>
  <c r="J397" i="6" s="1"/>
  <c r="H335" i="6"/>
  <c r="J398" i="6" s="1"/>
  <c r="H336" i="6"/>
  <c r="J399" i="6" s="1"/>
  <c r="M336" i="6"/>
  <c r="O399" i="6" s="1"/>
  <c r="E38" i="6"/>
  <c r="G38" i="6" s="1"/>
  <c r="E37" i="6"/>
  <c r="G37" i="6" s="1"/>
  <c r="I37" i="6" s="1"/>
  <c r="L324" i="6"/>
  <c r="N387" i="6" s="1"/>
  <c r="L332" i="6"/>
  <c r="N395" i="6" s="1"/>
  <c r="L336" i="6"/>
  <c r="N399" i="6" s="1"/>
  <c r="L327" i="6"/>
  <c r="N390" i="6" s="1"/>
  <c r="L329" i="6"/>
  <c r="N392" i="6" s="1"/>
  <c r="L331" i="6"/>
  <c r="N394" i="6" s="1"/>
  <c r="L335" i="6"/>
  <c r="N398" i="6" s="1"/>
  <c r="L326" i="6"/>
  <c r="N389" i="6" s="1"/>
  <c r="L330" i="6"/>
  <c r="N393" i="6" s="1"/>
  <c r="L334" i="6"/>
  <c r="N397" i="6" s="1"/>
  <c r="M324" i="6"/>
  <c r="O387" i="6" s="1"/>
  <c r="M326" i="6"/>
  <c r="O389" i="6" s="1"/>
  <c r="M331" i="6"/>
  <c r="O394" i="6" s="1"/>
  <c r="M335" i="6"/>
  <c r="O398" i="6" s="1"/>
  <c r="N323" i="6"/>
  <c r="P386" i="6" s="1"/>
  <c r="N324" i="6"/>
  <c r="P387" i="6" s="1"/>
  <c r="N333" i="6"/>
  <c r="P396" i="6" s="1"/>
  <c r="N330" i="6"/>
  <c r="P393" i="6" s="1"/>
  <c r="N335" i="6"/>
  <c r="P398" i="6" s="1"/>
  <c r="N336" i="6"/>
  <c r="P399" i="6" s="1"/>
  <c r="N334" i="6"/>
  <c r="P397" i="6" s="1"/>
  <c r="N325" i="6"/>
  <c r="P388" i="6" s="1"/>
  <c r="N332" i="6"/>
  <c r="P395" i="6" s="1"/>
  <c r="N327" i="6"/>
  <c r="P390" i="6" s="1"/>
  <c r="N329" i="6"/>
  <c r="P392" i="6" s="1"/>
  <c r="N326" i="6"/>
  <c r="P389" i="6" s="1"/>
  <c r="N331" i="6"/>
  <c r="P394" i="6" s="1"/>
  <c r="N328" i="6"/>
  <c r="P391" i="6" s="1"/>
  <c r="M325" i="6"/>
  <c r="O388" i="6" s="1"/>
  <c r="M329" i="6"/>
  <c r="O392" i="6" s="1"/>
  <c r="M330" i="6"/>
  <c r="O393" i="6" s="1"/>
  <c r="M334" i="6"/>
  <c r="O397" i="6" s="1"/>
  <c r="N319" i="6"/>
  <c r="P382" i="6" s="1"/>
  <c r="L322" i="6"/>
  <c r="N385" i="6" s="1"/>
  <c r="L321" i="6"/>
  <c r="N384" i="6" s="1"/>
  <c r="K335" i="6"/>
  <c r="M398" i="6" s="1"/>
  <c r="J330" i="6"/>
  <c r="L393" i="6" s="1"/>
  <c r="C331" i="6"/>
  <c r="E394" i="6" s="1"/>
  <c r="I336" i="6"/>
  <c r="K399" i="6" s="1"/>
  <c r="M451" i="6"/>
  <c r="H48" i="6"/>
  <c r="C25" i="3"/>
  <c r="E25" i="3" s="1"/>
  <c r="C485" i="6" l="1"/>
  <c r="C481" i="6"/>
  <c r="L158" i="7"/>
  <c r="U158" i="7" s="1"/>
  <c r="U157" i="7"/>
  <c r="B158" i="7"/>
  <c r="AD157" i="7"/>
  <c r="C493" i="6"/>
  <c r="C468" i="6"/>
  <c r="C475" i="6"/>
  <c r="L65" i="7"/>
  <c r="U64" i="7"/>
  <c r="B65" i="7"/>
  <c r="AD64" i="7"/>
  <c r="N477" i="33"/>
  <c r="O477" i="33" s="1"/>
  <c r="Q477" i="33" s="1"/>
  <c r="L157" i="33"/>
  <c r="N221" i="33" s="1"/>
  <c r="L350" i="33" s="1"/>
  <c r="N414" i="33" s="1"/>
  <c r="L158" i="33"/>
  <c r="D477" i="33"/>
  <c r="J158" i="33"/>
  <c r="N157" i="33"/>
  <c r="P221" i="33" s="1"/>
  <c r="N350" i="33" s="1"/>
  <c r="P414" i="33" s="1"/>
  <c r="M157" i="33"/>
  <c r="O221" i="33" s="1"/>
  <c r="M350" i="33" s="1"/>
  <c r="O414" i="33" s="1"/>
  <c r="K413" i="33"/>
  <c r="C478" i="33" s="1"/>
  <c r="L221" i="33"/>
  <c r="J350" i="33" s="1"/>
  <c r="L414" i="33" s="1"/>
  <c r="Q476" i="33"/>
  <c r="P476" i="33"/>
  <c r="I157" i="33"/>
  <c r="F157" i="33"/>
  <c r="H221" i="33" s="1"/>
  <c r="G157" i="33"/>
  <c r="I221" i="33" s="1"/>
  <c r="G350" i="33" s="1"/>
  <c r="I414" i="33" s="1"/>
  <c r="H157" i="33"/>
  <c r="J221" i="33" s="1"/>
  <c r="H350" i="33" s="1"/>
  <c r="J414" i="33" s="1"/>
  <c r="K157" i="33"/>
  <c r="N155" i="6"/>
  <c r="P218" i="6" s="1"/>
  <c r="E42" i="6"/>
  <c r="N159" i="6"/>
  <c r="P222" i="6" s="1"/>
  <c r="N344" i="6"/>
  <c r="P407" i="6" s="1"/>
  <c r="H343" i="6"/>
  <c r="J406" i="6" s="1"/>
  <c r="N343" i="6"/>
  <c r="P406" i="6" s="1"/>
  <c r="L343" i="6"/>
  <c r="N406" i="6" s="1"/>
  <c r="F343" i="6"/>
  <c r="H406" i="6" s="1"/>
  <c r="F154" i="6"/>
  <c r="H217" i="6" s="1"/>
  <c r="H154" i="6"/>
  <c r="J217" i="6" s="1"/>
  <c r="G154" i="6"/>
  <c r="I217" i="6" s="1"/>
  <c r="I154" i="6"/>
  <c r="K217" i="6" s="1"/>
  <c r="K154" i="6"/>
  <c r="M217" i="6" s="1"/>
  <c r="J154" i="6"/>
  <c r="L217" i="6" s="1"/>
  <c r="M154" i="6"/>
  <c r="O217" i="6" s="1"/>
  <c r="L154" i="6"/>
  <c r="N217" i="6" s="1"/>
  <c r="D328" i="6"/>
  <c r="F391" i="6" s="1"/>
  <c r="M322" i="6"/>
  <c r="O385" i="6" s="1"/>
  <c r="D319" i="6"/>
  <c r="F382" i="6" s="1"/>
  <c r="F334" i="6"/>
  <c r="H397" i="6" s="1"/>
  <c r="K332" i="6"/>
  <c r="M395" i="6" s="1"/>
  <c r="K334" i="6"/>
  <c r="M397" i="6" s="1"/>
  <c r="F323" i="6"/>
  <c r="H386" i="6" s="1"/>
  <c r="K333" i="6"/>
  <c r="M396" i="6" s="1"/>
  <c r="D324" i="6"/>
  <c r="F387" i="6" s="1"/>
  <c r="I333" i="6"/>
  <c r="K396" i="6" s="1"/>
  <c r="K336" i="6"/>
  <c r="M399" i="6" s="1"/>
  <c r="D326" i="6"/>
  <c r="F389" i="6" s="1"/>
  <c r="F333" i="6"/>
  <c r="H396" i="6" s="1"/>
  <c r="D336" i="6"/>
  <c r="F399" i="6" s="1"/>
  <c r="F332" i="6"/>
  <c r="H395" i="6" s="1"/>
  <c r="D332" i="6"/>
  <c r="F395" i="6" s="1"/>
  <c r="D325" i="6"/>
  <c r="F388" i="6" s="1"/>
  <c r="I330" i="6"/>
  <c r="K393" i="6" s="1"/>
  <c r="F328" i="6"/>
  <c r="H391" i="6" s="1"/>
  <c r="F330" i="6"/>
  <c r="H393" i="6" s="1"/>
  <c r="I332" i="6"/>
  <c r="K395" i="6" s="1"/>
  <c r="K331" i="6"/>
  <c r="M394" i="6" s="1"/>
  <c r="K324" i="6"/>
  <c r="M387" i="6" s="1"/>
  <c r="I334" i="6"/>
  <c r="K397" i="6" s="1"/>
  <c r="F324" i="6"/>
  <c r="H387" i="6" s="1"/>
  <c r="F326" i="6"/>
  <c r="H389" i="6" s="1"/>
  <c r="D334" i="6"/>
  <c r="F397" i="6" s="1"/>
  <c r="D330" i="6"/>
  <c r="F393" i="6" s="1"/>
  <c r="D331" i="6"/>
  <c r="F394" i="6" s="1"/>
  <c r="K329" i="6"/>
  <c r="M392" i="6" s="1"/>
  <c r="G328" i="6"/>
  <c r="I391" i="6" s="1"/>
  <c r="G336" i="6"/>
  <c r="I399" i="6" s="1"/>
  <c r="G332" i="6"/>
  <c r="I395" i="6" s="1"/>
  <c r="C327" i="6"/>
  <c r="E390" i="6" s="1"/>
  <c r="E325" i="6"/>
  <c r="G388" i="6" s="1"/>
  <c r="E332" i="6"/>
  <c r="G395" i="6" s="1"/>
  <c r="J328" i="6"/>
  <c r="L391" i="6" s="1"/>
  <c r="J326" i="6"/>
  <c r="L389" i="6" s="1"/>
  <c r="C328" i="6"/>
  <c r="E391" i="6" s="1"/>
  <c r="E329" i="6"/>
  <c r="G392" i="6" s="1"/>
  <c r="I328" i="6"/>
  <c r="K391" i="6" s="1"/>
  <c r="I326" i="6"/>
  <c r="K389" i="6" s="1"/>
  <c r="C323" i="6"/>
  <c r="E386" i="6" s="1"/>
  <c r="C326" i="6"/>
  <c r="E389" i="6" s="1"/>
  <c r="J329" i="6"/>
  <c r="L392" i="6" s="1"/>
  <c r="E328" i="6"/>
  <c r="G391" i="6" s="1"/>
  <c r="J325" i="6"/>
  <c r="L388" i="6" s="1"/>
  <c r="G323" i="6"/>
  <c r="I386" i="6" s="1"/>
  <c r="G325" i="6"/>
  <c r="I388" i="6" s="1"/>
  <c r="E321" i="6"/>
  <c r="G384" i="6" s="1"/>
  <c r="E319" i="6"/>
  <c r="G382" i="6" s="1"/>
  <c r="G331" i="6"/>
  <c r="I394" i="6" s="1"/>
  <c r="F327" i="6"/>
  <c r="H390" i="6" s="1"/>
  <c r="C324" i="6"/>
  <c r="E387" i="6" s="1"/>
  <c r="J335" i="6"/>
  <c r="L398" i="6" s="1"/>
  <c r="E334" i="6"/>
  <c r="G397" i="6" s="1"/>
  <c r="J331" i="6"/>
  <c r="L394" i="6" s="1"/>
  <c r="E330" i="6"/>
  <c r="G393" i="6" s="1"/>
  <c r="G327" i="6"/>
  <c r="I390" i="6" s="1"/>
  <c r="I325" i="6"/>
  <c r="K388" i="6" s="1"/>
  <c r="D323" i="6"/>
  <c r="F386" i="6" s="1"/>
  <c r="G334" i="6"/>
  <c r="I397" i="6" s="1"/>
  <c r="K330" i="6"/>
  <c r="M393" i="6" s="1"/>
  <c r="E327" i="6"/>
  <c r="G390" i="6" s="1"/>
  <c r="C325" i="6"/>
  <c r="E388" i="6" s="1"/>
  <c r="E333" i="6"/>
  <c r="G396" i="6" s="1"/>
  <c r="J327" i="6"/>
  <c r="L390" i="6" s="1"/>
  <c r="I335" i="6"/>
  <c r="K398" i="6" s="1"/>
  <c r="G333" i="6"/>
  <c r="I396" i="6" s="1"/>
  <c r="I331" i="6"/>
  <c r="K394" i="6" s="1"/>
  <c r="G329" i="6"/>
  <c r="I392" i="6" s="1"/>
  <c r="K328" i="6"/>
  <c r="M391" i="6" s="1"/>
  <c r="I324" i="6"/>
  <c r="K387" i="6" s="1"/>
  <c r="G330" i="6"/>
  <c r="I393" i="6" s="1"/>
  <c r="G324" i="6"/>
  <c r="I387" i="6" s="1"/>
  <c r="J323" i="6"/>
  <c r="L386" i="6" s="1"/>
  <c r="J324" i="6"/>
  <c r="L387" i="6" s="1"/>
  <c r="E326" i="6"/>
  <c r="G389" i="6" s="1"/>
  <c r="I323" i="6"/>
  <c r="K386" i="6" s="1"/>
  <c r="K323" i="6"/>
  <c r="M386" i="6" s="1"/>
  <c r="J319" i="6"/>
  <c r="L382" i="6" s="1"/>
  <c r="G335" i="6"/>
  <c r="I398" i="6" s="1"/>
  <c r="C329" i="6"/>
  <c r="E392" i="6" s="1"/>
  <c r="G326" i="6"/>
  <c r="I389" i="6" s="1"/>
  <c r="F335" i="6"/>
  <c r="H398" i="6" s="1"/>
  <c r="D333" i="6"/>
  <c r="F396" i="6" s="1"/>
  <c r="F331" i="6"/>
  <c r="H394" i="6" s="1"/>
  <c r="K327" i="6"/>
  <c r="M390" i="6" s="1"/>
  <c r="J333" i="6"/>
  <c r="L396" i="6" s="1"/>
  <c r="C330" i="6"/>
  <c r="E393" i="6" s="1"/>
  <c r="I327" i="6"/>
  <c r="K390" i="6" s="1"/>
  <c r="K325" i="6"/>
  <c r="M388" i="6" s="1"/>
  <c r="K326" i="6"/>
  <c r="M389" i="6" s="1"/>
  <c r="J336" i="6"/>
  <c r="L399" i="6" s="1"/>
  <c r="E335" i="6"/>
  <c r="G398" i="6" s="1"/>
  <c r="J332" i="6"/>
  <c r="L395" i="6" s="1"/>
  <c r="E331" i="6"/>
  <c r="G394" i="6" s="1"/>
  <c r="I329" i="6"/>
  <c r="K392" i="6" s="1"/>
  <c r="D327" i="6"/>
  <c r="F390" i="6" s="1"/>
  <c r="F325" i="6"/>
  <c r="H388" i="6" s="1"/>
  <c r="E324" i="6"/>
  <c r="G387" i="6" s="1"/>
  <c r="D335" i="6"/>
  <c r="F398" i="6" s="1"/>
  <c r="D329" i="6"/>
  <c r="F392" i="6" s="1"/>
  <c r="J334" i="6"/>
  <c r="L397" i="6" s="1"/>
  <c r="F329" i="6"/>
  <c r="H392" i="6" s="1"/>
  <c r="E323" i="6"/>
  <c r="G386" i="6" s="1"/>
  <c r="J320" i="6"/>
  <c r="L383" i="6" s="1"/>
  <c r="D322" i="6"/>
  <c r="F385" i="6" s="1"/>
  <c r="F320" i="6"/>
  <c r="H383" i="6" s="1"/>
  <c r="K319" i="6"/>
  <c r="M382" i="6" s="1"/>
  <c r="G319" i="6"/>
  <c r="I382" i="6" s="1"/>
  <c r="F321" i="6"/>
  <c r="H384" i="6" s="1"/>
  <c r="F319" i="6"/>
  <c r="H382" i="6" s="1"/>
  <c r="I319" i="6"/>
  <c r="K382" i="6" s="1"/>
  <c r="M321" i="6"/>
  <c r="O384" i="6" s="1"/>
  <c r="L320" i="6"/>
  <c r="N383" i="6" s="1"/>
  <c r="M320" i="6"/>
  <c r="O383" i="6" s="1"/>
  <c r="C495" i="6"/>
  <c r="C496" i="6"/>
  <c r="C497" i="6"/>
  <c r="C500" i="6"/>
  <c r="C499" i="6"/>
  <c r="C498" i="6"/>
  <c r="C501" i="6"/>
  <c r="C492" i="6"/>
  <c r="C494" i="6"/>
  <c r="C491" i="6"/>
  <c r="D16" i="6" l="1"/>
  <c r="C463" i="6"/>
  <c r="N498" i="6"/>
  <c r="O498" i="6" s="1"/>
  <c r="P498" i="6" s="1"/>
  <c r="Q498" i="6" s="1"/>
  <c r="E498" i="6"/>
  <c r="D498" i="6"/>
  <c r="N499" i="6"/>
  <c r="O499" i="6" s="1"/>
  <c r="P499" i="6" s="1"/>
  <c r="Q499" i="6" s="1"/>
  <c r="E499" i="6"/>
  <c r="D499" i="6"/>
  <c r="N497" i="6"/>
  <c r="O497" i="6" s="1"/>
  <c r="P497" i="6" s="1"/>
  <c r="Q497" i="6" s="1"/>
  <c r="E497" i="6"/>
  <c r="D497" i="6"/>
  <c r="L493" i="6"/>
  <c r="D493" i="6"/>
  <c r="E493" i="6"/>
  <c r="N496" i="6"/>
  <c r="O496" i="6" s="1"/>
  <c r="P496" i="6" s="1"/>
  <c r="Q496" i="6" s="1"/>
  <c r="E496" i="6"/>
  <c r="D496" i="6"/>
  <c r="N491" i="6"/>
  <c r="O491" i="6" s="1"/>
  <c r="E491" i="6"/>
  <c r="D491" i="6"/>
  <c r="N495" i="6"/>
  <c r="O495" i="6" s="1"/>
  <c r="P495" i="6" s="1"/>
  <c r="Q495" i="6" s="1"/>
  <c r="D495" i="6"/>
  <c r="E495" i="6"/>
  <c r="N494" i="6"/>
  <c r="O494" i="6" s="1"/>
  <c r="P494" i="6" s="1"/>
  <c r="Q494" i="6" s="1"/>
  <c r="D494" i="6"/>
  <c r="E494" i="6"/>
  <c r="N500" i="6"/>
  <c r="O500" i="6" s="1"/>
  <c r="P500" i="6" s="1"/>
  <c r="Q500" i="6" s="1"/>
  <c r="E500" i="6"/>
  <c r="D500" i="6"/>
  <c r="N492" i="6"/>
  <c r="O492" i="6" s="1"/>
  <c r="E492" i="6"/>
  <c r="D492" i="6"/>
  <c r="N501" i="6"/>
  <c r="O501" i="6" s="1"/>
  <c r="P501" i="6" s="1"/>
  <c r="Q501" i="6" s="1"/>
  <c r="E501" i="6"/>
  <c r="D501" i="6"/>
  <c r="E481" i="6"/>
  <c r="D481" i="6"/>
  <c r="E475" i="6"/>
  <c r="D475" i="6"/>
  <c r="D468" i="6"/>
  <c r="E468" i="6"/>
  <c r="N493" i="6"/>
  <c r="O493" i="6" s="1"/>
  <c r="AD158" i="7"/>
  <c r="D72" i="3"/>
  <c r="D88" i="9"/>
  <c r="D31" i="33"/>
  <c r="D12" i="33"/>
  <c r="G42" i="6"/>
  <c r="I42" i="6" s="1"/>
  <c r="B66" i="7"/>
  <c r="AD65" i="7"/>
  <c r="L66" i="7"/>
  <c r="U65" i="7"/>
  <c r="P477" i="33"/>
  <c r="N349" i="6"/>
  <c r="P412" i="6" s="1"/>
  <c r="G344" i="6"/>
  <c r="I407" i="6" s="1"/>
  <c r="N345" i="6"/>
  <c r="P408" i="6" s="1"/>
  <c r="I158" i="33"/>
  <c r="K222" i="33" s="1"/>
  <c r="I351" i="33" s="1"/>
  <c r="K158" i="33"/>
  <c r="M222" i="33" s="1"/>
  <c r="K351" i="33" s="1"/>
  <c r="M415" i="33" s="1"/>
  <c r="J159" i="33"/>
  <c r="H158" i="33"/>
  <c r="J222" i="33" s="1"/>
  <c r="H351" i="33" s="1"/>
  <c r="J415" i="33" s="1"/>
  <c r="G158" i="33"/>
  <c r="I222" i="33" s="1"/>
  <c r="G351" i="33" s="1"/>
  <c r="I415" i="33" s="1"/>
  <c r="F158" i="33"/>
  <c r="H222" i="33" s="1"/>
  <c r="M158" i="33"/>
  <c r="O222" i="33" s="1"/>
  <c r="M351" i="33" s="1"/>
  <c r="O415" i="33" s="1"/>
  <c r="N222" i="33"/>
  <c r="L351" i="33" s="1"/>
  <c r="N415" i="33" s="1"/>
  <c r="L478" i="33"/>
  <c r="D478" i="33"/>
  <c r="N478" i="33"/>
  <c r="O478" i="33" s="1"/>
  <c r="L222" i="33"/>
  <c r="J351" i="33" s="1"/>
  <c r="L415" i="33" s="1"/>
  <c r="K221" i="33"/>
  <c r="I350" i="33" s="1"/>
  <c r="N158" i="33"/>
  <c r="M221" i="33"/>
  <c r="K350" i="33" s="1"/>
  <c r="M414" i="33" s="1"/>
  <c r="L155" i="6"/>
  <c r="N218" i="6" s="1"/>
  <c r="M155" i="6"/>
  <c r="O218" i="6" s="1"/>
  <c r="N156" i="6"/>
  <c r="P219" i="6" s="1"/>
  <c r="K155" i="6"/>
  <c r="M218" i="6" s="1"/>
  <c r="J155" i="6"/>
  <c r="L218" i="6" s="1"/>
  <c r="I155" i="6"/>
  <c r="K218" i="6" s="1"/>
  <c r="H155" i="6"/>
  <c r="J218" i="6" s="1"/>
  <c r="G155" i="6"/>
  <c r="I218" i="6" s="1"/>
  <c r="F155" i="6"/>
  <c r="H218" i="6" s="1"/>
  <c r="C31" i="3"/>
  <c r="E31" i="3" s="1"/>
  <c r="G31" i="3" s="1"/>
  <c r="I31" i="3" s="1"/>
  <c r="C35" i="3"/>
  <c r="E35" i="3" s="1"/>
  <c r="G35" i="3" s="1"/>
  <c r="I35" i="3" s="1"/>
  <c r="C47" i="6"/>
  <c r="E47" i="6" s="1"/>
  <c r="G47" i="6" s="1"/>
  <c r="I47" i="6" s="1"/>
  <c r="M159" i="6"/>
  <c r="O222" i="6" s="1"/>
  <c r="L159" i="6"/>
  <c r="N222" i="6" s="1"/>
  <c r="J159" i="6"/>
  <c r="L222" i="6" s="1"/>
  <c r="K159" i="6"/>
  <c r="M222" i="6" s="1"/>
  <c r="I159" i="6"/>
  <c r="K222" i="6" s="1"/>
  <c r="F159" i="6"/>
  <c r="H222" i="6" s="1"/>
  <c r="G159" i="6"/>
  <c r="I222" i="6" s="1"/>
  <c r="H159" i="6"/>
  <c r="E41" i="6"/>
  <c r="G41" i="6" s="1"/>
  <c r="I41" i="6" s="1"/>
  <c r="I344" i="6"/>
  <c r="K407" i="6" s="1"/>
  <c r="H344" i="6"/>
  <c r="J407" i="6" s="1"/>
  <c r="L344" i="6"/>
  <c r="N407" i="6" s="1"/>
  <c r="J344" i="6"/>
  <c r="L407" i="6" s="1"/>
  <c r="F344" i="6"/>
  <c r="H407" i="6" s="1"/>
  <c r="M344" i="6"/>
  <c r="O407" i="6" s="1"/>
  <c r="K344" i="6"/>
  <c r="M407" i="6" s="1"/>
  <c r="C43" i="6"/>
  <c r="C44" i="6"/>
  <c r="E44" i="6" s="1"/>
  <c r="C46" i="6"/>
  <c r="E46" i="6" s="1"/>
  <c r="G46" i="6" s="1"/>
  <c r="I46" i="6" s="1"/>
  <c r="C45" i="6"/>
  <c r="E45" i="6" s="1"/>
  <c r="G45" i="6" s="1"/>
  <c r="I45" i="6" s="1"/>
  <c r="C34" i="3"/>
  <c r="E34" i="3" s="1"/>
  <c r="G34" i="3" s="1"/>
  <c r="I34" i="3" s="1"/>
  <c r="C33" i="3"/>
  <c r="E33" i="3" s="1"/>
  <c r="G33" i="3" s="1"/>
  <c r="I33" i="3" s="1"/>
  <c r="C28" i="3"/>
  <c r="E28" i="3" s="1"/>
  <c r="G28" i="3" s="1"/>
  <c r="I28" i="3" s="1"/>
  <c r="C27" i="3"/>
  <c r="E27" i="3" s="1"/>
  <c r="G27" i="3" s="1"/>
  <c r="I27" i="3" s="1"/>
  <c r="C29" i="3"/>
  <c r="E29" i="3" s="1"/>
  <c r="G29" i="3" s="1"/>
  <c r="I29" i="3" s="1"/>
  <c r="C319" i="6"/>
  <c r="E382" i="6" s="1"/>
  <c r="C459" i="6"/>
  <c r="N322" i="6"/>
  <c r="P385" i="6" s="1"/>
  <c r="N321" i="6"/>
  <c r="P384" i="6" s="1"/>
  <c r="N320" i="6"/>
  <c r="P383" i="6" s="1"/>
  <c r="J322" i="6"/>
  <c r="L385" i="6" s="1"/>
  <c r="I322" i="6"/>
  <c r="K385" i="6" s="1"/>
  <c r="K322" i="6"/>
  <c r="M385" i="6" s="1"/>
  <c r="I321" i="6"/>
  <c r="K384" i="6" s="1"/>
  <c r="J321" i="6"/>
  <c r="L384" i="6" s="1"/>
  <c r="K321" i="6"/>
  <c r="M384" i="6" s="1"/>
  <c r="I320" i="6"/>
  <c r="K383" i="6" s="1"/>
  <c r="K320" i="6"/>
  <c r="M383" i="6" s="1"/>
  <c r="H321" i="6"/>
  <c r="J384" i="6" s="1"/>
  <c r="G322" i="6"/>
  <c r="I385" i="6" s="1"/>
  <c r="H320" i="6"/>
  <c r="J383" i="6" s="1"/>
  <c r="H322" i="6"/>
  <c r="J385" i="6" s="1"/>
  <c r="F322" i="6"/>
  <c r="H385" i="6" s="1"/>
  <c r="G320" i="6"/>
  <c r="I383" i="6" s="1"/>
  <c r="G321" i="6"/>
  <c r="I384" i="6" s="1"/>
  <c r="E322" i="6"/>
  <c r="G385" i="6" s="1"/>
  <c r="D321" i="6"/>
  <c r="F384" i="6" s="1"/>
  <c r="D320" i="6"/>
  <c r="F383" i="6" s="1"/>
  <c r="E320" i="6"/>
  <c r="G383" i="6" s="1"/>
  <c r="C321" i="6"/>
  <c r="E384" i="6" s="1"/>
  <c r="C320" i="6"/>
  <c r="E383" i="6" s="1"/>
  <c r="C322" i="6"/>
  <c r="E385" i="6" s="1"/>
  <c r="G25" i="3"/>
  <c r="I25" i="3" s="1"/>
  <c r="I24" i="3"/>
  <c r="C490" i="6"/>
  <c r="C488" i="6"/>
  <c r="C489" i="6"/>
  <c r="C487" i="6"/>
  <c r="L500" i="6"/>
  <c r="L491" i="6"/>
  <c r="L494" i="6"/>
  <c r="L501" i="6"/>
  <c r="L496" i="6"/>
  <c r="L498" i="6"/>
  <c r="L497" i="6"/>
  <c r="L495" i="6"/>
  <c r="L492" i="6"/>
  <c r="L499" i="6"/>
  <c r="C480" i="6"/>
  <c r="C469" i="6"/>
  <c r="C470" i="6"/>
  <c r="C477" i="6"/>
  <c r="C455" i="6"/>
  <c r="C462" i="6"/>
  <c r="C486" i="6"/>
  <c r="C479" i="6"/>
  <c r="C456" i="6"/>
  <c r="C467" i="6"/>
  <c r="C465" i="6"/>
  <c r="C464" i="6"/>
  <c r="N481" i="6"/>
  <c r="C483" i="6"/>
  <c r="L483" i="6" s="1"/>
  <c r="N475" i="6"/>
  <c r="C461" i="6"/>
  <c r="C458" i="6"/>
  <c r="C478" i="6"/>
  <c r="C482" i="6"/>
  <c r="C466" i="6"/>
  <c r="C453" i="6"/>
  <c r="C460" i="6"/>
  <c r="C484" i="6"/>
  <c r="C457" i="6"/>
  <c r="C452" i="6"/>
  <c r="C450" i="6"/>
  <c r="C451" i="6"/>
  <c r="P492" i="6" l="1"/>
  <c r="Q492" i="6" s="1"/>
  <c r="P493" i="6"/>
  <c r="Q493" i="6" s="1"/>
  <c r="P491" i="6"/>
  <c r="Q491" i="6" s="1"/>
  <c r="N459" i="6"/>
  <c r="D459" i="6"/>
  <c r="E459" i="6"/>
  <c r="N455" i="6"/>
  <c r="O455" i="6" s="1"/>
  <c r="P455" i="6" s="1"/>
  <c r="Q455" i="6" s="1"/>
  <c r="E455" i="6"/>
  <c r="D455" i="6"/>
  <c r="N451" i="6"/>
  <c r="O451" i="6" s="1"/>
  <c r="P451" i="6" s="1"/>
  <c r="Q451" i="6" s="1"/>
  <c r="D451" i="6"/>
  <c r="E451" i="6"/>
  <c r="N450" i="6"/>
  <c r="O450" i="6" s="1"/>
  <c r="P450" i="6" s="1"/>
  <c r="Q450" i="6" s="1"/>
  <c r="D450" i="6"/>
  <c r="E450" i="6"/>
  <c r="N457" i="6"/>
  <c r="E457" i="6"/>
  <c r="D457" i="6"/>
  <c r="J222" i="6"/>
  <c r="H349" i="6" s="1"/>
  <c r="J412" i="6" s="1"/>
  <c r="N452" i="6"/>
  <c r="O452" i="6" s="1"/>
  <c r="P452" i="6" s="1"/>
  <c r="Q452" i="6" s="1"/>
  <c r="D452" i="6"/>
  <c r="E452" i="6"/>
  <c r="N453" i="6"/>
  <c r="O453" i="6" s="1"/>
  <c r="P453" i="6" s="1"/>
  <c r="Q453" i="6" s="1"/>
  <c r="E453" i="6"/>
  <c r="D453" i="6"/>
  <c r="N456" i="6"/>
  <c r="O456" i="6" s="1"/>
  <c r="P456" i="6" s="1"/>
  <c r="Q456" i="6" s="1"/>
  <c r="E456" i="6"/>
  <c r="D456" i="6"/>
  <c r="N458" i="6"/>
  <c r="O458" i="6" s="1"/>
  <c r="P458" i="6" s="1"/>
  <c r="Q458" i="6" s="1"/>
  <c r="E458" i="6"/>
  <c r="D458" i="6"/>
  <c r="N490" i="6"/>
  <c r="O490" i="6" s="1"/>
  <c r="P490" i="6" s="1"/>
  <c r="Q490" i="6" s="1"/>
  <c r="E490" i="6"/>
  <c r="D490" i="6"/>
  <c r="E489" i="6"/>
  <c r="D489" i="6"/>
  <c r="E488" i="6"/>
  <c r="D488" i="6"/>
  <c r="D487" i="6"/>
  <c r="E487" i="6"/>
  <c r="N483" i="6"/>
  <c r="O483" i="6" s="1"/>
  <c r="P483" i="6" s="1"/>
  <c r="Q483" i="6" s="1"/>
  <c r="D483" i="6"/>
  <c r="E483" i="6"/>
  <c r="N484" i="6"/>
  <c r="O484" i="6" s="1"/>
  <c r="P484" i="6" s="1"/>
  <c r="Q484" i="6" s="1"/>
  <c r="D484" i="6"/>
  <c r="E484" i="6"/>
  <c r="D485" i="6"/>
  <c r="E485" i="6"/>
  <c r="N486" i="6"/>
  <c r="O486" i="6" s="1"/>
  <c r="P486" i="6" s="1"/>
  <c r="Q486" i="6" s="1"/>
  <c r="D486" i="6"/>
  <c r="E486" i="6"/>
  <c r="N477" i="6"/>
  <c r="O477" i="6" s="1"/>
  <c r="P477" i="6" s="1"/>
  <c r="Q477" i="6" s="1"/>
  <c r="D477" i="6"/>
  <c r="E477" i="6"/>
  <c r="N480" i="6"/>
  <c r="O480" i="6" s="1"/>
  <c r="P480" i="6" s="1"/>
  <c r="Q480" i="6" s="1"/>
  <c r="E480" i="6"/>
  <c r="D480" i="6"/>
  <c r="N482" i="6"/>
  <c r="O482" i="6" s="1"/>
  <c r="P482" i="6" s="1"/>
  <c r="Q482" i="6" s="1"/>
  <c r="D482" i="6"/>
  <c r="E482" i="6"/>
  <c r="N479" i="6"/>
  <c r="O479" i="6" s="1"/>
  <c r="P479" i="6" s="1"/>
  <c r="Q479" i="6" s="1"/>
  <c r="E479" i="6"/>
  <c r="D479" i="6"/>
  <c r="N478" i="6"/>
  <c r="O478" i="6" s="1"/>
  <c r="P478" i="6" s="1"/>
  <c r="Q478" i="6" s="1"/>
  <c r="E478" i="6"/>
  <c r="D478" i="6"/>
  <c r="N469" i="6"/>
  <c r="O469" i="6" s="1"/>
  <c r="P469" i="6" s="1"/>
  <c r="Q469" i="6" s="1"/>
  <c r="D469" i="6"/>
  <c r="E469" i="6"/>
  <c r="N465" i="6"/>
  <c r="O465" i="6" s="1"/>
  <c r="P465" i="6" s="1"/>
  <c r="Q465" i="6" s="1"/>
  <c r="E465" i="6"/>
  <c r="D465" i="6"/>
  <c r="N470" i="6"/>
  <c r="O470" i="6" s="1"/>
  <c r="P470" i="6" s="1"/>
  <c r="Q470" i="6" s="1"/>
  <c r="D470" i="6"/>
  <c r="E470" i="6"/>
  <c r="N464" i="6"/>
  <c r="O464" i="6" s="1"/>
  <c r="P464" i="6" s="1"/>
  <c r="Q464" i="6" s="1"/>
  <c r="D464" i="6"/>
  <c r="E464" i="6"/>
  <c r="N466" i="6"/>
  <c r="O466" i="6" s="1"/>
  <c r="P466" i="6" s="1"/>
  <c r="Q466" i="6" s="1"/>
  <c r="D466" i="6"/>
  <c r="E466" i="6"/>
  <c r="N467" i="6"/>
  <c r="O467" i="6" s="1"/>
  <c r="P467" i="6" s="1"/>
  <c r="Q467" i="6" s="1"/>
  <c r="D467" i="6"/>
  <c r="E467" i="6"/>
  <c r="N461" i="6"/>
  <c r="O461" i="6" s="1"/>
  <c r="P461" i="6" s="1"/>
  <c r="Q461" i="6" s="1"/>
  <c r="D461" i="6"/>
  <c r="E461" i="6"/>
  <c r="N462" i="6"/>
  <c r="O462" i="6" s="1"/>
  <c r="P462" i="6" s="1"/>
  <c r="Q462" i="6" s="1"/>
  <c r="D462" i="6"/>
  <c r="E462" i="6"/>
  <c r="N463" i="6"/>
  <c r="O463" i="6" s="1"/>
  <c r="P463" i="6" s="1"/>
  <c r="Q463" i="6" s="1"/>
  <c r="D463" i="6"/>
  <c r="E463" i="6"/>
  <c r="N460" i="6"/>
  <c r="O460" i="6" s="1"/>
  <c r="P460" i="6" s="1"/>
  <c r="Q460" i="6" s="1"/>
  <c r="E460" i="6"/>
  <c r="D460" i="6"/>
  <c r="N485" i="6"/>
  <c r="O485" i="6" s="1"/>
  <c r="P485" i="6" s="1"/>
  <c r="Q485" i="6" s="1"/>
  <c r="E43" i="6"/>
  <c r="G43" i="6" s="1"/>
  <c r="I43" i="6" s="1"/>
  <c r="L67" i="7"/>
  <c r="U66" i="7"/>
  <c r="B67" i="7"/>
  <c r="AD66" i="7"/>
  <c r="C446" i="6"/>
  <c r="L345" i="6"/>
  <c r="N408" i="6" s="1"/>
  <c r="G349" i="6"/>
  <c r="I412" i="6" s="1"/>
  <c r="F349" i="6"/>
  <c r="H412" i="6" s="1"/>
  <c r="F345" i="6"/>
  <c r="H408" i="6" s="1"/>
  <c r="I349" i="6"/>
  <c r="K412" i="6" s="1"/>
  <c r="G345" i="6"/>
  <c r="I408" i="6" s="1"/>
  <c r="K349" i="6"/>
  <c r="M412" i="6" s="1"/>
  <c r="H345" i="6"/>
  <c r="J408" i="6" s="1"/>
  <c r="J349" i="6"/>
  <c r="L412" i="6" s="1"/>
  <c r="I345" i="6"/>
  <c r="K408" i="6" s="1"/>
  <c r="L349" i="6"/>
  <c r="N412" i="6" s="1"/>
  <c r="J345" i="6"/>
  <c r="L408" i="6" s="1"/>
  <c r="M349" i="6"/>
  <c r="O412" i="6" s="1"/>
  <c r="K345" i="6"/>
  <c r="M408" i="6" s="1"/>
  <c r="N346" i="6"/>
  <c r="P409" i="6" s="1"/>
  <c r="M345" i="6"/>
  <c r="O408" i="6" s="1"/>
  <c r="I159" i="33"/>
  <c r="K223" i="33" s="1"/>
  <c r="I352" i="33" s="1"/>
  <c r="K159" i="33"/>
  <c r="M223" i="33" s="1"/>
  <c r="K352" i="33" s="1"/>
  <c r="M416" i="33" s="1"/>
  <c r="F160" i="33"/>
  <c r="H224" i="33" s="1"/>
  <c r="K160" i="33"/>
  <c r="L159" i="33"/>
  <c r="N223" i="33" s="1"/>
  <c r="L352" i="33" s="1"/>
  <c r="N416" i="33" s="1"/>
  <c r="M159" i="33"/>
  <c r="O223" i="33" s="1"/>
  <c r="M352" i="33" s="1"/>
  <c r="O416" i="33" s="1"/>
  <c r="N159" i="33"/>
  <c r="P223" i="33" s="1"/>
  <c r="N352" i="33" s="1"/>
  <c r="P416" i="33" s="1"/>
  <c r="M160" i="33"/>
  <c r="K414" i="33"/>
  <c r="C479" i="33" s="1"/>
  <c r="K415" i="33"/>
  <c r="L223" i="33"/>
  <c r="J352" i="33" s="1"/>
  <c r="L416" i="33" s="1"/>
  <c r="F159" i="33"/>
  <c r="H223" i="33" s="1"/>
  <c r="G159" i="33"/>
  <c r="I223" i="33" s="1"/>
  <c r="G352" i="33" s="1"/>
  <c r="I416" i="33" s="1"/>
  <c r="H159" i="33"/>
  <c r="J223" i="33" s="1"/>
  <c r="H352" i="33" s="1"/>
  <c r="J416" i="33" s="1"/>
  <c r="Q478" i="33"/>
  <c r="P478" i="33"/>
  <c r="P222" i="33"/>
  <c r="N351" i="33" s="1"/>
  <c r="P415" i="33" s="1"/>
  <c r="I156" i="6"/>
  <c r="K219" i="6" s="1"/>
  <c r="K156" i="6"/>
  <c r="M219" i="6" s="1"/>
  <c r="J156" i="6"/>
  <c r="L219" i="6" s="1"/>
  <c r="H156" i="6"/>
  <c r="J219" i="6" s="1"/>
  <c r="G156" i="6"/>
  <c r="I219" i="6" s="1"/>
  <c r="F156" i="6"/>
  <c r="H219" i="6" s="1"/>
  <c r="M156" i="6"/>
  <c r="O219" i="6" s="1"/>
  <c r="L156" i="6"/>
  <c r="N219" i="6" s="1"/>
  <c r="N157" i="6"/>
  <c r="P220" i="6" s="1"/>
  <c r="C32" i="3"/>
  <c r="E32" i="3" s="1"/>
  <c r="G32" i="3" s="1"/>
  <c r="I32" i="3" s="1"/>
  <c r="C30" i="3"/>
  <c r="E30" i="3" s="1"/>
  <c r="G30" i="3" s="1"/>
  <c r="I30" i="3" s="1"/>
  <c r="E39" i="6"/>
  <c r="G39" i="6" s="1"/>
  <c r="I39" i="6" s="1"/>
  <c r="E40" i="6"/>
  <c r="C471" i="6"/>
  <c r="G44" i="6"/>
  <c r="I44" i="6" s="1"/>
  <c r="C447" i="6"/>
  <c r="C448" i="6"/>
  <c r="C449" i="6"/>
  <c r="N489" i="6"/>
  <c r="O489" i="6" s="1"/>
  <c r="P489" i="6" s="1"/>
  <c r="Q489" i="6" s="1"/>
  <c r="L489" i="6"/>
  <c r="N488" i="6"/>
  <c r="O488" i="6" s="1"/>
  <c r="P488" i="6" s="1"/>
  <c r="Q488" i="6" s="1"/>
  <c r="L488" i="6"/>
  <c r="N487" i="6"/>
  <c r="O487" i="6" s="1"/>
  <c r="P487" i="6" s="1"/>
  <c r="Q487" i="6" s="1"/>
  <c r="L487" i="6"/>
  <c r="L490" i="6"/>
  <c r="N468" i="6"/>
  <c r="O468" i="6" s="1"/>
  <c r="P468" i="6" s="1"/>
  <c r="Q468" i="6" s="1"/>
  <c r="L468" i="6"/>
  <c r="L453" i="6"/>
  <c r="L452" i="6"/>
  <c r="L451" i="6"/>
  <c r="L450" i="6"/>
  <c r="L456" i="6"/>
  <c r="L455" i="6"/>
  <c r="L470" i="6"/>
  <c r="O481" i="6"/>
  <c r="P481" i="6" s="1"/>
  <c r="Q481" i="6" s="1"/>
  <c r="L481" i="6"/>
  <c r="L480" i="6"/>
  <c r="L478" i="6"/>
  <c r="L477" i="6"/>
  <c r="L466" i="6"/>
  <c r="L458" i="6"/>
  <c r="L485" i="6"/>
  <c r="L484" i="6"/>
  <c r="L461" i="6"/>
  <c r="L464" i="6"/>
  <c r="O457" i="6"/>
  <c r="P457" i="6" s="1"/>
  <c r="Q457" i="6" s="1"/>
  <c r="L457" i="6"/>
  <c r="L460" i="6"/>
  <c r="O475" i="6"/>
  <c r="P475" i="6" s="1"/>
  <c r="Q475" i="6" s="1"/>
  <c r="L475" i="6"/>
  <c r="L479" i="6"/>
  <c r="L463" i="6"/>
  <c r="O459" i="6"/>
  <c r="P459" i="6" s="1"/>
  <c r="Q459" i="6" s="1"/>
  <c r="L459" i="6"/>
  <c r="L465" i="6"/>
  <c r="L486" i="6"/>
  <c r="L482" i="6"/>
  <c r="L467" i="6"/>
  <c r="L462" i="6"/>
  <c r="L469" i="6"/>
  <c r="N448" i="6" l="1"/>
  <c r="O448" i="6" s="1"/>
  <c r="P448" i="6" s="1"/>
  <c r="Q448" i="6" s="1"/>
  <c r="E448" i="6"/>
  <c r="D448" i="6"/>
  <c r="E446" i="6"/>
  <c r="D446" i="6"/>
  <c r="N447" i="6"/>
  <c r="O447" i="6" s="1"/>
  <c r="P447" i="6" s="1"/>
  <c r="Q447" i="6" s="1"/>
  <c r="D447" i="6"/>
  <c r="E447" i="6"/>
  <c r="N449" i="6"/>
  <c r="O449" i="6" s="1"/>
  <c r="P449" i="6" s="1"/>
  <c r="Q449" i="6" s="1"/>
  <c r="E449" i="6"/>
  <c r="D449" i="6"/>
  <c r="N471" i="6"/>
  <c r="O471" i="6" s="1"/>
  <c r="P471" i="6" s="1"/>
  <c r="Q471" i="6" s="1"/>
  <c r="D471" i="6"/>
  <c r="E471" i="6"/>
  <c r="C472" i="6"/>
  <c r="C476" i="6"/>
  <c r="G40" i="6"/>
  <c r="I40" i="6" s="1"/>
  <c r="B68" i="7"/>
  <c r="AD67" i="7"/>
  <c r="L68" i="7"/>
  <c r="U67" i="7"/>
  <c r="N446" i="6"/>
  <c r="O446" i="6" s="1"/>
  <c r="P446" i="6" s="1"/>
  <c r="Q446" i="6" s="1"/>
  <c r="L446" i="6"/>
  <c r="M346" i="6"/>
  <c r="O409" i="6" s="1"/>
  <c r="H346" i="6"/>
  <c r="J409" i="6" s="1"/>
  <c r="F346" i="6"/>
  <c r="H409" i="6" s="1"/>
  <c r="J346" i="6"/>
  <c r="L409" i="6" s="1"/>
  <c r="K346" i="6"/>
  <c r="M409" i="6" s="1"/>
  <c r="N347" i="6"/>
  <c r="P410" i="6" s="1"/>
  <c r="G346" i="6"/>
  <c r="I409" i="6" s="1"/>
  <c r="I346" i="6"/>
  <c r="K409" i="6" s="1"/>
  <c r="L346" i="6"/>
  <c r="N409" i="6" s="1"/>
  <c r="C480" i="33"/>
  <c r="N480" i="33" s="1"/>
  <c r="O480" i="33" s="1"/>
  <c r="H160" i="33"/>
  <c r="J224" i="33" s="1"/>
  <c r="H353" i="33" s="1"/>
  <c r="J417" i="33" s="1"/>
  <c r="G160" i="33"/>
  <c r="I224" i="33" s="1"/>
  <c r="G353" i="33" s="1"/>
  <c r="I417" i="33" s="1"/>
  <c r="L160" i="33"/>
  <c r="N224" i="33" s="1"/>
  <c r="L353" i="33" s="1"/>
  <c r="N417" i="33" s="1"/>
  <c r="N160" i="33"/>
  <c r="P224" i="33" s="1"/>
  <c r="N353" i="33" s="1"/>
  <c r="P417" i="33" s="1"/>
  <c r="I160" i="33"/>
  <c r="K224" i="33" s="1"/>
  <c r="I353" i="33" s="1"/>
  <c r="F162" i="33"/>
  <c r="H226" i="33" s="1"/>
  <c r="J162" i="33"/>
  <c r="M224" i="33"/>
  <c r="K353" i="33" s="1"/>
  <c r="M417" i="33" s="1"/>
  <c r="K416" i="33"/>
  <c r="C481" i="33" s="1"/>
  <c r="D479" i="33"/>
  <c r="N479" i="33"/>
  <c r="O479" i="33" s="1"/>
  <c r="L479" i="33"/>
  <c r="J160" i="33"/>
  <c r="O224" i="33"/>
  <c r="M353" i="33" s="1"/>
  <c r="O417" i="33" s="1"/>
  <c r="F157" i="6"/>
  <c r="H220" i="6" s="1"/>
  <c r="H157" i="6"/>
  <c r="J220" i="6" s="1"/>
  <c r="G157" i="6"/>
  <c r="I220" i="6" s="1"/>
  <c r="J157" i="6"/>
  <c r="L220" i="6" s="1"/>
  <c r="I157" i="6"/>
  <c r="K220" i="6" s="1"/>
  <c r="K157" i="6"/>
  <c r="M220" i="6" s="1"/>
  <c r="M157" i="6"/>
  <c r="O220" i="6" s="1"/>
  <c r="L157" i="6"/>
  <c r="N220" i="6" s="1"/>
  <c r="L476" i="6"/>
  <c r="L471" i="6"/>
  <c r="L449" i="6"/>
  <c r="L447" i="6"/>
  <c r="L448" i="6"/>
  <c r="N476" i="6" l="1"/>
  <c r="O476" i="6" s="1"/>
  <c r="P476" i="6" s="1"/>
  <c r="Q476" i="6" s="1"/>
  <c r="D476" i="6"/>
  <c r="E476" i="6"/>
  <c r="N472" i="6"/>
  <c r="O472" i="6" s="1"/>
  <c r="P472" i="6" s="1"/>
  <c r="Q472" i="6" s="1"/>
  <c r="E472" i="6"/>
  <c r="D472" i="6"/>
  <c r="L472" i="6"/>
  <c r="C473" i="6"/>
  <c r="N473" i="6" s="1"/>
  <c r="O473" i="6" s="1"/>
  <c r="P473" i="6" s="1"/>
  <c r="Q473" i="6" s="1"/>
  <c r="L69" i="7"/>
  <c r="U68" i="7"/>
  <c r="B69" i="7"/>
  <c r="AD68" i="7"/>
  <c r="I347" i="6"/>
  <c r="K410" i="6" s="1"/>
  <c r="J347" i="6"/>
  <c r="L410" i="6" s="1"/>
  <c r="M347" i="6"/>
  <c r="O410" i="6" s="1"/>
  <c r="G347" i="6"/>
  <c r="I410" i="6" s="1"/>
  <c r="K347" i="6"/>
  <c r="M410" i="6" s="1"/>
  <c r="H347" i="6"/>
  <c r="J410" i="6" s="1"/>
  <c r="L347" i="6"/>
  <c r="N410" i="6" s="1"/>
  <c r="F347" i="6"/>
  <c r="H410" i="6" s="1"/>
  <c r="L480" i="33"/>
  <c r="P480" i="33" s="1"/>
  <c r="D480" i="33"/>
  <c r="K162" i="33"/>
  <c r="M226" i="33" s="1"/>
  <c r="K355" i="33" s="1"/>
  <c r="M419" i="33" s="1"/>
  <c r="I162" i="33"/>
  <c r="K226" i="33" s="1"/>
  <c r="I355" i="33" s="1"/>
  <c r="H162" i="33"/>
  <c r="J226" i="33" s="1"/>
  <c r="H355" i="33" s="1"/>
  <c r="J419" i="33" s="1"/>
  <c r="G162" i="33"/>
  <c r="I226" i="33" s="1"/>
  <c r="J163" i="33"/>
  <c r="M162" i="33"/>
  <c r="O226" i="33" s="1"/>
  <c r="M355" i="33" s="1"/>
  <c r="O419" i="33" s="1"/>
  <c r="N162" i="33"/>
  <c r="P226" i="33" s="1"/>
  <c r="N355" i="33" s="1"/>
  <c r="P419" i="33" s="1"/>
  <c r="L162" i="33"/>
  <c r="N226" i="33" s="1"/>
  <c r="L355" i="33" s="1"/>
  <c r="N419" i="33" s="1"/>
  <c r="L163" i="33"/>
  <c r="N481" i="33"/>
  <c r="O481" i="33" s="1"/>
  <c r="L481" i="33"/>
  <c r="D481" i="33"/>
  <c r="P479" i="33"/>
  <c r="Q479" i="33"/>
  <c r="L226" i="33"/>
  <c r="J355" i="33" s="1"/>
  <c r="L419" i="33" s="1"/>
  <c r="L224" i="33"/>
  <c r="J353" i="33" s="1"/>
  <c r="L417" i="33" s="1"/>
  <c r="Q480" i="33"/>
  <c r="K417" i="33"/>
  <c r="E473" i="6" l="1"/>
  <c r="D473" i="6"/>
  <c r="C474" i="6"/>
  <c r="B70" i="7"/>
  <c r="AD69" i="7"/>
  <c r="L70" i="7"/>
  <c r="U69" i="7"/>
  <c r="L473" i="6"/>
  <c r="M163" i="33"/>
  <c r="O227" i="33" s="1"/>
  <c r="M356" i="33" s="1"/>
  <c r="O420" i="33" s="1"/>
  <c r="N163" i="33"/>
  <c r="P227" i="33" s="1"/>
  <c r="N356" i="33" s="1"/>
  <c r="P420" i="33" s="1"/>
  <c r="I164" i="33"/>
  <c r="L227" i="33"/>
  <c r="J356" i="33" s="1"/>
  <c r="L420" i="33" s="1"/>
  <c r="K419" i="33"/>
  <c r="C484" i="33" s="1"/>
  <c r="C482" i="33"/>
  <c r="I163" i="33"/>
  <c r="K163" i="33"/>
  <c r="F163" i="33"/>
  <c r="H227" i="33" s="1"/>
  <c r="G163" i="33"/>
  <c r="I227" i="33" s="1"/>
  <c r="H163" i="33"/>
  <c r="J227" i="33" s="1"/>
  <c r="H356" i="33" s="1"/>
  <c r="J420" i="33" s="1"/>
  <c r="N227" i="33"/>
  <c r="L356" i="33" s="1"/>
  <c r="N420" i="33" s="1"/>
  <c r="Q481" i="33"/>
  <c r="P481" i="33"/>
  <c r="K164" i="33"/>
  <c r="I38" i="6"/>
  <c r="I52" i="6" s="1"/>
  <c r="G26" i="3"/>
  <c r="I26" i="3" s="1"/>
  <c r="I40" i="3" s="1"/>
  <c r="H47" i="3" s="1"/>
  <c r="C454" i="6"/>
  <c r="E454" i="6" l="1"/>
  <c r="D454" i="6"/>
  <c r="N474" i="6"/>
  <c r="O474" i="6" s="1"/>
  <c r="P474" i="6" s="1"/>
  <c r="Q474" i="6" s="1"/>
  <c r="E474" i="6"/>
  <c r="D474" i="6"/>
  <c r="L71" i="7"/>
  <c r="U70" i="7"/>
  <c r="B71" i="7"/>
  <c r="AD70" i="7"/>
  <c r="L474" i="6"/>
  <c r="L164" i="33"/>
  <c r="N228" i="33" s="1"/>
  <c r="L357" i="33" s="1"/>
  <c r="N421" i="33" s="1"/>
  <c r="J164" i="33"/>
  <c r="L228" i="33" s="1"/>
  <c r="J357" i="33" s="1"/>
  <c r="L421" i="33" s="1"/>
  <c r="J165" i="33"/>
  <c r="L165" i="33"/>
  <c r="M164" i="33"/>
  <c r="O228" i="33" s="1"/>
  <c r="M357" i="33" s="1"/>
  <c r="O421" i="33" s="1"/>
  <c r="N164" i="33"/>
  <c r="P228" i="33" s="1"/>
  <c r="N357" i="33" s="1"/>
  <c r="P421" i="33" s="1"/>
  <c r="N484" i="33"/>
  <c r="O484" i="33" s="1"/>
  <c r="L484" i="33"/>
  <c r="D484" i="33"/>
  <c r="M227" i="33"/>
  <c r="K356" i="33" s="1"/>
  <c r="M420" i="33" s="1"/>
  <c r="M228" i="33"/>
  <c r="K357" i="33" s="1"/>
  <c r="M421" i="33" s="1"/>
  <c r="K227" i="33"/>
  <c r="I356" i="33" s="1"/>
  <c r="K420" i="33" s="1"/>
  <c r="N482" i="33"/>
  <c r="O482" i="33" s="1"/>
  <c r="L482" i="33"/>
  <c r="D482" i="33"/>
  <c r="K228" i="33"/>
  <c r="I357" i="33" s="1"/>
  <c r="N454" i="6"/>
  <c r="O454" i="6" s="1"/>
  <c r="P454" i="6" s="1"/>
  <c r="Q454" i="6" s="1"/>
  <c r="L454" i="6"/>
  <c r="H59" i="6"/>
  <c r="C58" i="6" s="1"/>
  <c r="F56" i="6" s="1"/>
  <c r="D61" i="6"/>
  <c r="C60" i="6" s="1"/>
  <c r="I56" i="6" s="1"/>
  <c r="D49" i="3"/>
  <c r="C46" i="3"/>
  <c r="F44" i="3" s="1"/>
  <c r="B72" i="7" l="1"/>
  <c r="AD71" i="7"/>
  <c r="L72" i="7"/>
  <c r="U71" i="7"/>
  <c r="N165" i="33"/>
  <c r="P229" i="33" s="1"/>
  <c r="N358" i="33" s="1"/>
  <c r="P422" i="33" s="1"/>
  <c r="M165" i="33"/>
  <c r="O229" i="33" s="1"/>
  <c r="M358" i="33" s="1"/>
  <c r="O422" i="33" s="1"/>
  <c r="C485" i="33"/>
  <c r="N485" i="33" s="1"/>
  <c r="O485" i="33" s="1"/>
  <c r="L166" i="33"/>
  <c r="J166" i="33"/>
  <c r="L229" i="33"/>
  <c r="J358" i="33" s="1"/>
  <c r="L422" i="33" s="1"/>
  <c r="N229" i="33"/>
  <c r="L358" i="33" s="1"/>
  <c r="N422" i="33" s="1"/>
  <c r="I165" i="33"/>
  <c r="P482" i="33"/>
  <c r="Q482" i="33"/>
  <c r="K165" i="33"/>
  <c r="K421" i="33"/>
  <c r="C486" i="33" s="1"/>
  <c r="Q484" i="33"/>
  <c r="P484" i="33"/>
  <c r="C48" i="3"/>
  <c r="I44" i="3" s="1"/>
  <c r="C44" i="3" s="1"/>
  <c r="F18" i="6"/>
  <c r="F16" i="6"/>
  <c r="C56" i="6"/>
  <c r="L73" i="7" l="1"/>
  <c r="U72" i="7"/>
  <c r="B73" i="7"/>
  <c r="AD72" i="7"/>
  <c r="L485" i="33"/>
  <c r="P485" i="33" s="1"/>
  <c r="D485" i="33"/>
  <c r="I166" i="33"/>
  <c r="K230" i="33" s="1"/>
  <c r="I359" i="33" s="1"/>
  <c r="K166" i="33"/>
  <c r="M230" i="33" s="1"/>
  <c r="K359" i="33" s="1"/>
  <c r="M423" i="33" s="1"/>
  <c r="N166" i="33"/>
  <c r="P230" i="33" s="1"/>
  <c r="N359" i="33" s="1"/>
  <c r="P423" i="33" s="1"/>
  <c r="M166" i="33"/>
  <c r="O230" i="33" s="1"/>
  <c r="M359" i="33" s="1"/>
  <c r="O423" i="33" s="1"/>
  <c r="D486" i="33"/>
  <c r="L486" i="33"/>
  <c r="N486" i="33"/>
  <c r="O486" i="33" s="1"/>
  <c r="K229" i="33"/>
  <c r="I358" i="33" s="1"/>
  <c r="L230" i="33"/>
  <c r="J359" i="33" s="1"/>
  <c r="L423" i="33" s="1"/>
  <c r="Q485" i="33"/>
  <c r="N230" i="33"/>
  <c r="L359" i="33" s="1"/>
  <c r="N423" i="33" s="1"/>
  <c r="M229" i="33"/>
  <c r="K358" i="33" s="1"/>
  <c r="M422" i="33" s="1"/>
  <c r="B74" i="7" l="1"/>
  <c r="AD73" i="7"/>
  <c r="L74" i="7"/>
  <c r="U73" i="7"/>
  <c r="J167" i="33"/>
  <c r="L231" i="33" s="1"/>
  <c r="J360" i="33" s="1"/>
  <c r="L424" i="33" s="1"/>
  <c r="M167" i="33"/>
  <c r="O231" i="33" s="1"/>
  <c r="M360" i="33" s="1"/>
  <c r="O424" i="33" s="1"/>
  <c r="N168" i="33"/>
  <c r="I167" i="33"/>
  <c r="K231" i="33" s="1"/>
  <c r="I360" i="33" s="1"/>
  <c r="K424" i="33" s="1"/>
  <c r="K167" i="33"/>
  <c r="M231" i="33" s="1"/>
  <c r="K360" i="33" s="1"/>
  <c r="M424" i="33" s="1"/>
  <c r="K423" i="33"/>
  <c r="C488" i="33" s="1"/>
  <c r="K422" i="33"/>
  <c r="C487" i="33" s="1"/>
  <c r="N167" i="33"/>
  <c r="L167" i="33"/>
  <c r="P486" i="33"/>
  <c r="Q486" i="33"/>
  <c r="L75" i="7" l="1"/>
  <c r="U74" i="7"/>
  <c r="B75" i="7"/>
  <c r="AD74" i="7"/>
  <c r="L168" i="33"/>
  <c r="N232" i="33" s="1"/>
  <c r="L361" i="33" s="1"/>
  <c r="N425" i="33" s="1"/>
  <c r="M168" i="33"/>
  <c r="O232" i="33" s="1"/>
  <c r="M361" i="33" s="1"/>
  <c r="O425" i="33" s="1"/>
  <c r="K168" i="33"/>
  <c r="M232" i="33" s="1"/>
  <c r="K361" i="33" s="1"/>
  <c r="M425" i="33" s="1"/>
  <c r="I168" i="33"/>
  <c r="K232" i="33" s="1"/>
  <c r="I361" i="33" s="1"/>
  <c r="K425" i="33" s="1"/>
  <c r="J168" i="33"/>
  <c r="L232" i="33" s="1"/>
  <c r="J361" i="33" s="1"/>
  <c r="L425" i="33" s="1"/>
  <c r="I169" i="33"/>
  <c r="P232" i="33"/>
  <c r="N361" i="33" s="1"/>
  <c r="N488" i="33"/>
  <c r="O488" i="33" s="1"/>
  <c r="L488" i="33"/>
  <c r="D488" i="33"/>
  <c r="N231" i="33"/>
  <c r="L360" i="33" s="1"/>
  <c r="N424" i="33" s="1"/>
  <c r="P231" i="33"/>
  <c r="N360" i="33" s="1"/>
  <c r="P424" i="33" s="1"/>
  <c r="D487" i="33"/>
  <c r="N487" i="33"/>
  <c r="O487" i="33" s="1"/>
  <c r="L487" i="33"/>
  <c r="B76" i="7" l="1"/>
  <c r="AD75" i="7"/>
  <c r="L76" i="7"/>
  <c r="U75" i="7"/>
  <c r="L169" i="33"/>
  <c r="N233" i="33" s="1"/>
  <c r="L362" i="33" s="1"/>
  <c r="N426" i="33" s="1"/>
  <c r="L170" i="33"/>
  <c r="C489" i="33"/>
  <c r="L489" i="33" s="1"/>
  <c r="N169" i="33"/>
  <c r="P233" i="33" s="1"/>
  <c r="N362" i="33" s="1"/>
  <c r="P426" i="33" s="1"/>
  <c r="M169" i="33"/>
  <c r="O233" i="33" s="1"/>
  <c r="M362" i="33" s="1"/>
  <c r="O426" i="33" s="1"/>
  <c r="K233" i="33"/>
  <c r="I362" i="33" s="1"/>
  <c r="K426" i="33" s="1"/>
  <c r="P425" i="33"/>
  <c r="C490" i="33" s="1"/>
  <c r="J169" i="33"/>
  <c r="P488" i="33"/>
  <c r="Q488" i="33"/>
  <c r="P487" i="33"/>
  <c r="Q487" i="33"/>
  <c r="K169" i="33"/>
  <c r="L77" i="7" l="1"/>
  <c r="U76" i="7"/>
  <c r="B77" i="7"/>
  <c r="AD76" i="7"/>
  <c r="N489" i="33"/>
  <c r="O489" i="33" s="1"/>
  <c r="P489" i="33" s="1"/>
  <c r="M170" i="33"/>
  <c r="O234" i="33" s="1"/>
  <c r="M363" i="33" s="1"/>
  <c r="O427" i="33" s="1"/>
  <c r="K170" i="33"/>
  <c r="M234" i="33" s="1"/>
  <c r="K363" i="33" s="1"/>
  <c r="M427" i="33" s="1"/>
  <c r="D489" i="33"/>
  <c r="J170" i="33"/>
  <c r="L234" i="33" s="1"/>
  <c r="J363" i="33" s="1"/>
  <c r="L427" i="33" s="1"/>
  <c r="I170" i="33"/>
  <c r="K234" i="33" s="1"/>
  <c r="I363" i="33" s="1"/>
  <c r="K427" i="33" s="1"/>
  <c r="N170" i="33"/>
  <c r="P234" i="33" s="1"/>
  <c r="N363" i="33" s="1"/>
  <c r="P427" i="33" s="1"/>
  <c r="C43" i="33"/>
  <c r="L490" i="33"/>
  <c r="N490" i="33"/>
  <c r="O490" i="33" s="1"/>
  <c r="D490" i="33"/>
  <c r="L233" i="33"/>
  <c r="J362" i="33" s="1"/>
  <c r="L426" i="33" s="1"/>
  <c r="M233" i="33"/>
  <c r="K362" i="33" s="1"/>
  <c r="M426" i="33" s="1"/>
  <c r="N234" i="33"/>
  <c r="L363" i="33" s="1"/>
  <c r="N427" i="33" s="1"/>
  <c r="B78" i="7" l="1"/>
  <c r="AD77" i="7"/>
  <c r="L78" i="7"/>
  <c r="U77" i="7"/>
  <c r="Q489" i="33"/>
  <c r="I171" i="33"/>
  <c r="K235" i="33" s="1"/>
  <c r="C85" i="3"/>
  <c r="C491" i="33"/>
  <c r="L491" i="33" s="1"/>
  <c r="K171" i="33"/>
  <c r="M235" i="33" s="1"/>
  <c r="K364" i="33" s="1"/>
  <c r="M428" i="33" s="1"/>
  <c r="M171" i="33"/>
  <c r="O235" i="33" s="1"/>
  <c r="M364" i="33" s="1"/>
  <c r="O428" i="33" s="1"/>
  <c r="N491" i="33"/>
  <c r="O491" i="33" s="1"/>
  <c r="C492" i="33"/>
  <c r="C45" i="33"/>
  <c r="E45" i="33" s="1"/>
  <c r="G45" i="33" s="1"/>
  <c r="I45" i="33" s="1"/>
  <c r="C44" i="33"/>
  <c r="E44" i="33" s="1"/>
  <c r="G44" i="33" s="1"/>
  <c r="I44" i="33" s="1"/>
  <c r="E43" i="33"/>
  <c r="Q490" i="33"/>
  <c r="P490" i="33"/>
  <c r="N171" i="33"/>
  <c r="L171" i="33"/>
  <c r="J171" i="33"/>
  <c r="D491" i="33" l="1"/>
  <c r="L79" i="7"/>
  <c r="U78" i="7"/>
  <c r="B79" i="7"/>
  <c r="AD78" i="7"/>
  <c r="G85" i="3"/>
  <c r="I85" i="3" s="1"/>
  <c r="E85" i="3"/>
  <c r="C84" i="3"/>
  <c r="E84" i="3" s="1"/>
  <c r="C86" i="3"/>
  <c r="D492" i="33"/>
  <c r="L492" i="33"/>
  <c r="N492" i="33"/>
  <c r="O492" i="33" s="1"/>
  <c r="L235" i="33"/>
  <c r="J364" i="33" s="1"/>
  <c r="L428" i="33" s="1"/>
  <c r="N235" i="33"/>
  <c r="L364" i="33" s="1"/>
  <c r="N428" i="33" s="1"/>
  <c r="P235" i="33"/>
  <c r="N364" i="33" s="1"/>
  <c r="P428" i="33" s="1"/>
  <c r="Q491" i="33"/>
  <c r="P491" i="33"/>
  <c r="B80" i="7" l="1"/>
  <c r="AD79" i="7"/>
  <c r="L80" i="7"/>
  <c r="U79" i="7"/>
  <c r="E86" i="3"/>
  <c r="G86" i="3" s="1"/>
  <c r="I86" i="3" s="1"/>
  <c r="C493" i="33"/>
  <c r="P492" i="33"/>
  <c r="Q492" i="33"/>
  <c r="L81" i="7" l="1"/>
  <c r="U80" i="7"/>
  <c r="B81" i="7"/>
  <c r="AD80" i="7"/>
  <c r="I175" i="33"/>
  <c r="K239" i="33" s="1"/>
  <c r="I368" i="33" s="1"/>
  <c r="K432" i="33" s="1"/>
  <c r="N493" i="33"/>
  <c r="O493" i="33" s="1"/>
  <c r="D493" i="33"/>
  <c r="L493" i="33"/>
  <c r="B82" i="7" l="1"/>
  <c r="AD81" i="7"/>
  <c r="L82" i="7"/>
  <c r="U81" i="7"/>
  <c r="K175" i="33"/>
  <c r="M239" i="33" s="1"/>
  <c r="K368" i="33" s="1"/>
  <c r="M432" i="33" s="1"/>
  <c r="J175" i="33"/>
  <c r="L239" i="33" s="1"/>
  <c r="J368" i="33" s="1"/>
  <c r="L432" i="33" s="1"/>
  <c r="L175" i="33"/>
  <c r="N239" i="33" s="1"/>
  <c r="L368" i="33" s="1"/>
  <c r="N432" i="33" s="1"/>
  <c r="M175" i="33"/>
  <c r="O239" i="33" s="1"/>
  <c r="M368" i="33" s="1"/>
  <c r="O432" i="33" s="1"/>
  <c r="N175" i="33"/>
  <c r="P239" i="33" s="1"/>
  <c r="N368" i="33" s="1"/>
  <c r="P432" i="33" s="1"/>
  <c r="L176" i="33"/>
  <c r="N240" i="33" s="1"/>
  <c r="L369" i="33" s="1"/>
  <c r="N433" i="33" s="1"/>
  <c r="M176" i="33"/>
  <c r="O240" i="33" s="1"/>
  <c r="M369" i="33" s="1"/>
  <c r="O433" i="33" s="1"/>
  <c r="N176" i="33"/>
  <c r="P240" i="33" s="1"/>
  <c r="N369" i="33" s="1"/>
  <c r="P433" i="33" s="1"/>
  <c r="K176" i="33"/>
  <c r="M240" i="33" s="1"/>
  <c r="K369" i="33" s="1"/>
  <c r="M433" i="33" s="1"/>
  <c r="I176" i="33"/>
  <c r="K240" i="33" s="1"/>
  <c r="I369" i="33" s="1"/>
  <c r="K433" i="33" s="1"/>
  <c r="J176" i="33"/>
  <c r="L240" i="33" s="1"/>
  <c r="J369" i="33" s="1"/>
  <c r="L433" i="33" s="1"/>
  <c r="P493" i="33"/>
  <c r="Q493" i="33"/>
  <c r="L83" i="7" l="1"/>
  <c r="U82" i="7"/>
  <c r="B83" i="7"/>
  <c r="AD82" i="7"/>
  <c r="C497" i="33"/>
  <c r="D497" i="33" s="1"/>
  <c r="C498" i="33"/>
  <c r="D498" i="33" s="1"/>
  <c r="N498" i="33"/>
  <c r="O498" i="33" s="1"/>
  <c r="N497" i="33"/>
  <c r="O497" i="33" s="1"/>
  <c r="L497" i="33"/>
  <c r="L177" i="33"/>
  <c r="N241" i="33" s="1"/>
  <c r="L370" i="33" s="1"/>
  <c r="N434" i="33" s="1"/>
  <c r="N177" i="33"/>
  <c r="P241" i="33" s="1"/>
  <c r="N370" i="33" s="1"/>
  <c r="P434" i="33" s="1"/>
  <c r="M177" i="33"/>
  <c r="O241" i="33" s="1"/>
  <c r="M370" i="33" s="1"/>
  <c r="O434" i="33" s="1"/>
  <c r="B84" i="7" l="1"/>
  <c r="AD83" i="7"/>
  <c r="L498" i="33"/>
  <c r="L84" i="7"/>
  <c r="U83" i="7"/>
  <c r="Q497" i="33"/>
  <c r="P497" i="33"/>
  <c r="C499" i="33"/>
  <c r="P498" i="33"/>
  <c r="Q498" i="33"/>
  <c r="D12" i="6" l="1"/>
  <c r="D30" i="6"/>
  <c r="D49" i="9"/>
  <c r="D18" i="3"/>
  <c r="L85" i="7"/>
  <c r="U84" i="7"/>
  <c r="B85" i="7"/>
  <c r="AD84" i="7"/>
  <c r="L499" i="33"/>
  <c r="N499" i="33"/>
  <c r="O499" i="33" s="1"/>
  <c r="D499" i="33"/>
  <c r="L178" i="33"/>
  <c r="N242" i="33" s="1"/>
  <c r="L371" i="33" s="1"/>
  <c r="N435" i="33" s="1"/>
  <c r="M178" i="33"/>
  <c r="O242" i="33" s="1"/>
  <c r="M371" i="33" s="1"/>
  <c r="O435" i="33" s="1"/>
  <c r="N178" i="33"/>
  <c r="P242" i="33" s="1"/>
  <c r="N371" i="33" s="1"/>
  <c r="P435" i="33" s="1"/>
  <c r="B86" i="7" l="1"/>
  <c r="AD85" i="7"/>
  <c r="L86" i="7"/>
  <c r="U85" i="7"/>
  <c r="C500" i="33"/>
  <c r="D500" i="33" s="1"/>
  <c r="C105" i="9"/>
  <c r="E105" i="9" s="1"/>
  <c r="G105" i="9" s="1"/>
  <c r="I105" i="9" s="1"/>
  <c r="E48" i="33"/>
  <c r="C46" i="33"/>
  <c r="P499" i="33"/>
  <c r="Q499" i="33"/>
  <c r="L179" i="33"/>
  <c r="N243" i="33" s="1"/>
  <c r="M179" i="33"/>
  <c r="O243" i="33" s="1"/>
  <c r="M372" i="33" s="1"/>
  <c r="O436" i="33" s="1"/>
  <c r="N179" i="33"/>
  <c r="P243" i="33" s="1"/>
  <c r="N372" i="33" s="1"/>
  <c r="P436" i="33" s="1"/>
  <c r="N500" i="33" l="1"/>
  <c r="O500" i="33" s="1"/>
  <c r="Q500" i="33" s="1"/>
  <c r="L500" i="33"/>
  <c r="L87" i="7"/>
  <c r="U86" i="7"/>
  <c r="B87" i="7"/>
  <c r="AD86" i="7"/>
  <c r="G48" i="33"/>
  <c r="L372" i="33"/>
  <c r="N436" i="33" s="1"/>
  <c r="C501" i="33" s="1"/>
  <c r="D16" i="33" s="1"/>
  <c r="C47" i="33"/>
  <c r="E46" i="33"/>
  <c r="G46" i="33" s="1"/>
  <c r="I46" i="33" s="1"/>
  <c r="C87" i="3"/>
  <c r="E87" i="3" s="1"/>
  <c r="G87" i="3" s="1"/>
  <c r="I87" i="3" s="1"/>
  <c r="C88" i="3"/>
  <c r="E88" i="3" s="1"/>
  <c r="G88" i="3" s="1"/>
  <c r="I88" i="3" s="1"/>
  <c r="C103" i="9"/>
  <c r="E103" i="9" s="1"/>
  <c r="G103" i="9" s="1"/>
  <c r="I103" i="9" s="1"/>
  <c r="C104" i="9"/>
  <c r="E104" i="9" s="1"/>
  <c r="G104" i="9" s="1"/>
  <c r="I104" i="9" s="1"/>
  <c r="L180" i="33"/>
  <c r="N244" i="33" s="1"/>
  <c r="M180" i="33"/>
  <c r="O244" i="33" s="1"/>
  <c r="N180" i="33"/>
  <c r="P244" i="33" s="1"/>
  <c r="P500" i="33" l="1"/>
  <c r="B88" i="7"/>
  <c r="AD87" i="7"/>
  <c r="L88" i="7"/>
  <c r="U87" i="7"/>
  <c r="E47" i="33"/>
  <c r="G47" i="33" s="1"/>
  <c r="I47" i="33" s="1"/>
  <c r="I53" i="33" s="1"/>
  <c r="N373" i="33"/>
  <c r="P437" i="33" s="1"/>
  <c r="L373" i="33"/>
  <c r="N437" i="33" s="1"/>
  <c r="M373" i="33"/>
  <c r="O437" i="33" s="1"/>
  <c r="I110" i="9"/>
  <c r="D501" i="33"/>
  <c r="L501" i="33"/>
  <c r="N501" i="33"/>
  <c r="O501" i="33" s="1"/>
  <c r="L181" i="33"/>
  <c r="N245" i="33" s="1"/>
  <c r="M181" i="33"/>
  <c r="O245" i="33" s="1"/>
  <c r="N181" i="33"/>
  <c r="P245" i="33" s="1"/>
  <c r="P501" i="33" l="1"/>
  <c r="F16" i="33" s="1"/>
  <c r="L89" i="7"/>
  <c r="U88" i="7"/>
  <c r="B89" i="7"/>
  <c r="AD88" i="7"/>
  <c r="D62" i="33"/>
  <c r="C61" i="33" s="1"/>
  <c r="I57" i="33" s="1"/>
  <c r="H60" i="33"/>
  <c r="C59" i="33" s="1"/>
  <c r="F57" i="33" s="1"/>
  <c r="C57" i="33" s="1"/>
  <c r="L374" i="33"/>
  <c r="N438" i="33" s="1"/>
  <c r="M374" i="33"/>
  <c r="O438" i="33" s="1"/>
  <c r="N374" i="33"/>
  <c r="P438" i="33" s="1"/>
  <c r="C502" i="33"/>
  <c r="Q501" i="33"/>
  <c r="F18" i="33" s="1"/>
  <c r="H117" i="9"/>
  <c r="C116" i="9" s="1"/>
  <c r="F114" i="9" s="1"/>
  <c r="D119" i="9"/>
  <c r="C118" i="9" s="1"/>
  <c r="I114" i="9" s="1"/>
  <c r="L182" i="33"/>
  <c r="N246" i="33" s="1"/>
  <c r="M182" i="33"/>
  <c r="O246" i="33" s="1"/>
  <c r="N182" i="33"/>
  <c r="P246" i="33" s="1"/>
  <c r="B90" i="7" l="1"/>
  <c r="AD89" i="7"/>
  <c r="L90" i="7"/>
  <c r="U89" i="7"/>
  <c r="C503" i="33"/>
  <c r="N503" i="33" s="1"/>
  <c r="O503" i="33" s="1"/>
  <c r="M375" i="33"/>
  <c r="O439" i="33" s="1"/>
  <c r="L375" i="33"/>
  <c r="N439" i="33" s="1"/>
  <c r="N375" i="33"/>
  <c r="P439" i="33" s="1"/>
  <c r="C114" i="9"/>
  <c r="N502" i="33"/>
  <c r="O502" i="33" s="1"/>
  <c r="L502" i="33"/>
  <c r="D502" i="33"/>
  <c r="L183" i="33"/>
  <c r="N247" i="33" s="1"/>
  <c r="L376" i="33" s="1"/>
  <c r="N440" i="33" s="1"/>
  <c r="M183" i="33"/>
  <c r="O247" i="33" s="1"/>
  <c r="M376" i="33" s="1"/>
  <c r="O440" i="33" s="1"/>
  <c r="N183" i="33"/>
  <c r="P247" i="33" s="1"/>
  <c r="N376" i="33" s="1"/>
  <c r="D503" i="33" l="1"/>
  <c r="L503" i="33"/>
  <c r="P503" i="33" s="1"/>
  <c r="L91" i="7"/>
  <c r="U90" i="7"/>
  <c r="B91" i="7"/>
  <c r="AD90" i="7"/>
  <c r="C504" i="33"/>
  <c r="L504" i="33" s="1"/>
  <c r="P440" i="33"/>
  <c r="C505" i="33" s="1"/>
  <c r="N504" i="33"/>
  <c r="O504" i="33" s="1"/>
  <c r="Q504" i="33" s="1"/>
  <c r="Q503" i="33"/>
  <c r="P502" i="33"/>
  <c r="Q502" i="33"/>
  <c r="D504" i="33" l="1"/>
  <c r="B92" i="7"/>
  <c r="AD91" i="7"/>
  <c r="L92" i="7"/>
  <c r="U91" i="7"/>
  <c r="N505" i="33"/>
  <c r="O505" i="33" s="1"/>
  <c r="Q505" i="33" s="1"/>
  <c r="L505" i="33"/>
  <c r="D505" i="33"/>
  <c r="P504" i="33"/>
  <c r="U92" i="7" l="1"/>
  <c r="L93" i="7"/>
  <c r="U93" i="7" s="1"/>
  <c r="B93" i="7"/>
  <c r="AD93" i="7" s="1"/>
  <c r="AD92" i="7"/>
  <c r="P505" i="33"/>
  <c r="C89" i="3"/>
  <c r="E89" i="3" l="1"/>
  <c r="G89" i="3" s="1"/>
  <c r="I89" i="3" s="1"/>
  <c r="I94" i="3" s="1"/>
  <c r="H101" i="3" l="1"/>
  <c r="C100" i="3" s="1"/>
  <c r="F98" i="3" s="1"/>
  <c r="D103" i="3"/>
  <c r="C102" i="3" s="1"/>
  <c r="I98" i="3" s="1"/>
  <c r="C98"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<sst xmlns="http://schemas.openxmlformats.org/spreadsheetml/2006/main" count="1998" uniqueCount="588">
  <si>
    <t>FUTURES PRICE FORECAST MODEL: Estimates for the season-average price and price loss coverage (PLC) payment rate for wheat</t>
  </si>
  <si>
    <r>
      <t xml:space="preserve">This </t>
    </r>
    <r>
      <rPr>
        <b/>
        <sz val="12"/>
        <rFont val="Times New Roman"/>
        <family val="1"/>
      </rPr>
      <t xml:space="preserve">Contents </t>
    </r>
    <r>
      <rPr>
        <sz val="12"/>
        <rFont val="Times New Roman"/>
        <family val="1"/>
      </rPr>
      <t>sheet provides an explanation of each worksheet in the file.</t>
    </r>
  </si>
  <si>
    <t>For marketing year 2014/15 and beyond, we forecast the PLC payment rate as provided for in the 2014 and 2018 Farm Acts. For more information see: U.S. 113th Congress, 2014, Agricultural Act of 2014, H.R. 2642, and U.S. 115th Congress, 2018, H.R. 2.</t>
  </si>
  <si>
    <t>Users are encouraged to read Forecasting the counter-cyclical  Payment Rate for U.S. Corn: An Application of the Futures Price Forecasting Model, which provides background information on the model for corn, its data requirements, the forecast procedure, and forecast results for crop years 2003/04 and</t>
  </si>
  <si>
    <t xml:space="preserve">2004/05. The models for soybeans and wheat are similar. Slight differences in those models are explained in the Excel file for each commodity. The report covers only corn and is available on the U.S. Department of Agriculture (USDA), Economic Research Service, Website Publications. </t>
  </si>
  <si>
    <t>2023/24 Forecast</t>
  </si>
  <si>
    <t xml:space="preserve"> ● This worksheet provides:</t>
  </si>
  <si>
    <t>─ A weekly forecast of the season-average farm-price received and PLC payment rate. Users may change the weekly forecast by going to the Change Forecast worksheet.</t>
  </si>
  <si>
    <t>─ A chart of weekly forecasts for the entire marketing year.</t>
  </si>
  <si>
    <t xml:space="preserve">─ An explanation of the detailed computational steps for the weekly forecasts for the marketing year. Forecast accuracy statistics are computed when the final USDA, National Agricultural Statistics Service SAP becomes available. </t>
  </si>
  <si>
    <t>NOTE: The futures forecast is not an official USDA forecast.</t>
  </si>
  <si>
    <t>2022/23 Forecast</t>
  </si>
  <si>
    <t>Change Forecast</t>
  </si>
  <si>
    <t xml:space="preserve"> ● On this worksheet, users can change the model's forecasts by inserting their own numbers for futures prices, monthly basis values, and/or monthly marketing weights.</t>
  </si>
  <si>
    <t>Definitions</t>
  </si>
  <si>
    <t>● This worksheet defines key terms associated with the futures forecast model.</t>
  </si>
  <si>
    <t>Documentation</t>
  </si>
  <si>
    <t>● This worksheet provides a brief description of the forecast model, data sources, and forecast procedures.</t>
  </si>
  <si>
    <t>Data</t>
  </si>
  <si>
    <t>● This worksheet provides current and historical data needed to produce the marketing-year forecasts:</t>
  </si>
  <si>
    <t>─ Weekly and monthly futures prices of the nearby contract by marketing year.</t>
  </si>
  <si>
    <t>─ Monthly and annual farm prices received by marketing year.</t>
  </si>
  <si>
    <t>─ Monthly basis values by marketing year.</t>
  </si>
  <si>
    <t>─ Monthly marketing weights by marketing year.</t>
  </si>
  <si>
    <t xml:space="preserve">─ Monthly season-average price-received projection from USDA, World Agricultural Supply and Demand Estimates (WASDE). </t>
  </si>
  <si>
    <t>─ Policy parameters (target prices, national average loan rates, direct payment rates, counter-cyclical  payment trigger prices, and reference prices).</t>
  </si>
  <si>
    <t>Official USDA forecasts are available from:</t>
  </si>
  <si>
    <t>─ The most recent USDA, World Agricultural Supply and Demand Estimates (WASDE) report, which provides the most recent projection for the season-average farm-price received. See: U.S. Department of Agriculture, Office of the Chief Economist, WASDE Reports, various months and years.</t>
  </si>
  <si>
    <t>─ Information provided by USDA's Farm Service Agency for official counter-cyclical  payment rates. See: U.S. Department of Agriculture, Farm Service Agency, Programs and Services, Economic Policy Analysis, Feed Grains and Oilseed Analysis, counter-cyclical Payment Rates, and Average Market Prices.</t>
  </si>
  <si>
    <t xml:space="preserve"> ─ Information provided by USDA's Farm Service Agency for official PLC payment rates. See U.S. Department of Agriculture, Farm Service Agency, Programs and Services, ARC/PLC Program, Program Data.</t>
  </si>
  <si>
    <t xml:space="preserve">2023/24 Forecast </t>
  </si>
  <si>
    <t xml:space="preserve"> </t>
  </si>
  <si>
    <t>This worksheet provides:</t>
  </si>
  <si>
    <t>Weekly forecast of the wheat season-average farm price received and implied price loss coverage (PLC) payment rate for crop year 2023/24</t>
  </si>
  <si>
    <r>
      <t xml:space="preserve">The user may change the weekly forecast by going to the </t>
    </r>
    <r>
      <rPr>
        <b/>
        <sz val="12"/>
        <rFont val="Times New Roman"/>
        <family val="1"/>
      </rPr>
      <t>change forecast</t>
    </r>
    <r>
      <rPr>
        <sz val="12"/>
        <rFont val="Times New Roman"/>
        <family val="1"/>
      </rPr>
      <t xml:space="preserve"> worksheet.</t>
    </r>
  </si>
  <si>
    <t>Explanation of forecast (table 1)</t>
  </si>
  <si>
    <t>Chart of weekly futures model forecasts for the entire marketing year (figure 1)</t>
  </si>
  <si>
    <t>Explanation of detailed computational steps for the weekly forecasts for the marketing year (tables 2 through 7)</t>
  </si>
  <si>
    <t>Weekly forecast of the wheat season-average farm price received and implied Price Loss Coverage (PLC) payment rate for crop year 2023/24</t>
  </si>
  <si>
    <t xml:space="preserve">Date of weekly forecast </t>
  </si>
  <si>
    <t xml:space="preserve">  </t>
  </si>
  <si>
    <t>Season-average farm price received</t>
  </si>
  <si>
    <t>PLC payment rate</t>
  </si>
  <si>
    <t xml:space="preserve">  Dollars per bushel </t>
  </si>
  <si>
    <t xml:space="preserve">Futures model forecast </t>
  </si>
  <si>
    <t xml:space="preserve">Midpoint of WASDE projection </t>
  </si>
  <si>
    <t xml:space="preserve">Explanation of forecast (table 1): </t>
  </si>
  <si>
    <t xml:space="preserve">● Step # 1 enters the most recent Thursday's settlement price from each trading contract into table 1, column B. These prices provide a futures price for each month as found in column C. </t>
  </si>
  <si>
    <t xml:space="preserve">● Step # 2 calculates a monthly price forecast found in column E by adding a moving 5-year average basis found in column D to the monthly futures price found in column C. Column F reflects, </t>
  </si>
  <si>
    <t>when available, actual monthly farm prices received by U.S. producers.</t>
  </si>
  <si>
    <t xml:space="preserve">● Step # 3 inserts an actual monthly price received by farmers into column F, if available. </t>
  </si>
  <si>
    <t>● Step # 4 computes each month’s price weight, as found in column I, and is a product of columns G and H. Column G reflects a composite forecast derived from farm prices received or futures</t>
  </si>
  <si>
    <t>prices. Column H reflects each month’s 5-year-moving-average monthly marketing weight.</t>
  </si>
  <si>
    <t>● Step # 5 computes the season-average price-received forecast, a summation of monthly price weights found in column I.</t>
  </si>
  <si>
    <t xml:space="preserve">● Step # 6 calculates the Price Loss Coverage (PLC) payment rate. </t>
  </si>
  <si>
    <t xml:space="preserve">Date of futures forecast: </t>
  </si>
  <si>
    <t>Table 1. Futures model forecast of U.S. wheat producers' season-average price received and PLC payment rate, marketing year 2023/24</t>
  </si>
  <si>
    <t>Step # 1</t>
  </si>
  <si>
    <t xml:space="preserve">    Step # 2</t>
  </si>
  <si>
    <t xml:space="preserve"> Step # 3 </t>
  </si>
  <si>
    <t xml:space="preserve">  Step # 4</t>
  </si>
  <si>
    <t xml:space="preserve"> (Col. A)</t>
  </si>
  <si>
    <t xml:space="preserve"> (Col. B)</t>
  </si>
  <si>
    <t xml:space="preserve">  (Col. C)</t>
  </si>
  <si>
    <t xml:space="preserve">  (Col. D)</t>
  </si>
  <si>
    <t xml:space="preserve">  (Col. E)</t>
  </si>
  <si>
    <t xml:space="preserve">  (Col. F)</t>
  </si>
  <si>
    <t>(Col. G)</t>
  </si>
  <si>
    <t>(Col. H)</t>
  </si>
  <si>
    <t>(Col. I)</t>
  </si>
  <si>
    <t>Marketing-year month 1/</t>
  </si>
  <si>
    <t>Current futures price by trading contract 2/</t>
  </si>
  <si>
    <t>Futures price based on nearby contract 3/</t>
  </si>
  <si>
    <t>Basis (5-year U.S. average)</t>
  </si>
  <si>
    <t>Monthly farm price forecast</t>
  </si>
  <si>
    <t>Actual monthly farm price, if available 4/</t>
  </si>
  <si>
    <t>Composite monthly forecast actual/futures</t>
  </si>
  <si>
    <t xml:space="preserve">Monthly marketing weights (5-year U.S. average) </t>
  </si>
  <si>
    <t xml:space="preserve">Monthly price weight </t>
  </si>
  <si>
    <t>-----------------Dollars per bushel-------------------</t>
  </si>
  <si>
    <t xml:space="preserve">   Percent</t>
  </si>
  <si>
    <t>Dollars per bushel</t>
  </si>
  <si>
    <t xml:space="preserve">June </t>
  </si>
  <si>
    <t>July</t>
  </si>
  <si>
    <t>August</t>
  </si>
  <si>
    <t>September</t>
  </si>
  <si>
    <t>October</t>
  </si>
  <si>
    <t>November</t>
  </si>
  <si>
    <t>December</t>
  </si>
  <si>
    <t>January</t>
  </si>
  <si>
    <t>February</t>
  </si>
  <si>
    <t>March</t>
  </si>
  <si>
    <t>April</t>
  </si>
  <si>
    <t xml:space="preserve">May </t>
  </si>
  <si>
    <t xml:space="preserve">July </t>
  </si>
  <si>
    <t>Sum of weights =</t>
  </si>
  <si>
    <t>Forecast of season-average price received</t>
  </si>
  <si>
    <t xml:space="preserve">Step # 5 Futures model forecast of the season-average price received (weighted average) ($/bu.)  = </t>
  </si>
  <si>
    <t>Forecast of Price Loss Coverage (PLC) payment rate</t>
  </si>
  <si>
    <t xml:space="preserve">Step # 6 </t>
  </si>
  <si>
    <t>PLC payment rate ($/bu.)</t>
  </si>
  <si>
    <t xml:space="preserve"> = Effective Reference Price (ERP) ($/bu.)</t>
  </si>
  <si>
    <t xml:space="preserve">  minus Effective Price (EP) ($/bu.)</t>
  </si>
  <si>
    <t xml:space="preserve">Where: </t>
  </si>
  <si>
    <t xml:space="preserve">minus the Effective Price (higher or SAP farm price ($/bu) or National marketing assistance loan rate ($/bu.)) </t>
  </si>
  <si>
    <t>Effective Reference Price (ERP) =</t>
  </si>
  <si>
    <t xml:space="preserve">lesser of (115% of reference price or greater of (reference price or 85% of 5-year Olympic average of market year average farm price) 5/. </t>
  </si>
  <si>
    <t xml:space="preserve">Effective Price (EP ) = </t>
  </si>
  <si>
    <t>greater of market year average farm price or national average marketing assistance loan rate</t>
  </si>
  <si>
    <t xml:space="preserve">1/ The marketing year for wheat is June–May. </t>
  </si>
  <si>
    <t xml:space="preserve">2/ Contract months include July, September, December, March, May, and July. Futures price quotation is a weighted average of all available settlement prices. A value of zero implies an actual price is available for that date. </t>
  </si>
  <si>
    <t xml:space="preserve">3/ When the forecast month coincides with the month during which the contract expires, futures prices are obtained from the next nearby contract. </t>
  </si>
  <si>
    <t xml:space="preserve">4/ A value of zero implies farm prices received are not available. The last price listed in this column represents the mid-month price; other prices reflect the full-month price. </t>
  </si>
  <si>
    <t xml:space="preserve">5/ To compute the last term, one must obtain the past 4 market-year average prices (Data! table 6) plus the current SAP forecast (I59), drop the high and low price, compute the average, and multiply times 0.85. </t>
  </si>
  <si>
    <t xml:space="preserve">Source: </t>
  </si>
  <si>
    <t xml:space="preserve">─ The PLC payment rate will be positive if the effective price is less than the effective reference price. </t>
  </si>
  <si>
    <t xml:space="preserve">─ The PLC payment rate will be zero if the effective price is equal to or greater than the effective reference price. </t>
  </si>
  <si>
    <t xml:space="preserve">Graph of the futures forecast of US wheat producers’ season average price received and price loss coverage payment rate for the marketing year 2023/24. The y-axis has the season average price received in dollars per bushel, the secondary y-axis has the price loss coverage payment rate in dollars per bushel, and the x-axis has the forecast period starting in May 2023 and ending in August 2024. There are seven lines on the graph. A maroon line with squares shows the actual season average price. A light blue dotted line shows the futures season average price forecast. A teal dotted line shows the WASDE season average price. A dark green line with x’s shows the reference price. A dark blue line with x’s shows the national marketing assistance loan rate. A pink dotted line with diamonds shows the futures price loss coverage payment rate forecast. A purple line with circles shows the WASDE price loss coverage payment rate forecast.  </t>
  </si>
  <si>
    <t xml:space="preserve">Explanation of detailed computational steps for the weekly futures model forecasts tables 2 through 7. </t>
  </si>
  <si>
    <t>─ Step # 1 enters each Thursday’s settlement price from each trading contract for the respective marketing-year's month. Prices are taken from Data! table1 and entered into table 2.</t>
  </si>
  <si>
    <t xml:space="preserve">─ Step # 2 calculates a monthly price-received forecast and enters it into table 3. This forecast is the sum of a 5-year average monthly basis from Data! table 8 and the futures price in table 2. </t>
  </si>
  <si>
    <t>─ Step # 3 inserts a monthly price received, if available, from Data! table 4 into table 4.</t>
  </si>
  <si>
    <t>─ Step # 4 computes each month’s price-received forecast, weighted by percentage of monthly marketings, and inserts it into table 6. It is a product of the monthly composite forecast in table 5 times a 5-year average of monthly marketing weight</t>
  </si>
  <si>
    <t xml:space="preserve">from Data! table 10. </t>
  </si>
  <si>
    <t xml:space="preserve">─ Step # 5 computes the weekly forecasts for season-average price received and enters them into table 7. Each weekly forecast is a summation of that week's price weights (table 6) for each month of the marketing year. Accuracy statistics are computed in </t>
  </si>
  <si>
    <t xml:space="preserve">table 7 when the USDA, National Agricultural Statistics Service final SAP becomes available. Accuracy is also illustrated in figure 1. </t>
  </si>
  <si>
    <t xml:space="preserve">─ Step # 6 calculates forecasts of the price loss coverage (PLC ) payment rate and enters it into table 7. Policy parameters, reference prices, and loan rates--which are found in Data! table 13--are also inserted into table 7. </t>
  </si>
  <si>
    <t>Table 2. Weekly nearby futures price by marketing-year month, marketing year 2023/24</t>
  </si>
  <si>
    <t>Calendar</t>
  </si>
  <si>
    <t>Forecast</t>
  </si>
  <si>
    <t xml:space="preserve">Marketing-year month </t>
  </si>
  <si>
    <t>year</t>
  </si>
  <si>
    <t>period 1/</t>
  </si>
  <si>
    <t>May</t>
  </si>
  <si>
    <t xml:space="preserve">1/ Weekly forecast reflects futures settlement price on that date. </t>
  </si>
  <si>
    <t>Source: USDA, Economic Research Service using data from Reuters Refinitiv Eikon.</t>
  </si>
  <si>
    <t>Table 3. Monthly price-received forecast (nearby futures price plus the basis) by weekly forecast period, marketing year 2023/24</t>
  </si>
  <si>
    <t>Basis average</t>
  </si>
  <si>
    <t>June</t>
  </si>
  <si>
    <t xml:space="preserve">April </t>
  </si>
  <si>
    <t>Basis = 5-year avg. 2017-2022 mkt. yr.</t>
  </si>
  <si>
    <t>Basis = 5-year avg. 2018-2023 mkt. yr.</t>
  </si>
  <si>
    <t>Table 4. Actual monthly farm price received by weekly forecast period, marketing year 2023/24</t>
  </si>
  <si>
    <t xml:space="preserve">Release date of </t>
  </si>
  <si>
    <r>
      <t>Agricultural Prices</t>
    </r>
    <r>
      <rPr>
        <sz val="10"/>
        <rFont val="Arial"/>
        <family val="2"/>
      </rPr>
      <t xml:space="preserve"> 2/ </t>
    </r>
  </si>
  <si>
    <t xml:space="preserve">1/ Weekly forecast reflects available farm prices received on that date. </t>
  </si>
  <si>
    <t xml:space="preserve">2/ As of January 1, 2015, National Agricultural Statistics Service discontinued reporting mid-month farm prices and instead reports only full-month prices. As a result, an additional month's time is required before the full-month price is available, thus requiring an additional month of a futures-adjusted forecast. </t>
  </si>
  <si>
    <t>Source: USDA, Economic Research Service using data from USDA, National Agricultural Statistics Service.</t>
  </si>
  <si>
    <t>Table 5. Composite forecast of futures forecasts and actual price received (when available), by weekly forecast period, marketing year 2023/24</t>
  </si>
  <si>
    <t>1/ Weekly forecast reflects settlement futures prices and/or available farm prices received on that date.</t>
  </si>
  <si>
    <t>Source: USDA, Economic Research Service using data from Reuters Refinitiv Eikon and USDA, National Agricultural Statistics Service.</t>
  </si>
  <si>
    <t>Table 6. Composite forecast/actual monthly farm price received weighted by percentage of monthly marketings by weekly forecast period, marketing year 2023/24</t>
  </si>
  <si>
    <t>Marketing-weight average</t>
  </si>
  <si>
    <t xml:space="preserve">Mkt. wt. = 5-year avg. 2016-2020 mkt. yr. </t>
  </si>
  <si>
    <t>Mkt. wt. = 5-year avg. 2017-2021 mkt. yr.</t>
  </si>
  <si>
    <t>Table 7. Futures forecast of season-average price received (SAP) and implied Price Loss Coverage (PLC) payment rate by weekly forecast period, marketing year 2022/23</t>
  </si>
  <si>
    <t xml:space="preserve">Calendar </t>
  </si>
  <si>
    <t xml:space="preserve">Forecast period </t>
  </si>
  <si>
    <t>Futures SAP forecast</t>
  </si>
  <si>
    <t xml:space="preserve"> SAP forecast accuracy statistics </t>
  </si>
  <si>
    <t>WASDE SAP</t>
  </si>
  <si>
    <t>WASDE release date</t>
  </si>
  <si>
    <t>Actual SAP (available</t>
  </si>
  <si>
    <t>Reference Price</t>
  </si>
  <si>
    <t>National mkt. assistance loan rate</t>
  </si>
  <si>
    <t>Effective price</t>
  </si>
  <si>
    <t xml:space="preserve">Effective price </t>
  </si>
  <si>
    <t>85 % of</t>
  </si>
  <si>
    <t>Effective</t>
  </si>
  <si>
    <t xml:space="preserve">Futures PLC payment rate forecast </t>
  </si>
  <si>
    <t>WASDE PLC payment rate forecast</t>
  </si>
  <si>
    <t>1/</t>
  </si>
  <si>
    <t>Percent</t>
  </si>
  <si>
    <t xml:space="preserve"> projection</t>
  </si>
  <si>
    <t>in August Agricultural</t>
  </si>
  <si>
    <t>for futures</t>
  </si>
  <si>
    <t>for WASDE</t>
  </si>
  <si>
    <t>Olympic</t>
  </si>
  <si>
    <t>reference</t>
  </si>
  <si>
    <t xml:space="preserve">payment rate </t>
  </si>
  <si>
    <t>Error 2/</t>
  </si>
  <si>
    <t>Error 3/</t>
  </si>
  <si>
    <t>prices report, 2023)</t>
  </si>
  <si>
    <t>model</t>
  </si>
  <si>
    <t xml:space="preserve">average SAP </t>
  </si>
  <si>
    <t xml:space="preserve">price </t>
  </si>
  <si>
    <t>forecast</t>
  </si>
  <si>
    <t xml:space="preserve">Dollars per bushel </t>
  </si>
  <si>
    <t>End of Data</t>
  </si>
  <si>
    <t>#NA = Not available.</t>
  </si>
  <si>
    <t>1/ Date on which the settlement prices are observed.</t>
  </si>
  <si>
    <t>Source: USDA, Economic Research Service using data from Reuters Refinitiv Eikon, 2018 Farm Bill, and USDA, National Agricultural Statistics Service and USDA, World Agricultural Outlook Board.</t>
  </si>
  <si>
    <t xml:space="preserve">2022/23 Forecast </t>
  </si>
  <si>
    <t>Weekly forecast of the wheat season-average farm price received and implied Price Loss Coverage (PLC) payment rate for crop year 2022/23</t>
  </si>
  <si>
    <t xml:space="preserve">● Step # 1 enters the most recent Thursday's settlement price from each trading contract into table 1, column B. These prices provide a futures price for each month, as found in column C. </t>
  </si>
  <si>
    <t>● Step # 2 calculates a monthly price forecast found in column E by adding a moving 5-year average basis found in column D to the monthly futures price found in column C. Column F reflects,</t>
  </si>
  <si>
    <t>● Step # 3 inserts an actual monthly price received by farmers into column F, if available. Initially, this is a mid-month price but a month later becomes the full-month price received.</t>
  </si>
  <si>
    <t xml:space="preserve"> As of January 2015, only full-month prices are available and used.</t>
  </si>
  <si>
    <t>● Step # 5 computes the season-average price received forecast, a summation of monthly price weights found in column I.</t>
  </si>
  <si>
    <t>● Step # 6 calculates the counter-cyclical  payment rate (target price less the effective price).</t>
  </si>
  <si>
    <t>Table 1. Futures model forecast of U.S. wheat producers' season-average price received and PLC payment rate, marketing year 2022/23</t>
  </si>
  <si>
    <t>Forecast of season-average price received:</t>
  </si>
  <si>
    <t xml:space="preserve">Forecast of Price Loss Coverage (PLC) payment rate: </t>
  </si>
  <si>
    <t xml:space="preserve"> = Effective Reference Price (ERP)</t>
  </si>
  <si>
    <t xml:space="preserve">5/ To compute the last term one must obtain the past 4 market-year average prices (Data! table 6) plus the current SAP forecast (I59), drop the high and low price, compute the average, and multiply times 0.85. </t>
  </si>
  <si>
    <t>Source: USDA, Economic Research Service using data from Reuters Refinitiv Eikon, 2018 Farm Bill, and USDA, National Agricultural Statistics Service and World Agricultural Outlook Board.</t>
  </si>
  <si>
    <t xml:space="preserve">─ The PLC payment rate will be positive if both the futures forecast of the season-average price received and national marketing assistance loan rate, $2.94/bu., are less than the reference price of $ 5.50/bu. </t>
  </si>
  <si>
    <t xml:space="preserve">─ The PLC payment rate will be zero if both the futures forecast of the season-average price received and national marketing assistance loan rate are equal to the reference price of $ 5.50/bu. </t>
  </si>
  <si>
    <t xml:space="preserve">─ The PLC payment rate will be negative or zero if either the futures forecast of the season-average price received or national marketing assistance loan rate are greater than the reference price of $ 5.50/bu. </t>
  </si>
  <si>
    <t xml:space="preserve">Graph of the futures forecast of US wheat producers’ season average price received and price loss coverage payment rate for the marketing year 2022/23. The y-axis has the season average price received in dollars per bushel, the secondary y-axis has the price loss coverage payment rate in dollars per bushel, and the x-axis has the forecast period starting in May 2023 and ending in August 2024. There are seven lines on the graph. A maroon line shows the actual season average price. A light blue dotted line shows the future SAP forecast. A teal dotted line shows the WASDE SAP. A dark green line with x’s shows the reference price. A dark blue line with stars shows the national marketing assistance loan rate. A pink dotted line shows the futures PLC payment rate forecast. A mauve line shows the WASDE PLC payment rate forecast.  </t>
  </si>
  <si>
    <t xml:space="preserve">Explanation of detailed computational steps for the weekly futures model forecasts (tables 2 through 7) </t>
  </si>
  <si>
    <t>─ Step # 3 inserts a monthly price received, if available, from Data! table 4 into table 4. Initially, this is a mid-month price but a month later becomes the full-month price received.</t>
  </si>
  <si>
    <t>As of January 2015, only full-month prices are available and used.</t>
  </si>
  <si>
    <t>─ Step # 4 computes each month’s price-received forecast, weighted by percentage of monthly marketings, and inserts it into table 6. It is a product of the monthly composite forecast in table 5 times a 5-year average of monthly</t>
  </si>
  <si>
    <t xml:space="preserve">marketing weight from Data! table 10. </t>
  </si>
  <si>
    <t>─ Step # 5 computes the weekly forecasts for season-average price received and enters them into table 7. Each weekly forecast is a summation of that week's price weights (table 6) for each month of the marketing year.</t>
  </si>
  <si>
    <t xml:space="preserve"> Accuracy statistics are computed in table 7 when the USDA, National Agricultural Statistics Service final SAP becomes available. Accuracy is also illustrated in figure 1. </t>
  </si>
  <si>
    <t xml:space="preserve">─ Step # 6 calculates forecasts of the Price Loss Coverage (PLC ) payment rate and enters it into table 7. Policy parameters, reference prices and loan rates, which are located in Data! table 13, are also inserted into table 7. </t>
  </si>
  <si>
    <t>Table 2. Weekly nearby futures price by marketing-year month, marketing year 2022/23</t>
  </si>
  <si>
    <t>Table 3. Monthly price-received forecast (nearby futures price plus the basis) by weekly forecast period, marketing year 2022/23</t>
  </si>
  <si>
    <t xml:space="preserve">Basis = 5-year avg. 2015–2020 mkt. yr. </t>
  </si>
  <si>
    <t xml:space="preserve">Basis = 5-year avg. 2016–2021 mkt. yr. </t>
  </si>
  <si>
    <t>Table 4. Actual monthly farm price received by weekly forecast period, marketing year 2022/23</t>
  </si>
  <si>
    <t>1/ Weekly forecast reflects available farm prices received on that date. 2/ As of January 1, 2015, USDA, National Agricultural Statistics Service discontinued reporting mid-month farm prices and instead reports only full-month prices.</t>
  </si>
  <si>
    <t xml:space="preserve">As a result, an additional month's time is required before the full-month price is available, thus requiring an additional month of a futures-adjusted forecast. </t>
  </si>
  <si>
    <t>Table 5. Composite forecast of futures forecasts and actual price received (when available), by weekly forecast period, marketing year 2022/23</t>
  </si>
  <si>
    <t>Source: USDA, Economic Research Service using data from USDA, National Agricultural Statistics Service, and Reuters Refinitiv Eikon.</t>
  </si>
  <si>
    <t>Table 6. Composite of futures forecast and actual monthly farm price received weighted by percentage of monthly marketings by weekly forecast period, marketing year 2022/23</t>
  </si>
  <si>
    <t xml:space="preserve">Mkt. wt.= 5-year avg. 2015-2019 mkt. yr. </t>
  </si>
  <si>
    <t>Mkt. wt.= 5-year avg. 2016–2020 mkt. yr.</t>
  </si>
  <si>
    <t>Table 7. Futures forecast of season-average price received (SAP) and implied counter-cyclical payment rate by weekly forecast period, marketing year 2022/23</t>
  </si>
  <si>
    <t>National mkt. Assistance loan rate</t>
  </si>
  <si>
    <t xml:space="preserve">assistance </t>
  </si>
  <si>
    <t xml:space="preserve">price for </t>
  </si>
  <si>
    <t>price for</t>
  </si>
  <si>
    <t>projection</t>
  </si>
  <si>
    <t>Prices report, 2022)</t>
  </si>
  <si>
    <t>loan rate</t>
  </si>
  <si>
    <t>futures model</t>
  </si>
  <si>
    <t>WASDE</t>
  </si>
  <si>
    <t>price</t>
  </si>
  <si>
    <t>2/ Error = Futures forecast - Actual SAP.</t>
  </si>
  <si>
    <t>3/ Percent error = Error/ Actual SAP.</t>
  </si>
  <si>
    <t>Source: USDA, Economic Research Service using data from Reuters Refinitv Eikon, 2018 Farm Bill, and USDA, National Agricultural Statistics Service and USDA, World Agricultural Outlook Board.</t>
  </si>
  <si>
    <t>On this worksheet, users can change a marketing year forecast by using their own futures prices, monthly basis values, and/or monthly marketing weights.</t>
  </si>
  <si>
    <t>How to change the most recent forecast for marketing-year 2023/24 (table 1)</t>
  </si>
  <si>
    <t>How to change the forecast for marketing-year 2022/23 (table 2)</t>
  </si>
  <si>
    <t xml:space="preserve"> Different futures prices may be entered into column B by the user. </t>
  </si>
  <si>
    <t>● Step # 2 calculates a monthly price forecast found in column E by adding a moving 5-year average basis found in column D to the monthly futures price found in column C. Column F</t>
  </si>
  <si>
    <t xml:space="preserve">reflects, when available, actual monthly farm prices received by U.S. producers. Different basis values may be entered into column D by the user. </t>
  </si>
  <si>
    <t xml:space="preserve">● Step # 3 inserts an actual monthly price received by farmers into column F, if available. Initially, this is a mid-month price but a month later becomes the full-month price received. </t>
  </si>
  <si>
    <t>● Step # 4 computes each month’s price weight, as found in column I, and is a product of columns G and H. Column G reflects a composite forecast derived from farm prices received or</t>
  </si>
  <si>
    <t xml:space="preserve">futures prices. Column H reflects each month’s 5-year-moving-average monthly marketing weight. Different marketing weights may be inserted into column H by the user. </t>
  </si>
  <si>
    <t xml:space="preserve">  Step # 2</t>
  </si>
  <si>
    <t xml:space="preserve"> Step # 4</t>
  </si>
  <si>
    <t xml:space="preserve"> (Col. C)</t>
  </si>
  <si>
    <t xml:space="preserve"> (Col. E)</t>
  </si>
  <si>
    <t xml:space="preserve"> (Col. F)</t>
  </si>
  <si>
    <t xml:space="preserve">  Percent</t>
  </si>
  <si>
    <t xml:space="preserve">Step # 5 Futures model forecast of the season-average price received (weighted average) ($/bu.) = </t>
  </si>
  <si>
    <r>
      <t>Forecast of</t>
    </r>
    <r>
      <rPr>
        <b/>
        <sz val="14"/>
        <rFont val="Arial"/>
        <family val="2"/>
      </rPr>
      <t xml:space="preserve"> Price Loss Coverage</t>
    </r>
    <r>
      <rPr>
        <b/>
        <sz val="12"/>
        <rFont val="Arial"/>
        <family val="2"/>
      </rPr>
      <t xml:space="preserve"> (PLC) payment rate: </t>
    </r>
  </si>
  <si>
    <t xml:space="preserve"> = Effective Reference Price (ERP)          minus the Effective Price (higher or SAP farm price ($/bu) or National marketing assistance loan rate ($/bu.)) </t>
  </si>
  <si>
    <t xml:space="preserve"> minus Effective Price (EP) ($/bu.)</t>
  </si>
  <si>
    <t>Where:</t>
  </si>
  <si>
    <t>greater of market-year average farm price or national average marketing assistance loan rate</t>
  </si>
  <si>
    <t xml:space="preserve">A value of zero implies an actual cash price is available for that date. </t>
  </si>
  <si>
    <t xml:space="preserve">4/ A value of zero implies farm prices received are not available. </t>
  </si>
  <si>
    <t>How to change the forecast for marketing year 2022/23 (table 2)</t>
  </si>
  <si>
    <t>These forecasts are relevant from May 2022 through May 2023. However, the ability to change these forecasts remains in the spreadsheet until May 2024, the beginning of the next forecast period.</t>
  </si>
  <si>
    <t xml:space="preserve">Thereafter, forecasts for marketing year 2022/23 are archived in the historical forecasts section (see index page). </t>
  </si>
  <si>
    <t xml:space="preserve">● Step # 1 enters the most recent Thursday's settlement price from each trading contract into table 2, column B. These prices provide a futures price for each month as found in column C. </t>
  </si>
  <si>
    <t xml:space="preserve"> Different futures prices many be entered into column B by the user. </t>
  </si>
  <si>
    <t xml:space="preserve">As of January 2015, only full-month prices are available and used. </t>
  </si>
  <si>
    <t xml:space="preserve"> futures prices. Column H reflects each month’s 5-year-moving-average monthly marketing weight. Different marketing weights may be entered into column H by the user. </t>
  </si>
  <si>
    <t>Table 2. Futures model forecast of U.S. wheat producers' season-average price received and PLC payment rate, marketing year 2022/23</t>
  </si>
  <si>
    <t xml:space="preserve"> = Effective Reference Price (ERP) ($/bu.)      minus the Effective Price (higher or SAP farm price ($/bu) or National marketing assistance loan rate ($/bu.)) </t>
  </si>
  <si>
    <t>This worksheet defines key terms associated with the futures forecast model.</t>
  </si>
  <si>
    <r>
      <t xml:space="preserve">● </t>
    </r>
    <r>
      <rPr>
        <b/>
        <sz val="12"/>
        <rFont val="Times New Roman"/>
        <family val="1"/>
      </rPr>
      <t>Basis:</t>
    </r>
    <r>
      <rPr>
        <sz val="12"/>
        <rFont val="Times New Roman"/>
        <family val="1"/>
      </rPr>
      <t xml:space="preserve"> The basis computed for this analysis is the monthly U.S. average price received by producers (as published by USDA's National Agricultural Statistics Service; see the Data and Source section of the Documentation worksheet for more information) less a monthly average of the nearby futures closing </t>
    </r>
  </si>
  <si>
    <t>price observed for a given month. For months when the contract expires, the next nearby contract is used instead of the current nearby contract. For example, the June wheat basis is the difference between the June farm price received by all U.S. wheat producers and June’s average settlement price of the</t>
  </si>
  <si>
    <t>nearby July futures contract for wheat. In July, the basis is the difference between the July farm price received by all U.S. wheat producers and July's average settlement price of the September futures contract, which is the next nearby contract for wheat. In this model,</t>
  </si>
  <si>
    <t>a 5-year moving average of the basis is used to compute the forecast. The 5-year average is updated annually.</t>
  </si>
  <si>
    <r>
      <t xml:space="preserve">● </t>
    </r>
    <r>
      <rPr>
        <b/>
        <sz val="12"/>
        <rFont val="Times New Roman"/>
        <family val="1"/>
      </rPr>
      <t>Counter-cyclical  payment rate</t>
    </r>
    <r>
      <rPr>
        <sz val="12"/>
        <rFont val="Times New Roman"/>
        <family val="1"/>
      </rPr>
      <t>: The counter-cyclical  payment (CCP) rate is equal to the target price less the effective price. The effective price is equal to the direct payment rate plus the higher of the season-average price received or the national average loan rate.</t>
    </r>
  </si>
  <si>
    <t xml:space="preserve"> For more information on counter-cyclical  payments, see: U.S. 110th Congress. 2008. Food, Conservation, and Energy Act of 2008. H.R. 2419. </t>
  </si>
  <si>
    <t>The effective price, season-average price, and counter-cyclical  payment rate are initially unknown, but the values for the target price, national average loan rate, and direct payment are predetermined. Once the season-average price received is derived, the effective price can be determined, as can</t>
  </si>
  <si>
    <t xml:space="preserve">the counter-cyclical  payment rate. For definitions of these terms, see: U.S. Department of Agriculture, USDA, Economic Research Service, Web Site, Topic Page, Farm Economy, Farm and Commodity Policy, Farm Policy Glossary. </t>
  </si>
  <si>
    <t>For more information on U.S. farm policy, see: U.S. Department of Agriculture, USDA, Economic Research Service, Web Site, Topic Page, Farm Economy, Farm and Commodity Policy.</t>
  </si>
  <si>
    <t>For more information on the 2008 Farm Act, see: U.S. 110th Congress. 2008. Food, Conservation, and Energy Act of 2008. H.R. 2419.</t>
  </si>
  <si>
    <r>
      <t xml:space="preserve">● </t>
    </r>
    <r>
      <rPr>
        <b/>
        <sz val="12"/>
        <rFont val="Times New Roman"/>
        <family val="1"/>
      </rPr>
      <t>Counter-cyclical  payment trigger price</t>
    </r>
    <r>
      <rPr>
        <sz val="12"/>
        <rFont val="Times New Roman"/>
        <family val="1"/>
      </rPr>
      <t xml:space="preserve">: The counter-cyclical  payment trigger price equals the target price minus the direct payment rate for that commodity .Counter-cyclical  payments are made when the season-average price received by producers is below the trigger price. </t>
    </r>
  </si>
  <si>
    <r>
      <t xml:space="preserve">● </t>
    </r>
    <r>
      <rPr>
        <b/>
        <sz val="12"/>
        <rFont val="Times New Roman"/>
        <family val="1"/>
      </rPr>
      <t>Effective price (2018 Farm Act):</t>
    </r>
    <r>
      <rPr>
        <sz val="12"/>
        <rFont val="Times New Roman"/>
        <family val="1"/>
      </rPr>
      <t xml:space="preserve"> The higher of the national average market price received by producers during the 12-month marketing year for the covered commodity or the national average loan rate for a marketing assistance loan. </t>
    </r>
  </si>
  <si>
    <r>
      <t xml:space="preserve">● </t>
    </r>
    <r>
      <rPr>
        <b/>
        <sz val="12"/>
        <rFont val="Times New Roman"/>
        <family val="1"/>
      </rPr>
      <t>Effective reference price (2018 Farm Act):</t>
    </r>
    <r>
      <rPr>
        <sz val="12"/>
        <rFont val="Times New Roman"/>
        <family val="1"/>
      </rPr>
      <t xml:space="preserve"> The effective reference price represents the lesser of an amount equal to (115 percent of the reference price for a covered commodity) or the greater of the ((reference price for a covered commodity) or</t>
    </r>
  </si>
  <si>
    <t xml:space="preserve"> (85 percent of the average marketing-year price of a covered commodity for most recent 5 crop years, excluding each crop year with the highest and lowest marketing year average price.)) </t>
  </si>
  <si>
    <r>
      <t xml:space="preserve">● </t>
    </r>
    <r>
      <rPr>
        <b/>
        <sz val="12"/>
        <rFont val="Times New Roman"/>
        <family val="1"/>
      </rPr>
      <t>Futures price:</t>
    </r>
    <r>
      <rPr>
        <sz val="12"/>
        <rFont val="Times New Roman"/>
        <family val="1"/>
      </rPr>
      <t xml:space="preserve"> The settlement futures prices from the Chicago Mercantile Exchange Group (KCBOT) contract for No. 2 hard red winter wheat, soft red winter wheat, and Minneapolis Grain Exchange (MGEX) for hard red spring wheat are used for this analysis. The price for the nearby contracts are used</t>
    </r>
  </si>
  <si>
    <t>except when the Marketing-year month coincides with the month in which the contract expires. For example, the July contract prices are used for June, while the September contract prices are used for the months of July and August, etc. See table 3 on the Data worksheet for information on which</t>
  </si>
  <si>
    <t>futures contracts cover which months. For current hard red winter or soft red winter wheat futures data from the Chicago Mercantile Exchange Group, see Chicago Mercantile Exchange Group, Web Site, Agricultural Futures, Hard Red Winter Wheat or Soft Red Winter Wheat.</t>
  </si>
  <si>
    <t>For current hard red spring wheat futures data from the Minneapolis Grain Exchange, see Minneapolis Grain Exchange, Web Site, Productions, Hard Red Spring Wheat. For information on how to purchase historical hard red winter wheat futures data from the Chicago Mercantile Exchange Group, see Chicago Mercantile Exchange Group, Website, Market -data/datamine-historical-data.</t>
  </si>
  <si>
    <r>
      <t xml:space="preserve">● </t>
    </r>
    <r>
      <rPr>
        <b/>
        <sz val="12"/>
        <rFont val="Times New Roman"/>
        <family val="1"/>
      </rPr>
      <t>Marketing weights:</t>
    </r>
    <r>
      <rPr>
        <sz val="12"/>
        <rFont val="Times New Roman"/>
        <family val="1"/>
      </rPr>
      <t xml:space="preserve"> A marketing weight represents the proportion of the marketing year’s crop that is marketed in a given month. For example, in a given marketing year, 15 percent of the crop may be sold in July. The marketing weight for that month for that marketing year would be 0.15.</t>
    </r>
  </si>
  <si>
    <t>Marketing weights are used to construct a weighted season-average price. In this model, a 5-year moving average of these weights is used to compute the forecast. The 5-year average is updated annually.</t>
  </si>
  <si>
    <r>
      <t xml:space="preserve">● </t>
    </r>
    <r>
      <rPr>
        <b/>
        <sz val="12"/>
        <rFont val="Times New Roman"/>
        <family val="1"/>
      </rPr>
      <t>Marketing year</t>
    </r>
    <r>
      <rPr>
        <sz val="12"/>
        <rFont val="Times New Roman"/>
        <family val="1"/>
      </rPr>
      <t xml:space="preserve">: For field crops, the 12-month period starting with the month when the harvest of a specific crop typically begins. For wheat, the marketing year runs from June to May. </t>
    </r>
  </si>
  <si>
    <r>
      <t xml:space="preserve">● </t>
    </r>
    <r>
      <rPr>
        <b/>
        <sz val="12"/>
        <rFont val="Times New Roman"/>
        <family val="1"/>
      </rPr>
      <t>Price Loss Coverage (PLC) payment rate (2014 Farm Act)</t>
    </r>
    <r>
      <rPr>
        <sz val="12"/>
        <rFont val="Times New Roman"/>
        <family val="1"/>
      </rPr>
      <t xml:space="preserve">: The difference between the reference price and the higher of the annual national-average farm price or national marketing assistance loan rate. For background information see U.S. 113th Congress. 2014. Agricultural Act of 2014. H.R. 2642. </t>
    </r>
  </si>
  <si>
    <r>
      <t xml:space="preserve">● </t>
    </r>
    <r>
      <rPr>
        <b/>
        <sz val="12"/>
        <rFont val="Times New Roman"/>
        <family val="1"/>
      </rPr>
      <t>Price Loss Coverage (PLC) payment rate (2018 Farm Act)</t>
    </r>
    <r>
      <rPr>
        <sz val="12"/>
        <rFont val="Times New Roman"/>
        <family val="1"/>
      </rPr>
      <t xml:space="preserve">: The effective reference price less the effective price. For more information see: U.S. 115th Congress. 2018. Agricultural Improvement Act of 2018. H.R. 2. </t>
    </r>
  </si>
  <si>
    <r>
      <t xml:space="preserve">● </t>
    </r>
    <r>
      <rPr>
        <b/>
        <sz val="12"/>
        <rFont val="Times New Roman"/>
        <family val="1"/>
      </rPr>
      <t>Reference price:</t>
    </r>
    <r>
      <rPr>
        <sz val="12"/>
        <rFont val="Times New Roman"/>
        <family val="1"/>
      </rPr>
      <t xml:space="preserve"> A statutorily-fixed "reference price" established by the Agricultural Act of 2014 (The 2014 Farm Act) and continued with the Agricultural Act of 2018 (2018 Farm Act). For more information see 2018 Farm Act, Title I, page 12.</t>
    </r>
  </si>
  <si>
    <r>
      <t xml:space="preserve">● </t>
    </r>
    <r>
      <rPr>
        <b/>
        <sz val="12"/>
        <rFont val="Times New Roman"/>
        <family val="1"/>
      </rPr>
      <t>Season-average price received:</t>
    </r>
    <r>
      <rPr>
        <sz val="12"/>
        <rFont val="Times New Roman"/>
        <family val="1"/>
      </rPr>
      <t xml:space="preserve"> The monthly or season farm price received is determined by USDA's National Agricultural Statistics Service. Through sampling, NASS collects data on sales from producers to first buyers. These season-average prices are determined by dividing sales by quantity sold.</t>
    </r>
  </si>
  <si>
    <t xml:space="preserve">This price represents all grades and qualities. These prices are reported both monthly and annually. </t>
  </si>
  <si>
    <t>Brief description of the futures forecast model</t>
  </si>
  <si>
    <t>Data and sources</t>
  </si>
  <si>
    <t>Forecast procedures</t>
  </si>
  <si>
    <t>The futures price is used as a predictor of the season-average U.S. farm price. Futures prices reflect both expected supply and use, and thus can be used to forecast short-run farm prices.</t>
  </si>
  <si>
    <t>● The futures forecast model consists of several components: futures prices, farm prices received, basis values (farm price received less the futures price), and marketing weights.</t>
  </si>
  <si>
    <t>For more information on basis, futures prices, and marketing weights, see the Definitions worksheet.</t>
  </si>
  <si>
    <t xml:space="preserve">● A season-average price forecast is derived from a summation of weighted monthly farm price forecasts for the marketing year. For more information on season-average price, see the Definitions worksheet. </t>
  </si>
  <si>
    <t>● The monthly forecasts are derived from the nearby futures contract traded throughout the marketing year. For more information on futures prices, see the Definitions worksheet.</t>
  </si>
  <si>
    <t xml:space="preserve">● The monthly futures price is adjusted by a basis to compute the monthly farm price forecast, which is replaced with the actual monthly price received by farmers as it becomes available from </t>
  </si>
  <si>
    <t xml:space="preserve">USDA's National Agricultural Statistics Service. For more information on basis, see the Definitions worksheet. </t>
  </si>
  <si>
    <t>● Monthly marketing weights are used to weight each month's price. For more information on marketing weights, see the Definitions worksheet.</t>
  </si>
  <si>
    <t>The futures forecast model requires the following data:</t>
  </si>
  <si>
    <t xml:space="preserve">● Weekly and monthly futures prices of the nearby contract by marketing year. Daily settlement prices by contract for wheat are obtained from the Chicago Mercantile Exchange Group and Minneapolis Grain Exchange for marketing years </t>
  </si>
  <si>
    <t>1975 to the present. For current hard red winter or soft red winter wheat futures data from the Chicago Mercantile Exchange Group, see Chicago Mercantile Exchange Group, website, Agricultural Futures, Hard Red Winter Wheat or Soft Red Winter Wheat.</t>
  </si>
  <si>
    <t>For current hard red spring wheat futures data from the Minneapolis Grain Exchange, see Minneapolis Grain Exchange, website, Production, Hard Red Spring Wheat.</t>
  </si>
  <si>
    <t>For information on how to purchase historical hard red winter or soft red winter wheat futures data from the Chicago Mercantile Exchange Group, see Chicago Mercantile Exchange Group, Web Site, Market-data/datamine-historical-data.</t>
  </si>
  <si>
    <t>For information on how to download historical hard red spring wheat see Minneapolis Grain Exchange, Website, Products, Hard Red Spring Wheat, Historical Data Download.</t>
  </si>
  <si>
    <t>● Monthly and annual farm prices received by marketing year. Obtained from Agricultural Prices, published by USDA's National Agricultural Statistics Service. For the publication, see U.S. Department of Agriculture,</t>
  </si>
  <si>
    <t>National Agricultural Statistics Service, Agricultural Prices, monthly, various months.</t>
  </si>
  <si>
    <t>● Monthly basis values by marketing year. Monthly farm prices received less monthly average futures settlement prices from the nearby futures contract.</t>
  </si>
  <si>
    <t>● Monthly marketing weights by marketing year. Marketing weights by month are derived from data published in USDA's December Crop Production for marketing years 1975–1977 and the annual issue of Agricultural Prices thereafter.</t>
  </si>
  <si>
    <t>For the most recent year's monthly marketing weights, see Agricultural Prices: For the publication, see U.S. Department of Agriculture, National Agricultural Statistics Service, Agricultural Prices, monthly, various months.</t>
  </si>
  <si>
    <t>● Monthly season-average price-received projections are from WASDE. Price projections from USDA are from World Agricultural Supply and Demand Estimates (WASDE), published by USDA’s World Agricultural Outlook Board.</t>
  </si>
  <si>
    <t>For the publication, see U.S. Department of Agriculture, Office of the Chief Economist, WASDE Reports, various months and years.</t>
  </si>
  <si>
    <t>● Policy parameters (target prices, national average loan rates, direct payment rates, counter-cyclical  payment trigger prices, and reference prices): Updated loan rates are obtained from the 2018 Farm Act. Reference prices are taken from the 2014 Farm Act.</t>
  </si>
  <si>
    <t>Other policy parameters from the 2002 through 2008 Farm Acts are taken from the legislation. For more information, see U.S. 115th Congress, 2018; Agricultural Improvement Act of 2018, H.R. 2;</t>
  </si>
  <si>
    <t xml:space="preserve"> U.S. 113th Congress, 2014, Agricultural Act of 2014. H.R. 2642; U.S. 110th Congress, 2008, Food, Conservation, and Energy Act of 2008. H.R. 2419; and U.S. 107th Congress, 2002, Farm Security and Rural Investment Act of 2002, H.R. 2419.</t>
  </si>
  <si>
    <t xml:space="preserve">The forecast period for each marketing year covers 16 months, beginning in May, 4 months before the start of the year, and concludes with August, the last month of the marketing year. </t>
  </si>
  <si>
    <t xml:space="preserve">The forecast period is similar for both the futures model forecast and USDA’s WASDE projections. Model forecasts are made weekly, relying on Thursday's settlement futures price, but are reported once a month. </t>
  </si>
  <si>
    <t>The following steps are used to compute the model forecast: (Refer to example tables 1 and 2 below to follow each step.)</t>
  </si>
  <si>
    <t>● Step # 2 calculates a monthly price forecast found in column E by adding a moving 5-year average basis found in column D to the monthly futures price found in column C.</t>
  </si>
  <si>
    <t>Column F reflects, when available, actual monthly farm prices received by U.S. producers.</t>
  </si>
  <si>
    <t>futures prices. Column H reflects each month’s 5-year-moving-average monthly marketing weight.</t>
  </si>
  <si>
    <t>● Step # 6 calculates the Price Loss Coverage (PLC) payment rate.</t>
  </si>
  <si>
    <t xml:space="preserve">5/ To compute the last term one must obtain the past 4 market-year average prices (Data! Table 6) plus the current SAP forecast (I59), drop the high and low price, compute the average, and multiply times 0.85. </t>
  </si>
  <si>
    <r>
      <t>Basis (5-year</t>
    </r>
    <r>
      <rPr>
        <sz val="10"/>
        <color rgb="FFFF0000"/>
        <rFont val="Arial"/>
        <family val="2"/>
      </rPr>
      <t xml:space="preserve"> </t>
    </r>
    <r>
      <rPr>
        <sz val="10"/>
        <rFont val="Arial"/>
        <family val="2"/>
      </rPr>
      <t>U.S. average)</t>
    </r>
  </si>
  <si>
    <t>Monthly farm-price forecast</t>
  </si>
  <si>
    <t>---------Dollars per bushel----------</t>
  </si>
  <si>
    <t xml:space="preserve"> = Effective Reference Price (ERP) ($/bu.)             minus the Effective Price (higher or SAP farm price ($/bu) or National marketing assistance loan rate ($/bu.)) </t>
  </si>
  <si>
    <t>This worksheet provides current and historical data needed to produce the marketing year forecasts:</t>
  </si>
  <si>
    <t xml:space="preserve">● Weekly and monthly futures prices of the nearby contract by marketing year </t>
  </si>
  <si>
    <t>Table 1. Weekly (Thursday) settlement price of the nearby wheat futures contract, marketing-year 2023/24</t>
  </si>
  <si>
    <t>Table 2. Weekly (Thursday) settlement price of the nearby wheat futures contract, marketing-year 2022/23</t>
  </si>
  <si>
    <t>Table 3. Average monthly settlement price for the nearby wheat futures contract by marketing-year-month, marketing-years 1975/76–2023/24</t>
  </si>
  <si>
    <t>● Monthly and annual farm prices received by marketing year</t>
  </si>
  <si>
    <r>
      <t xml:space="preserve">Table 4. Observed monthly farm price received by week for U.S. wheat producers, marketing-year 2023/24 (from monthly </t>
    </r>
    <r>
      <rPr>
        <u/>
        <sz val="10"/>
        <color rgb="FF0000FF"/>
        <rFont val="Arial MT"/>
      </rPr>
      <t>Agricultural Prices</t>
    </r>
    <r>
      <rPr>
        <u/>
        <sz val="10"/>
        <color indexed="12"/>
        <rFont val="Arial MT"/>
      </rPr>
      <t xml:space="preserve"> report)</t>
    </r>
  </si>
  <si>
    <t>Table 5. Observed monthly farm price received by week for U.S. wheat producers, marketing-year 2022/23 (from monthly Agricultural Prices report)</t>
  </si>
  <si>
    <t>Table 6. Monthly and annual price received by U.S. wheat producers, marketing-years 1975/76-2023/24</t>
  </si>
  <si>
    <t>● Monthly basis values by marketing year</t>
  </si>
  <si>
    <t>Table 7. Average monthly basis (farm price received less futures) for U.S. wheat, marketing years 1975/76-2023/24</t>
  </si>
  <si>
    <t>Table 8. 5-year average monthly basis (farm price received less futures) for U.S. wheat, marketing  years 1980/81–2023/24</t>
  </si>
  <si>
    <t>● Monthly marketing weights by marketing year</t>
  </si>
  <si>
    <t>Table 9. Monthly marketing weights for U.S. wheat, marketing-years 1975/76-2022/23</t>
  </si>
  <si>
    <t>Table 10. 5-year average monthly marketing weights for U.S. wheat, marketing-years 1975/76-2022/23</t>
  </si>
  <si>
    <t xml:space="preserve">● Monthly season-average price-received projection from World Agricultural Supply and Demand Estimates (WASDE) </t>
  </si>
  <si>
    <t>Table 11. WASDE monthly projection of the U.S. farm price received for wheat by forecast period, marketing-year 2023/24</t>
  </si>
  <si>
    <t>Table 12. WASDE monthly projection of the U.S. farm price received for wheat by forecast period, marketing-year 2022/23</t>
  </si>
  <si>
    <t>● Policy parameters: target price, national average loan rate, direct payment rate, counter-cyclical payment trigger price, and reference price by marketing year</t>
  </si>
  <si>
    <t>Table 13. Policy parameters-target price, national average loan rate, direct payment rate, counter-cyclical payment trigger price, and reference price, marketing-years 2002/3-2023/24</t>
  </si>
  <si>
    <t>● Production weights for aggregating the futures contracts in Table 1 and Table 2</t>
  </si>
  <si>
    <t>Table 14: By-class production and contract weights for May and June, 2010/11–2023/24</t>
  </si>
  <si>
    <t>Table 15: By-class production and contract weights for July and August, 2010/11–2023/24</t>
  </si>
  <si>
    <t>Table 16: By-class production and contract weights for September through May, 2010/11–2023/24</t>
  </si>
  <si>
    <t>Table 1. Weekly (Thursday) settlement price of the nearby wheat futures contract, marketing year 2023/24</t>
  </si>
  <si>
    <t>Table 1a.  Weekly (Thursday) settlement  price of the nearby hard red winter wheat futures contract, marketing year 2023/24</t>
  </si>
  <si>
    <t>Table 1b.  Weekly (Thursday) settlement  price of the nearby soft red winter wheat futures contract, marketing year 2023/24</t>
  </si>
  <si>
    <t>Table 1c.  Weekly (Thursday) settlement  price of the nearby hard red spring wheat futures contract, marketing year 2023/24</t>
  </si>
  <si>
    <t xml:space="preserve">Forecast </t>
  </si>
  <si>
    <t>Weighted Production</t>
  </si>
  <si>
    <t>period /1</t>
  </si>
  <si>
    <t>Month</t>
  </si>
  <si>
    <t xml:space="preserve">   Dollars per bushel </t>
  </si>
  <si>
    <t>/2</t>
  </si>
  <si>
    <t xml:space="preserve">2/ Because USDA's National Agricultural Statistics Service no longer reports the mid-month price we no longer have a price for the contract expiration month. Therefore, we use the nearby contract’s average monthly futures price of the month prior to contract expiration. </t>
  </si>
  <si>
    <t>Table 2. Weekly (Thursday) settlement price of the nearby wheat futures contract, marketing year 2022/23</t>
  </si>
  <si>
    <t>Table 2a.  Weekly (Thursday) settlement  price of the nearby hard red winter wheat futures contract, marketing year 2022/23</t>
  </si>
  <si>
    <t>Table 2b.  Weekly (Thursday) settlement  price of the nearby soft red winter wheat futures contract, marketing year 2022/23</t>
  </si>
  <si>
    <t>Table 2c.  Weekly (Thursday) settlement  price of the nearby hard red spring wheat futures contract, marketing year 2022/23</t>
  </si>
  <si>
    <t>Table 3.  Average monthly settlement price for the nearby wheat futures contract by marketing-year month, marketing years 1975–2023</t>
  </si>
  <si>
    <t>Table 3a.  Average monthly settlement price for the nearby hard red winter wheat futures contract by marketing year month, marketing years 1975-2023</t>
  </si>
  <si>
    <t>Table 3b.  Average monthly settlement price for the nearby soft red wheat futures contract by marketing year month, marketing years 1975-2023</t>
  </si>
  <si>
    <t>Table 3c.  Average monthly settlement price for the nearby hard red spring wheat futures contract by marketing year month, marketing years 1975-2023</t>
  </si>
  <si>
    <t>Nearby futures contracts</t>
  </si>
  <si>
    <r>
      <t>July</t>
    </r>
    <r>
      <rPr>
        <sz val="10"/>
        <rFont val="Arial MT"/>
      </rPr>
      <t xml:space="preserve"> </t>
    </r>
  </si>
  <si>
    <t xml:space="preserve">September </t>
  </si>
  <si>
    <t xml:space="preserve">Marketing </t>
  </si>
  <si>
    <t xml:space="preserve">Marketing-year months </t>
  </si>
  <si>
    <t xml:space="preserve">Marketing year months </t>
  </si>
  <si>
    <t xml:space="preserve">   Year </t>
  </si>
  <si>
    <t xml:space="preserve">March </t>
  </si>
  <si>
    <t xml:space="preserve">Dollars/Bu. </t>
  </si>
  <si>
    <t>1975-76</t>
  </si>
  <si>
    <t xml:space="preserve">HRW futures model prices from 1975-76 to 1999-2000 </t>
  </si>
  <si>
    <t>1976-77</t>
  </si>
  <si>
    <t>1977-78</t>
  </si>
  <si>
    <t>1978-79</t>
  </si>
  <si>
    <t>1979-80</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</si>
  <si>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</si>
  <si>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</si>
  <si>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</si>
  <si>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</si>
  <si>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</si>
  <si>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</si>
  <si>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</si>
  <si>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</si>
  <si>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</si>
  <si>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</si>
  <si>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</si>
  <si>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</si>
  <si>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</si>
  <si>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</si>
  <si>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</si>
  <si>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</si>
  <si>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</si>
  <si>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</si>
  <si>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</si>
  <si>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</si>
  <si>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</si>
  <si>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AGGREGATE futures model prices from 2000/01 forward</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</si>
  <si>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</si>
  <si>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</si>
  <si>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</si>
  <si>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</si>
  <si>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</si>
  <si>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</si>
  <si>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</si>
  <si>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</si>
  <si>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</si>
  <si>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</si>
  <si>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</si>
  <si>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</si>
  <si>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</si>
  <si>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</si>
  <si>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</si>
  <si>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</si>
  <si>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</si>
  <si>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</si>
  <si>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</si>
  <si>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</si>
  <si>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</si>
  <si>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</si>
  <si>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r>
      <t xml:space="preserve">Table 4. Observed monthly farm price received by week for U.S. wheat producers, marketing year 2023/24 (from monthly </t>
    </r>
    <r>
      <rPr>
        <b/>
        <i/>
        <sz val="10"/>
        <rFont val="Arial"/>
        <family val="2"/>
      </rPr>
      <t>Agricultural Prices</t>
    </r>
    <r>
      <rPr>
        <b/>
        <sz val="10"/>
        <rFont val="Arial"/>
        <family val="2"/>
      </rPr>
      <t xml:space="preserve"> report)</t>
    </r>
  </si>
  <si>
    <t xml:space="preserve">2/ As of January 1, 2015, National Agricultural Statistics Service discontinued reporting mid-month farm prices and instead reports only full-month prices. As a result, an additional month's time is required before the full-month price is available, thus requiring an additional month of a futures price instead of a farm price. </t>
  </si>
  <si>
    <r>
      <t xml:space="preserve">Table 5. Observed monthly farm price received by week for U.S. wheat producers, marketing year 2022/23 (from monthly </t>
    </r>
    <r>
      <rPr>
        <b/>
        <i/>
        <sz val="10"/>
        <rFont val="Arial"/>
        <family val="2"/>
      </rPr>
      <t>Agricultural Prices</t>
    </r>
    <r>
      <rPr>
        <b/>
        <sz val="10"/>
        <rFont val="Arial"/>
        <family val="2"/>
      </rPr>
      <t xml:space="preserve"> report)</t>
    </r>
  </si>
  <si>
    <t>Table 6. Monthly and annual price received by U.S. wheat producers, marketing year 1975/76–2022/23</t>
  </si>
  <si>
    <t xml:space="preserve"> year</t>
  </si>
  <si>
    <t xml:space="preserve"> Annual</t>
  </si>
  <si>
    <t xml:space="preserve">Dollars/bu. </t>
  </si>
  <si>
    <t>2023-24</t>
  </si>
  <si>
    <t>Table 7.  Average monthly basis (farm price received less futures) for U.S. wheat, marketing years 1975–2023</t>
  </si>
  <si>
    <t xml:space="preserve">    year</t>
  </si>
  <si>
    <t>HRW futures model basis from 1975-76 to 1999/2000</t>
  </si>
  <si>
    <t>AGGREGATE futures model basis from 2000/2001 forward</t>
  </si>
  <si>
    <t>Table 8. 5-year average monthly basis (farm price received less futures) for U.S. wheat, marketing years 1980/81–2022/23</t>
  </si>
  <si>
    <t xml:space="preserve">5-year average </t>
  </si>
  <si>
    <t>1975-80</t>
  </si>
  <si>
    <t>1976-81</t>
  </si>
  <si>
    <t>1977-82</t>
  </si>
  <si>
    <t>1978-83</t>
  </si>
  <si>
    <t>1979-84</t>
  </si>
  <si>
    <t>1980-85</t>
  </si>
  <si>
    <t>1981-86</t>
  </si>
  <si>
    <t>1982-87</t>
  </si>
  <si>
    <t>1983-88</t>
  </si>
  <si>
    <t>1984-89</t>
  </si>
  <si>
    <t>1985-90</t>
  </si>
  <si>
    <t>1986-91</t>
  </si>
  <si>
    <t>1987-92</t>
  </si>
  <si>
    <t>1988-93</t>
  </si>
  <si>
    <t>1989-94</t>
  </si>
  <si>
    <t>1990-95</t>
  </si>
  <si>
    <t>1991-96</t>
  </si>
  <si>
    <t>1992-97</t>
  </si>
  <si>
    <t>1993-98</t>
  </si>
  <si>
    <t>1994-99</t>
  </si>
  <si>
    <t>1995-00</t>
  </si>
  <si>
    <t>1996-01</t>
  </si>
  <si>
    <t>1997-02</t>
  </si>
  <si>
    <t>1998-03</t>
  </si>
  <si>
    <t>1999-04</t>
  </si>
  <si>
    <t>2000-05</t>
  </si>
  <si>
    <t>2001-06</t>
  </si>
  <si>
    <t>2002-07</t>
  </si>
  <si>
    <t>2003-08</t>
  </si>
  <si>
    <t>2004-09</t>
  </si>
  <si>
    <t>2005-10</t>
  </si>
  <si>
    <t>2006-11</t>
  </si>
  <si>
    <t>2007-12</t>
  </si>
  <si>
    <t>2008-13</t>
  </si>
  <si>
    <t>2009-14</t>
  </si>
  <si>
    <t>2010-15</t>
  </si>
  <si>
    <t>2011-16</t>
  </si>
  <si>
    <t>2012-17</t>
  </si>
  <si>
    <t>2013-18</t>
  </si>
  <si>
    <t>2014-19</t>
  </si>
  <si>
    <t>2015-20</t>
  </si>
  <si>
    <t>2016-21</t>
  </si>
  <si>
    <t>2017-22</t>
  </si>
  <si>
    <t>2018-22</t>
  </si>
  <si>
    <t>Table 9. Monthly marketing weights for U.S. wheat, marketing years 1975/76–2022/23</t>
  </si>
  <si>
    <t>Sum of weights</t>
  </si>
  <si>
    <t>Share of total for the marketing year</t>
  </si>
  <si>
    <t>Table 10. 5-year average monthly marketing weights for U.S. wheat, marketing years 1975/76–2023/24</t>
  </si>
  <si>
    <t>1975-79</t>
  </si>
  <si>
    <t>1976-80</t>
  </si>
  <si>
    <t>1977-81</t>
  </si>
  <si>
    <t>1978-82</t>
  </si>
  <si>
    <t xml:space="preserve">1979-83 </t>
  </si>
  <si>
    <t>1980-84</t>
  </si>
  <si>
    <t>1981-85</t>
  </si>
  <si>
    <t>1982-86</t>
  </si>
  <si>
    <t>1983-87</t>
  </si>
  <si>
    <t>1984-88</t>
  </si>
  <si>
    <t>1985-89</t>
  </si>
  <si>
    <t>1986-90</t>
  </si>
  <si>
    <t>1987-91</t>
  </si>
  <si>
    <t>1988-92</t>
  </si>
  <si>
    <t>1989-93</t>
  </si>
  <si>
    <t>1990-94</t>
  </si>
  <si>
    <t>1991-95</t>
  </si>
  <si>
    <t>1992-96</t>
  </si>
  <si>
    <t>1993-97</t>
  </si>
  <si>
    <t>1994-98</t>
  </si>
  <si>
    <t>1995-99</t>
  </si>
  <si>
    <t>1996-00</t>
  </si>
  <si>
    <t>1997-01</t>
  </si>
  <si>
    <t>1998-02</t>
  </si>
  <si>
    <t>1999-03</t>
  </si>
  <si>
    <t>2000-04</t>
  </si>
  <si>
    <t>2001-05</t>
  </si>
  <si>
    <t>2002-06</t>
  </si>
  <si>
    <t>2003-07</t>
  </si>
  <si>
    <t>2004-08</t>
  </si>
  <si>
    <t>2005-09</t>
  </si>
  <si>
    <t>2006-10</t>
  </si>
  <si>
    <t>2007-11</t>
  </si>
  <si>
    <t>2008-12</t>
  </si>
  <si>
    <t>2009-13</t>
  </si>
  <si>
    <t>2010-14</t>
  </si>
  <si>
    <t>2011-15</t>
  </si>
  <si>
    <t>2012-16</t>
  </si>
  <si>
    <t>2013-17</t>
  </si>
  <si>
    <t>2014-18</t>
  </si>
  <si>
    <t>2015-19</t>
  </si>
  <si>
    <t>2016-20</t>
  </si>
  <si>
    <t>2017-21</t>
  </si>
  <si>
    <t>Table 11. WASDE monthly projection of the U.S. farm price received for wheat by forecast period, marketing year 2023/24</t>
  </si>
  <si>
    <t>Weekly forecast</t>
  </si>
  <si>
    <t xml:space="preserve">year </t>
  </si>
  <si>
    <t>period</t>
  </si>
  <si>
    <t>WASDE projection</t>
  </si>
  <si>
    <t>Source: USDA, Economic Research Service using data from USDA, World Agricultural Outlook Board.</t>
  </si>
  <si>
    <t>Table 12. WASDE monthly projection of the U.S. farm price received for wheat by forecast period, marketing year 2022/23</t>
  </si>
  <si>
    <t>Table 13. Policy parameters: Target price, national average loan rate, direct payment rate, Counter-cyclical payment trigger price, and reference price, marketing years 2002/04–2023/24</t>
  </si>
  <si>
    <t>Marketing year</t>
  </si>
  <si>
    <t>National average</t>
  </si>
  <si>
    <t>Direct</t>
  </si>
  <si>
    <t>counter-cyclical</t>
  </si>
  <si>
    <t>Target price</t>
  </si>
  <si>
    <t>payment rate</t>
  </si>
  <si>
    <t xml:space="preserve">payment trigger price </t>
  </si>
  <si>
    <t xml:space="preserve">Reference Price </t>
  </si>
  <si>
    <t>Source: USDA, Economic Research Service using data from 2018 Farm Bill.</t>
  </si>
  <si>
    <t>Table 14. By-class production and contract weights for May and June, 2010/11–2022/23</t>
  </si>
  <si>
    <t>May WASDE total wheat production</t>
  </si>
  <si>
    <t>Hard Red Winter wheat production</t>
  </si>
  <si>
    <t>Hard White Winter wheat production</t>
  </si>
  <si>
    <t>Soft Red Winter wheat production</t>
  </si>
  <si>
    <t>Soft White Winter wheat production</t>
  </si>
  <si>
    <t>Spring and Durum wheat production</t>
  </si>
  <si>
    <t>Weight of Kansas City contract 1/</t>
  </si>
  <si>
    <t>Weight of Chicago contract 2/</t>
  </si>
  <si>
    <t>Weight of Minneapolis contract 3/</t>
  </si>
  <si>
    <t>1/ Calculated by taking the sum of Hard Red Winter and Hard White Winter production divided by total production.</t>
  </si>
  <si>
    <t>2/ Calculated by taking the sum of Soft Red Winter and Soft White Winter production divided by total production.</t>
  </si>
  <si>
    <t>3/ Calculated by taking the sum of Hard Red Spring, Hard White Spring, Soft White Spring, and Durum divided by total production.</t>
  </si>
  <si>
    <r>
      <t xml:space="preserve">Source: USDA, National Agricultural Statistical Service May </t>
    </r>
    <r>
      <rPr>
        <i/>
        <sz val="10"/>
        <rFont val="Arial"/>
        <family val="2"/>
      </rPr>
      <t>Crop Production</t>
    </r>
    <r>
      <rPr>
        <sz val="10"/>
        <rFont val="Arial"/>
        <family val="2"/>
      </rPr>
      <t xml:space="preserve"> Report and USDA, World Agricultural Outlook Board.</t>
    </r>
  </si>
  <si>
    <t>Table 15. By-class production and contract weights for July and August, 2010/11–2023/24</t>
  </si>
  <si>
    <t>Hard Red Spring wheat production</t>
  </si>
  <si>
    <t>Hard White Spring wheat production</t>
  </si>
  <si>
    <t>Soft White Spring wheat production</t>
  </si>
  <si>
    <t>Durum wheat production</t>
  </si>
  <si>
    <r>
      <t xml:space="preserve">Source: USDA, National Agricultural Statistical Service July </t>
    </r>
    <r>
      <rPr>
        <i/>
        <sz val="10"/>
        <rFont val="Arial"/>
        <family val="2"/>
      </rPr>
      <t>Crop Production</t>
    </r>
    <r>
      <rPr>
        <sz val="10"/>
        <rFont val="Arial"/>
        <family val="2"/>
      </rPr>
      <t xml:space="preserve"> Report.</t>
    </r>
  </si>
  <si>
    <t>Table 16. By-class production and contract weights for September through May, 2010/11–2023/24</t>
  </si>
  <si>
    <r>
      <t xml:space="preserve">Source: USDA, National Agricultural Statistical Service September </t>
    </r>
    <r>
      <rPr>
        <i/>
        <sz val="10"/>
        <rFont val="Arial"/>
        <family val="2"/>
      </rPr>
      <t>Small Grains Annual Summary Report</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</si>
</sst>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
    <numFmt numFmtId="166" formatCode="mmmm\ d"/>
    <numFmt numFmtId="167" formatCode="mmmm\ d\,\ yyyy"/>
    <numFmt numFmtId="168" formatCode="[$-409]d\-mmm\-yy;@"/>
    <numFmt numFmtId="169" formatCode="[$-409]dd\-mmm\-yy;@"/>
    <numFmt numFmtId="170" formatCode="_(* #,##0_);_(* \(#,##0\);_(* &quot;-&quot;??_);_(@_)"/>
  </numFmts>
  <fonts count="66">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2"/>
      <name val="Times New Roman"/>
      <family val="1"/>
    </font>
    <font>
      <sz val="12"/>
      <name val="Arial"/>
      <family val="2"/>
    </font>
    <font>
      <b/>
      <sz val="12"/>
      <name val="Times New Roman"/>
      <family val="1"/>
    </font>
    <font>
      <b/>
      <sz val="14"/>
      <name val="Times New Roman"/>
      <family val="1"/>
    </font>
    <font>
      <sz val="10"/>
      <name val="Times New Roman"/>
      <family val="1"/>
    </font>
    <font>
      <b/>
      <sz val="12"/>
      <name val="Arial"/>
      <family val="2"/>
    </font>
    <font>
      <b/>
      <sz val="10"/>
      <name val="Arial"/>
      <family val="2"/>
    </font>
    <font>
      <sz val="11"/>
      <name val="Arial"/>
      <family val="2"/>
    </font>
    <font>
      <sz val="14"/>
      <name val="Times New Roman"/>
      <family val="1"/>
    </font>
    <font>
      <u/>
      <sz val="6.85"/>
      <color indexed="12"/>
      <name val="Arial MT"/>
    </font>
    <font>
      <sz val="12"/>
      <name val="Arial MT"/>
    </font>
    <font>
      <sz val="14"/>
      <name val="Arial"/>
      <family val="2"/>
    </font>
    <font>
      <sz val="12"/>
      <name val="Fixedsys"/>
      <family val="3"/>
    </font>
    <font>
      <b/>
      <sz val="10"/>
      <name val="Times New Roman"/>
      <family val="1"/>
    </font>
    <font>
      <b/>
      <sz val="14"/>
      <name val="Arial"/>
      <family val="2"/>
    </font>
    <font>
      <sz val="10"/>
      <name val="Arial"/>
      <family val="2"/>
    </font>
    <font>
      <vertAlign val="superscript"/>
      <sz val="10"/>
      <name val="Arial"/>
      <family val="2"/>
    </font>
    <font>
      <u/>
      <sz val="14"/>
      <name val="Times New Roman"/>
      <family val="1"/>
    </font>
    <font>
      <i/>
      <sz val="10"/>
      <name val="Arial"/>
      <family val="2"/>
    </font>
    <font>
      <u/>
      <sz val="12"/>
      <color indexed="12"/>
      <name val="Times New Roman"/>
      <family val="1"/>
    </font>
    <font>
      <sz val="10"/>
      <color indexed="10"/>
      <name val="Arial"/>
      <family val="2"/>
    </font>
    <font>
      <sz val="12"/>
      <color indexed="10"/>
      <name val="Times New Roman"/>
      <family val="1"/>
    </font>
    <font>
      <sz val="10"/>
      <color indexed="8"/>
      <name val="Arial"/>
      <family val="2"/>
    </font>
    <font>
      <u/>
      <sz val="12"/>
      <color indexed="17"/>
      <name val="Times New Roman"/>
      <family val="1"/>
    </font>
    <font>
      <sz val="12"/>
      <color indexed="17"/>
      <name val="Times New Roman"/>
      <family val="1"/>
    </font>
    <font>
      <b/>
      <sz val="10"/>
      <name val="Arial MT"/>
    </font>
    <font>
      <sz val="10"/>
      <name val="Arial MT"/>
    </font>
    <font>
      <sz val="12"/>
      <color indexed="12"/>
      <name val="Times New Roman"/>
      <family val="1"/>
    </font>
    <font>
      <sz val="10"/>
      <color theme="1"/>
      <name val="Arial"/>
      <family val="2"/>
    </font>
    <font>
      <b/>
      <sz val="11"/>
      <color theme="1"/>
      <name val="Calibri"/>
      <family val="2"/>
      <scheme val="minor"/>
    </font>
    <font>
      <b/>
      <i/>
      <sz val="10"/>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0"/>
      <color rgb="FFFF0000"/>
      <name val="Arial"/>
      <family val="2"/>
    </font>
    <font>
      <u/>
      <sz val="10"/>
      <color indexed="12"/>
      <name val="Arial MT"/>
    </font>
    <font>
      <u/>
      <sz val="10"/>
      <color indexed="12"/>
      <name val="Times New Roman"/>
      <family val="1"/>
    </font>
    <font>
      <u/>
      <sz val="11"/>
      <color indexed="12"/>
      <name val="Times New Roman"/>
      <family val="1"/>
    </font>
    <font>
      <b/>
      <sz val="11"/>
      <name val="Times New Roman"/>
      <family val="1"/>
    </font>
    <font>
      <sz val="10"/>
      <color indexed="12"/>
      <name val="Times New Roman"/>
      <family val="1"/>
    </font>
    <font>
      <u/>
      <sz val="10"/>
      <color indexed="17"/>
      <name val="Times New Roman"/>
      <family val="1"/>
    </font>
    <font>
      <u/>
      <sz val="10"/>
      <color indexed="12"/>
      <name val="Arial"/>
      <family val="2"/>
    </font>
    <font>
      <b/>
      <sz val="11"/>
      <name val="Arial"/>
      <family val="2"/>
    </font>
    <font>
      <u/>
      <sz val="10"/>
      <color rgb="FF0000FF"/>
      <name val="Arial MT"/>
    </font>
    <font>
      <sz val="11"/>
      <name val="Calibri"/>
      <family val="2"/>
    </font>
    <font>
      <u/>
      <sz val="10"/>
      <color rgb="FF0000FF"/>
      <name val="Arial"/>
      <family val="2"/>
    </font>
    <font>
      <sz val="11"/>
      <name val="Calibri"/>
      <family val="2"/>
      <scheme val="minor"/>
    </font>
  </fonts>
  <fills count="4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s>
  <borders count="43">
    <border>
      <left/>
      <right/>
      <top/>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style="thin">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110">
    <xf numFmtId="0" fontId="0" fillId="0" borderId="0"/>
    <xf numFmtId="0" fontId="15" fillId="0" borderId="0" applyNumberFormat="0" applyFill="0" applyBorder="0" applyAlignment="0" applyProtection="0">
      <alignment vertical="top"/>
      <protection locked="0"/>
    </xf>
    <xf numFmtId="0" fontId="7" fillId="0" borderId="0"/>
    <xf numFmtId="0" fontId="16" fillId="0" borderId="0"/>
    <xf numFmtId="0" fontId="7" fillId="0" borderId="0"/>
    <xf numFmtId="43" fontId="4" fillId="0" borderId="0" applyFont="0" applyFill="0" applyBorder="0" applyAlignment="0" applyProtection="0"/>
    <xf numFmtId="0" fontId="37" fillId="0" borderId="0" applyNumberFormat="0" applyFill="0" applyBorder="0" applyAlignment="0" applyProtection="0"/>
    <xf numFmtId="0" fontId="38" fillId="0" borderId="26" applyNumberFormat="0" applyFill="0" applyAlignment="0" applyProtection="0"/>
    <xf numFmtId="0" fontId="39" fillId="0" borderId="27" applyNumberFormat="0" applyFill="0" applyAlignment="0" applyProtection="0"/>
    <xf numFmtId="0" fontId="40" fillId="0" borderId="28" applyNumberFormat="0" applyFill="0" applyAlignment="0" applyProtection="0"/>
    <xf numFmtId="0" fontId="40" fillId="0" borderId="0" applyNumberFormat="0" applyFill="0" applyBorder="0" applyAlignment="0" applyProtection="0"/>
    <xf numFmtId="0" fontId="41" fillId="4" borderId="0" applyNumberFormat="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29" applyNumberFormat="0" applyAlignment="0" applyProtection="0"/>
    <xf numFmtId="0" fontId="45" fillId="8" borderId="30" applyNumberFormat="0" applyAlignment="0" applyProtection="0"/>
    <xf numFmtId="0" fontId="46" fillId="8" borderId="29" applyNumberFormat="0" applyAlignment="0" applyProtection="0"/>
    <xf numFmtId="0" fontId="47" fillId="0" borderId="31" applyNumberFormat="0" applyFill="0" applyAlignment="0" applyProtection="0"/>
    <xf numFmtId="0" fontId="48" fillId="9" borderId="32" applyNumberFormat="0" applyAlignment="0" applyProtection="0"/>
    <xf numFmtId="0" fontId="49" fillId="0" borderId="0" applyNumberFormat="0" applyFill="0" applyBorder="0" applyAlignment="0" applyProtection="0"/>
    <xf numFmtId="0" fontId="50" fillId="0" borderId="0" applyNumberFormat="0" applyFill="0" applyBorder="0" applyAlignment="0" applyProtection="0"/>
    <xf numFmtId="0" fontId="35" fillId="0" borderId="34" applyNumberFormat="0" applyFill="0" applyAlignment="0" applyProtection="0"/>
    <xf numFmtId="0" fontId="51"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51"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1"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1"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1"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1"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0" borderId="0"/>
    <xf numFmtId="0" fontId="3" fillId="10" borderId="33" applyNumberFormat="0" applyFont="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0" borderId="0"/>
    <xf numFmtId="0" fontId="2" fillId="10" borderId="33"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0" borderId="33" applyNumberFormat="0" applyFont="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0" borderId="33" applyNumberFormat="0" applyFont="0" applyAlignment="0" applyProtection="0"/>
    <xf numFmtId="43" fontId="52" fillId="0" borderId="0" applyFont="0" applyFill="0" applyBorder="0" applyAlignment="0" applyProtection="0"/>
    <xf numFmtId="0" fontId="4" fillId="0" borderId="0"/>
  </cellStyleXfs>
  <cellXfs count="570">
    <xf numFmtId="0" fontId="0" fillId="0" borderId="0" xfId="0"/>
    <xf numFmtId="0" fontId="6" fillId="0" borderId="0" xfId="0" applyFont="1" applyAlignment="1">
      <alignment horizontal="left" indent="2"/>
    </xf>
    <xf numFmtId="0" fontId="9" fillId="0" borderId="0" xfId="0" applyFont="1"/>
    <xf numFmtId="0" fontId="12" fillId="0" borderId="1" xfId="0" applyFont="1" applyBorder="1"/>
    <xf numFmtId="0" fontId="13" fillId="0" borderId="0" xfId="0" applyFont="1"/>
    <xf numFmtId="0" fontId="14" fillId="0" borderId="0" xfId="0" applyFont="1"/>
    <xf numFmtId="0" fontId="0" fillId="0" borderId="2" xfId="0" applyBorder="1"/>
    <xf numFmtId="0" fontId="16" fillId="0" borderId="0" xfId="3"/>
    <xf numFmtId="0" fontId="12" fillId="0" borderId="0" xfId="3" applyFont="1"/>
    <xf numFmtId="0" fontId="7" fillId="0" borderId="0" xfId="4"/>
    <xf numFmtId="0" fontId="16" fillId="0" borderId="0" xfId="3" applyAlignment="1">
      <alignment horizontal="center"/>
    </xf>
    <xf numFmtId="0" fontId="17" fillId="0" borderId="0" xfId="0" applyFont="1"/>
    <xf numFmtId="0" fontId="20" fillId="0" borderId="0" xfId="0" applyFont="1"/>
    <xf numFmtId="0" fontId="6" fillId="0" borderId="0" xfId="3" applyFont="1"/>
    <xf numFmtId="0" fontId="10" fillId="0" borderId="0" xfId="0" applyFont="1"/>
    <xf numFmtId="0" fontId="6" fillId="0" borderId="0" xfId="0" applyFont="1"/>
    <xf numFmtId="0" fontId="11" fillId="0" borderId="0" xfId="0" applyFont="1"/>
    <xf numFmtId="0" fontId="7" fillId="0" borderId="0" xfId="0" applyFont="1"/>
    <xf numFmtId="0" fontId="18" fillId="0" borderId="0" xfId="0" applyFont="1"/>
    <xf numFmtId="2" fontId="13" fillId="0" borderId="0" xfId="0" applyNumberFormat="1" applyFont="1"/>
    <xf numFmtId="0" fontId="21" fillId="0" borderId="0" xfId="0" applyFont="1"/>
    <xf numFmtId="0" fontId="12" fillId="0" borderId="0" xfId="0" applyFont="1"/>
    <xf numFmtId="0" fontId="23" fillId="0" borderId="0" xfId="0" applyFont="1"/>
    <xf numFmtId="168" fontId="6" fillId="0" borderId="3" xfId="0" applyNumberFormat="1" applyFont="1" applyBorder="1"/>
    <xf numFmtId="0" fontId="9" fillId="0" borderId="0" xfId="0" applyFont="1" applyAlignment="1">
      <alignment horizontal="left"/>
    </xf>
    <xf numFmtId="0" fontId="19" fillId="0" borderId="0" xfId="0" applyFont="1" applyAlignment="1">
      <alignment horizontal="left" indent="1"/>
    </xf>
    <xf numFmtId="0" fontId="10" fillId="0" borderId="0" xfId="0" applyFont="1" applyProtection="1">
      <protection locked="0"/>
    </xf>
    <xf numFmtId="0" fontId="0" fillId="0" borderId="0" xfId="0" applyProtection="1">
      <protection locked="0"/>
    </xf>
    <xf numFmtId="0" fontId="6" fillId="0" borderId="0" xfId="0" applyFont="1" applyAlignment="1">
      <alignment horizontal="left"/>
    </xf>
    <xf numFmtId="0" fontId="0" fillId="0" borderId="7" xfId="0" applyBorder="1"/>
    <xf numFmtId="2" fontId="0" fillId="0" borderId="7" xfId="0" applyNumberFormat="1" applyBorder="1"/>
    <xf numFmtId="0" fontId="27" fillId="0" borderId="0" xfId="0" applyFont="1"/>
    <xf numFmtId="0" fontId="7" fillId="0" borderId="0" xfId="2"/>
    <xf numFmtId="0" fontId="12" fillId="0" borderId="1" xfId="3" applyFont="1" applyBorder="1"/>
    <xf numFmtId="0" fontId="28" fillId="0" borderId="0" xfId="3" applyFont="1"/>
    <xf numFmtId="0" fontId="26" fillId="0" borderId="0" xfId="0" applyFont="1"/>
    <xf numFmtId="2" fontId="0" fillId="2" borderId="0" xfId="0" applyNumberFormat="1" applyFill="1"/>
    <xf numFmtId="0" fontId="30" fillId="0" borderId="0" xfId="0" applyFont="1"/>
    <xf numFmtId="0" fontId="31" fillId="0" borderId="1" xfId="3" applyFont="1" applyBorder="1"/>
    <xf numFmtId="0" fontId="32" fillId="0" borderId="0" xfId="3" applyFont="1"/>
    <xf numFmtId="0" fontId="32" fillId="0" borderId="1" xfId="3" applyFont="1" applyBorder="1"/>
    <xf numFmtId="168" fontId="32" fillId="0" borderId="0" xfId="3" applyNumberFormat="1" applyFont="1"/>
    <xf numFmtId="0" fontId="32" fillId="0" borderId="10" xfId="3" applyFont="1" applyBorder="1"/>
    <xf numFmtId="0" fontId="6" fillId="0" borderId="1" xfId="3" applyFont="1" applyBorder="1"/>
    <xf numFmtId="2" fontId="32" fillId="0" borderId="0" xfId="3" applyNumberFormat="1" applyFont="1"/>
    <xf numFmtId="168" fontId="32" fillId="0" borderId="0" xfId="3" applyNumberFormat="1" applyFont="1" applyAlignment="1">
      <alignment horizontal="right"/>
    </xf>
    <xf numFmtId="0" fontId="0" fillId="0" borderId="10" xfId="0" applyBorder="1"/>
    <xf numFmtId="15" fontId="0" fillId="0" borderId="0" xfId="0" applyNumberFormat="1"/>
    <xf numFmtId="165" fontId="32" fillId="0" borderId="0" xfId="3" applyNumberFormat="1" applyFont="1"/>
    <xf numFmtId="2" fontId="0" fillId="0" borderId="0" xfId="0" applyNumberFormat="1"/>
    <xf numFmtId="168" fontId="4" fillId="0" borderId="0" xfId="3" applyNumberFormat="1" applyFont="1" applyAlignment="1">
      <alignment horizontal="right"/>
    </xf>
    <xf numFmtId="165" fontId="0" fillId="0" borderId="0" xfId="0" applyNumberFormat="1"/>
    <xf numFmtId="2" fontId="4" fillId="0" borderId="0" xfId="3" applyNumberFormat="1" applyFont="1"/>
    <xf numFmtId="2" fontId="4" fillId="0" borderId="0" xfId="0" applyNumberFormat="1" applyFont="1"/>
    <xf numFmtId="2" fontId="12" fillId="0" borderId="0" xfId="3" applyNumberFormat="1" applyFont="1"/>
    <xf numFmtId="0" fontId="32" fillId="0" borderId="1" xfId="0" applyFont="1" applyBorder="1"/>
    <xf numFmtId="0" fontId="4" fillId="0" borderId="0" xfId="0" applyFont="1"/>
    <xf numFmtId="0" fontId="4" fillId="0" borderId="0" xfId="3" applyFont="1" applyAlignment="1">
      <alignment vertical="top"/>
    </xf>
    <xf numFmtId="165" fontId="0" fillId="0" borderId="0" xfId="0" applyNumberFormat="1" applyAlignment="1">
      <alignment vertical="top"/>
    </xf>
    <xf numFmtId="2" fontId="4" fillId="0" borderId="1" xfId="0" applyNumberFormat="1" applyFont="1" applyBorder="1"/>
    <xf numFmtId="0" fontId="4" fillId="0" borderId="0" xfId="0" applyFont="1" applyAlignment="1">
      <alignment horizontal="left"/>
    </xf>
    <xf numFmtId="0" fontId="4" fillId="0" borderId="1" xfId="0" applyFont="1" applyBorder="1" applyAlignment="1">
      <alignment horizontal="left"/>
    </xf>
    <xf numFmtId="2" fontId="0" fillId="0" borderId="1" xfId="0" applyNumberFormat="1" applyBorder="1"/>
    <xf numFmtId="0" fontId="0" fillId="3" borderId="0" xfId="0" applyFill="1"/>
    <xf numFmtId="0" fontId="13" fillId="3" borderId="0" xfId="0" applyFont="1" applyFill="1"/>
    <xf numFmtId="0" fontId="32" fillId="0" borderId="0" xfId="0" applyFont="1"/>
    <xf numFmtId="0" fontId="4" fillId="0" borderId="0" xfId="3" applyFont="1"/>
    <xf numFmtId="15" fontId="4" fillId="0" borderId="0" xfId="0" applyNumberFormat="1" applyFont="1"/>
    <xf numFmtId="0" fontId="4" fillId="0" borderId="1" xfId="0" applyFont="1" applyBorder="1"/>
    <xf numFmtId="0" fontId="12" fillId="0" borderId="0" xfId="0" applyFont="1" applyAlignment="1">
      <alignment horizontal="right"/>
    </xf>
    <xf numFmtId="2" fontId="4" fillId="0" borderId="0" xfId="0" applyNumberFormat="1" applyFont="1" applyAlignment="1">
      <alignment horizontal="right"/>
    </xf>
    <xf numFmtId="165" fontId="4" fillId="0" borderId="0" xfId="0" applyNumberFormat="1" applyFont="1"/>
    <xf numFmtId="0" fontId="29" fillId="0" borderId="0" xfId="1" applyFont="1" applyAlignment="1" applyProtection="1">
      <alignment horizontal="left"/>
    </xf>
    <xf numFmtId="0" fontId="0" fillId="0" borderId="0" xfId="0" applyAlignment="1">
      <alignment horizontal="left"/>
    </xf>
    <xf numFmtId="0" fontId="10" fillId="0" borderId="0" xfId="0" applyFont="1" applyAlignment="1">
      <alignment horizontal="left"/>
    </xf>
    <xf numFmtId="0" fontId="8" fillId="0" borderId="0" xfId="0" applyFont="1"/>
    <xf numFmtId="0" fontId="35" fillId="0" borderId="0" xfId="0" applyFont="1"/>
    <xf numFmtId="0" fontId="0" fillId="0" borderId="1" xfId="0" applyBorder="1"/>
    <xf numFmtId="0" fontId="6" fillId="0" borderId="0" xfId="0" applyFont="1" applyAlignment="1">
      <alignment horizontal="left" indent="1"/>
    </xf>
    <xf numFmtId="0" fontId="8" fillId="0" borderId="0" xfId="0" applyFont="1" applyAlignment="1">
      <alignment horizontal="left" indent="1"/>
    </xf>
    <xf numFmtId="0" fontId="6" fillId="0" borderId="0" xfId="0" applyFont="1" applyAlignment="1">
      <alignment horizontal="left" wrapText="1" indent="1"/>
    </xf>
    <xf numFmtId="0" fontId="6" fillId="0" borderId="0" xfId="0" applyFont="1" applyAlignment="1">
      <alignment horizontal="left" indent="3"/>
    </xf>
    <xf numFmtId="14" fontId="0" fillId="0" borderId="0" xfId="0" applyNumberFormat="1"/>
    <xf numFmtId="0" fontId="16" fillId="0" borderId="0" xfId="3" applyAlignment="1">
      <alignment horizontal="left"/>
    </xf>
    <xf numFmtId="168" fontId="4" fillId="0" borderId="0" xfId="3" applyNumberFormat="1" applyFont="1"/>
    <xf numFmtId="43" fontId="4" fillId="0" borderId="0" xfId="108" applyFont="1"/>
    <xf numFmtId="43" fontId="0" fillId="0" borderId="0" xfId="108" applyFont="1"/>
    <xf numFmtId="0" fontId="4" fillId="0" borderId="1" xfId="3" applyFont="1" applyBorder="1"/>
    <xf numFmtId="2" fontId="4" fillId="0" borderId="1" xfId="3" applyNumberFormat="1" applyFont="1" applyBorder="1"/>
    <xf numFmtId="4" fontId="4" fillId="0" borderId="0" xfId="3" applyNumberFormat="1" applyFont="1"/>
    <xf numFmtId="4" fontId="4" fillId="0" borderId="0" xfId="0" applyNumberFormat="1" applyFont="1"/>
    <xf numFmtId="0" fontId="4" fillId="0" borderId="0" xfId="3" applyFont="1" applyAlignment="1">
      <alignment horizontal="left"/>
    </xf>
    <xf numFmtId="0" fontId="4" fillId="2" borderId="10" xfId="3" applyFont="1" applyFill="1" applyBorder="1" applyAlignment="1">
      <alignment horizontal="center"/>
    </xf>
    <xf numFmtId="0" fontId="7" fillId="0" borderId="0" xfId="3" applyFont="1"/>
    <xf numFmtId="0" fontId="4" fillId="0" borderId="0" xfId="3" applyFont="1" applyAlignment="1">
      <alignment horizontal="right"/>
    </xf>
    <xf numFmtId="0" fontId="4" fillId="0" borderId="0" xfId="0" quotePrefix="1" applyFont="1"/>
    <xf numFmtId="0" fontId="4" fillId="0" borderId="0" xfId="0" applyFont="1" applyAlignment="1">
      <alignment horizontal="right"/>
    </xf>
    <xf numFmtId="0" fontId="4" fillId="0" borderId="0" xfId="3" quotePrefix="1" applyFont="1"/>
    <xf numFmtId="0" fontId="4" fillId="0" borderId="0" xfId="2" applyFont="1"/>
    <xf numFmtId="0" fontId="4" fillId="0" borderId="1" xfId="3" applyFont="1" applyBorder="1" applyAlignment="1">
      <alignment horizontal="right"/>
    </xf>
    <xf numFmtId="0" fontId="4" fillId="0" borderId="10" xfId="0" applyFont="1" applyBorder="1"/>
    <xf numFmtId="0" fontId="4" fillId="0" borderId="0" xfId="4" applyFont="1"/>
    <xf numFmtId="0" fontId="4" fillId="0" borderId="1" xfId="3" applyFont="1" applyBorder="1" applyAlignment="1">
      <alignment horizontal="left"/>
    </xf>
    <xf numFmtId="0" fontId="4" fillId="2" borderId="10" xfId="3" applyFont="1" applyFill="1" applyBorder="1" applyAlignment="1">
      <alignment horizontal="right"/>
    </xf>
    <xf numFmtId="0" fontId="4" fillId="2" borderId="1" xfId="3" applyFont="1" applyFill="1" applyBorder="1" applyAlignment="1">
      <alignment horizontal="right"/>
    </xf>
    <xf numFmtId="165" fontId="4" fillId="0" borderId="1" xfId="0" applyNumberFormat="1" applyFont="1" applyBorder="1"/>
    <xf numFmtId="167" fontId="4" fillId="0" borderId="0" xfId="3" applyNumberFormat="1" applyFont="1"/>
    <xf numFmtId="168" fontId="4" fillId="0" borderId="1" xfId="3" applyNumberFormat="1" applyFont="1" applyBorder="1"/>
    <xf numFmtId="0" fontId="0" fillId="0" borderId="0" xfId="0" applyAlignment="1">
      <alignment vertical="top" wrapText="1"/>
    </xf>
    <xf numFmtId="0" fontId="0" fillId="0" borderId="0" xfId="0" applyAlignment="1">
      <alignment wrapText="1"/>
    </xf>
    <xf numFmtId="0" fontId="25" fillId="0" borderId="0" xfId="1" applyFont="1" applyAlignment="1" applyProtection="1">
      <alignment horizontal="center"/>
    </xf>
    <xf numFmtId="0" fontId="0" fillId="0" borderId="0" xfId="0" quotePrefix="1"/>
    <xf numFmtId="43" fontId="0" fillId="0" borderId="0" xfId="108" applyFont="1" applyFill="1"/>
    <xf numFmtId="0" fontId="9" fillId="0" borderId="0" xfId="109" applyFont="1" applyAlignment="1">
      <alignment horizontal="left"/>
    </xf>
    <xf numFmtId="0" fontId="14" fillId="0" borderId="0" xfId="109" applyFont="1"/>
    <xf numFmtId="0" fontId="30" fillId="0" borderId="0" xfId="109" applyFont="1"/>
    <xf numFmtId="0" fontId="17" fillId="0" borderId="0" xfId="109" applyFont="1"/>
    <xf numFmtId="0" fontId="4" fillId="0" borderId="0" xfId="109"/>
    <xf numFmtId="0" fontId="6" fillId="0" borderId="0" xfId="109" applyFont="1" applyAlignment="1">
      <alignment horizontal="left"/>
    </xf>
    <xf numFmtId="0" fontId="6" fillId="0" borderId="0" xfId="109" applyFont="1"/>
    <xf numFmtId="0" fontId="27" fillId="0" borderId="0" xfId="109" applyFont="1"/>
    <xf numFmtId="0" fontId="8" fillId="0" borderId="0" xfId="109" applyFont="1"/>
    <xf numFmtId="0" fontId="9" fillId="0" borderId="0" xfId="109" applyFont="1"/>
    <xf numFmtId="0" fontId="10" fillId="0" borderId="0" xfId="109" applyFont="1"/>
    <xf numFmtId="0" fontId="19" fillId="0" borderId="0" xfId="109" applyFont="1" applyAlignment="1">
      <alignment horizontal="left" indent="1"/>
    </xf>
    <xf numFmtId="0" fontId="4" fillId="0" borderId="2" xfId="109" applyBorder="1"/>
    <xf numFmtId="0" fontId="13" fillId="0" borderId="0" xfId="109" applyFont="1"/>
    <xf numFmtId="2" fontId="13" fillId="0" borderId="0" xfId="109" applyNumberFormat="1" applyFont="1"/>
    <xf numFmtId="0" fontId="4" fillId="0" borderId="0" xfId="109" quotePrefix="1"/>
    <xf numFmtId="2" fontId="22" fillId="0" borderId="0" xfId="109" quotePrefix="1" applyNumberFormat="1" applyFont="1"/>
    <xf numFmtId="2" fontId="4" fillId="0" borderId="0" xfId="109" applyNumberFormat="1"/>
    <xf numFmtId="170" fontId="0" fillId="0" borderId="0" xfId="108" applyNumberFormat="1" applyFont="1"/>
    <xf numFmtId="0" fontId="12" fillId="0" borderId="0" xfId="0" applyFont="1" applyAlignment="1">
      <alignment horizontal="left" wrapText="1"/>
    </xf>
    <xf numFmtId="0" fontId="4" fillId="35" borderId="0" xfId="0" applyFont="1" applyFill="1"/>
    <xf numFmtId="166" fontId="4" fillId="0" borderId="0" xfId="3" applyNumberFormat="1" applyFont="1" applyAlignment="1">
      <alignment horizontal="center"/>
    </xf>
    <xf numFmtId="0" fontId="4" fillId="0" borderId="0" xfId="3" applyFont="1" applyAlignment="1">
      <alignment horizontal="center"/>
    </xf>
    <xf numFmtId="166" fontId="4" fillId="0" borderId="0" xfId="3" applyNumberFormat="1" applyFont="1"/>
    <xf numFmtId="43" fontId="0" fillId="0" borderId="1" xfId="0" applyNumberFormat="1" applyBorder="1"/>
    <xf numFmtId="170" fontId="0" fillId="0" borderId="1" xfId="108" applyNumberFormat="1" applyFont="1" applyBorder="1"/>
    <xf numFmtId="170" fontId="0" fillId="0" borderId="0" xfId="108" applyNumberFormat="1" applyFont="1" applyBorder="1"/>
    <xf numFmtId="170" fontId="4" fillId="0" borderId="0" xfId="108" applyNumberFormat="1" applyFont="1"/>
    <xf numFmtId="170" fontId="4" fillId="0" borderId="0" xfId="108" applyNumberFormat="1" applyFont="1" applyBorder="1"/>
    <xf numFmtId="2" fontId="32" fillId="0" borderId="1" xfId="3" applyNumberFormat="1" applyFont="1" applyBorder="1"/>
    <xf numFmtId="170" fontId="0" fillId="0" borderId="1" xfId="5" applyNumberFormat="1" applyFont="1" applyBorder="1"/>
    <xf numFmtId="0" fontId="25" fillId="0" borderId="0" xfId="1" applyFont="1" applyAlignment="1" applyProtection="1"/>
    <xf numFmtId="0" fontId="32" fillId="3" borderId="0" xfId="3" applyFont="1" applyFill="1"/>
    <xf numFmtId="0" fontId="31" fillId="36" borderId="12" xfId="3" applyFont="1" applyFill="1" applyBorder="1" applyAlignment="1">
      <alignment horizontal="center"/>
    </xf>
    <xf numFmtId="0" fontId="32" fillId="36" borderId="10" xfId="3" applyFont="1" applyFill="1" applyBorder="1" applyAlignment="1">
      <alignment horizontal="center"/>
    </xf>
    <xf numFmtId="0" fontId="31" fillId="37" borderId="10" xfId="3" applyFont="1" applyFill="1" applyBorder="1" applyAlignment="1">
      <alignment horizontal="right"/>
    </xf>
    <xf numFmtId="0" fontId="32" fillId="37" borderId="10" xfId="3" applyFont="1" applyFill="1" applyBorder="1"/>
    <xf numFmtId="0" fontId="32" fillId="37" borderId="10" xfId="3" applyFont="1" applyFill="1" applyBorder="1" applyAlignment="1">
      <alignment horizontal="center"/>
    </xf>
    <xf numFmtId="0" fontId="32" fillId="38" borderId="12" xfId="3" applyFont="1" applyFill="1" applyBorder="1"/>
    <xf numFmtId="0" fontId="31" fillId="38" borderId="10" xfId="3" applyFont="1" applyFill="1" applyBorder="1"/>
    <xf numFmtId="0" fontId="32" fillId="38" borderId="10" xfId="3" applyFont="1" applyFill="1" applyBorder="1" applyAlignment="1">
      <alignment horizontal="center"/>
    </xf>
    <xf numFmtId="0" fontId="32" fillId="39" borderId="10" xfId="3" applyFont="1" applyFill="1" applyBorder="1" applyAlignment="1">
      <alignment horizontal="center"/>
    </xf>
    <xf numFmtId="0" fontId="31" fillId="40" borderId="13" xfId="3" applyFont="1" applyFill="1" applyBorder="1"/>
    <xf numFmtId="0" fontId="32" fillId="40" borderId="10" xfId="3" applyFont="1" applyFill="1" applyBorder="1" applyAlignment="1">
      <alignment horizontal="center"/>
    </xf>
    <xf numFmtId="0" fontId="31" fillId="40" borderId="10" xfId="3" applyFont="1" applyFill="1" applyBorder="1"/>
    <xf numFmtId="0" fontId="31" fillId="40" borderId="10" xfId="3" applyFont="1" applyFill="1" applyBorder="1" applyAlignment="1">
      <alignment horizontal="center"/>
    </xf>
    <xf numFmtId="0" fontId="31" fillId="39" borderId="12" xfId="3" applyFont="1" applyFill="1" applyBorder="1" applyAlignment="1">
      <alignment horizontal="center"/>
    </xf>
    <xf numFmtId="0" fontId="31" fillId="39" borderId="10" xfId="3" applyFont="1" applyFill="1" applyBorder="1" applyAlignment="1">
      <alignment horizontal="center"/>
    </xf>
    <xf numFmtId="0" fontId="31" fillId="39" borderId="12" xfId="3" applyFont="1" applyFill="1" applyBorder="1"/>
    <xf numFmtId="0" fontId="31" fillId="39" borderId="10" xfId="3" applyFont="1" applyFill="1" applyBorder="1"/>
    <xf numFmtId="0" fontId="32" fillId="0" borderId="14" xfId="3" applyFont="1" applyBorder="1"/>
    <xf numFmtId="0" fontId="31" fillId="36" borderId="15" xfId="3" applyFont="1" applyFill="1" applyBorder="1" applyAlignment="1">
      <alignment horizontal="center"/>
    </xf>
    <xf numFmtId="0" fontId="31" fillId="40" borderId="40" xfId="3" applyFont="1" applyFill="1" applyBorder="1"/>
    <xf numFmtId="0" fontId="6" fillId="0" borderId="0" xfId="0" applyFont="1" applyAlignment="1">
      <alignment vertical="top"/>
    </xf>
    <xf numFmtId="0" fontId="10" fillId="0" borderId="0" xfId="0" applyFont="1" applyAlignment="1">
      <alignment vertical="top"/>
    </xf>
    <xf numFmtId="0" fontId="11" fillId="38" borderId="1" xfId="0" applyFont="1" applyFill="1" applyBorder="1"/>
    <xf numFmtId="0" fontId="0" fillId="38" borderId="1" xfId="0" applyFill="1" applyBorder="1"/>
    <xf numFmtId="0" fontId="11" fillId="38" borderId="0" xfId="0" applyFont="1" applyFill="1"/>
    <xf numFmtId="0" fontId="13" fillId="38" borderId="0" xfId="0" applyFont="1" applyFill="1"/>
    <xf numFmtId="2" fontId="13" fillId="38" borderId="3" xfId="0" applyNumberFormat="1" applyFont="1" applyFill="1" applyBorder="1"/>
    <xf numFmtId="0" fontId="4" fillId="38" borderId="0" xfId="0" applyFont="1" applyFill="1"/>
    <xf numFmtId="2" fontId="34" fillId="38" borderId="3" xfId="0" applyNumberFormat="1" applyFont="1" applyFill="1" applyBorder="1"/>
    <xf numFmtId="0" fontId="0" fillId="38" borderId="0" xfId="0" applyFill="1"/>
    <xf numFmtId="2" fontId="4" fillId="38" borderId="3" xfId="0" applyNumberFormat="1" applyFont="1" applyFill="1" applyBorder="1"/>
    <xf numFmtId="2" fontId="0" fillId="38" borderId="0" xfId="0" applyNumberFormat="1" applyFill="1"/>
    <xf numFmtId="2" fontId="4" fillId="38" borderId="3" xfId="0" applyNumberFormat="1" applyFont="1" applyFill="1" applyBorder="1" applyAlignment="1">
      <alignment horizontal="right"/>
    </xf>
    <xf numFmtId="2" fontId="0" fillId="38" borderId="4" xfId="0" applyNumberFormat="1" applyFill="1" applyBorder="1"/>
    <xf numFmtId="2" fontId="4" fillId="38" borderId="4" xfId="0" applyNumberFormat="1" applyFont="1" applyFill="1" applyBorder="1" applyAlignment="1">
      <alignment horizontal="right" indent="2"/>
    </xf>
    <xf numFmtId="0" fontId="6" fillId="38" borderId="0" xfId="0" applyFont="1" applyFill="1"/>
    <xf numFmtId="2" fontId="4" fillId="38" borderId="4" xfId="0" applyNumberFormat="1" applyFont="1" applyFill="1" applyBorder="1"/>
    <xf numFmtId="2" fontId="0" fillId="38" borderId="3" xfId="0" applyNumberFormat="1" applyFill="1" applyBorder="1"/>
    <xf numFmtId="0" fontId="4" fillId="38" borderId="23" xfId="0" applyFont="1" applyFill="1" applyBorder="1"/>
    <xf numFmtId="2" fontId="4" fillId="38" borderId="25" xfId="0" applyNumberFormat="1" applyFont="1" applyFill="1" applyBorder="1"/>
    <xf numFmtId="2" fontId="0" fillId="38" borderId="25" xfId="0" applyNumberFormat="1" applyFill="1" applyBorder="1"/>
    <xf numFmtId="0" fontId="11" fillId="38" borderId="18" xfId="0" applyFont="1" applyFill="1" applyBorder="1"/>
    <xf numFmtId="0" fontId="13" fillId="38" borderId="16" xfId="0" applyFont="1" applyFill="1" applyBorder="1"/>
    <xf numFmtId="0" fontId="0" fillId="38" borderId="16" xfId="0" applyFill="1" applyBorder="1"/>
    <xf numFmtId="0" fontId="13" fillId="38" borderId="0" xfId="0" applyFont="1" applyFill="1" applyAlignment="1">
      <alignment horizontal="right"/>
    </xf>
    <xf numFmtId="0" fontId="0" fillId="38" borderId="18" xfId="0" applyFill="1" applyBorder="1"/>
    <xf numFmtId="0" fontId="0" fillId="38" borderId="19" xfId="0" applyFill="1" applyBorder="1"/>
    <xf numFmtId="0" fontId="11" fillId="40" borderId="15" xfId="0" applyFont="1" applyFill="1" applyBorder="1"/>
    <xf numFmtId="0" fontId="11" fillId="40" borderId="10" xfId="0" applyFont="1" applyFill="1" applyBorder="1"/>
    <xf numFmtId="0" fontId="0" fillId="40" borderId="10" xfId="0" applyFill="1" applyBorder="1"/>
    <xf numFmtId="0" fontId="0" fillId="40" borderId="14" xfId="0" applyFill="1" applyBorder="1"/>
    <xf numFmtId="0" fontId="0" fillId="40" borderId="21" xfId="0" applyFill="1" applyBorder="1"/>
    <xf numFmtId="0" fontId="11" fillId="40" borderId="16" xfId="0" applyFont="1" applyFill="1" applyBorder="1"/>
    <xf numFmtId="0" fontId="11" fillId="40" borderId="0" xfId="0" applyFont="1" applyFill="1"/>
    <xf numFmtId="0" fontId="0" fillId="40" borderId="0" xfId="0" applyFill="1"/>
    <xf numFmtId="0" fontId="0" fillId="40" borderId="17" xfId="0" applyFill="1" applyBorder="1"/>
    <xf numFmtId="0" fontId="4" fillId="40" borderId="16" xfId="0" applyFont="1" applyFill="1" applyBorder="1"/>
    <xf numFmtId="2" fontId="13" fillId="40" borderId="3" xfId="0" applyNumberFormat="1" applyFont="1" applyFill="1" applyBorder="1"/>
    <xf numFmtId="0" fontId="0" fillId="40" borderId="16" xfId="0" applyFill="1" applyBorder="1"/>
    <xf numFmtId="165" fontId="0" fillId="40" borderId="0" xfId="0" applyNumberFormat="1" applyFill="1"/>
    <xf numFmtId="0" fontId="6" fillId="0" borderId="0" xfId="0" applyFont="1" applyAlignment="1" applyProtection="1">
      <alignment vertical="top"/>
      <protection locked="0"/>
    </xf>
    <xf numFmtId="0" fontId="0" fillId="36" borderId="0" xfId="0" applyFill="1"/>
    <xf numFmtId="0" fontId="4" fillId="36" borderId="0" xfId="0" applyFont="1" applyFill="1"/>
    <xf numFmtId="0" fontId="0" fillId="36" borderId="1" xfId="0" applyFill="1" applyBorder="1"/>
    <xf numFmtId="0" fontId="4" fillId="0" borderId="14" xfId="0" applyFont="1" applyBorder="1" applyAlignment="1">
      <alignment horizontal="center"/>
    </xf>
    <xf numFmtId="0" fontId="5" fillId="38" borderId="17" xfId="0" applyFont="1" applyFill="1" applyBorder="1"/>
    <xf numFmtId="0" fontId="6" fillId="36" borderId="0" xfId="0" applyFont="1" applyFill="1"/>
    <xf numFmtId="0" fontId="14" fillId="36" borderId="1" xfId="0" applyFont="1" applyFill="1" applyBorder="1"/>
    <xf numFmtId="168" fontId="6" fillId="36" borderId="3" xfId="0" applyNumberFormat="1" applyFont="1" applyFill="1" applyBorder="1"/>
    <xf numFmtId="0" fontId="11" fillId="36" borderId="1" xfId="0" applyFont="1" applyFill="1" applyBorder="1" applyAlignment="1">
      <alignment horizontal="right"/>
    </xf>
    <xf numFmtId="2" fontId="6" fillId="36" borderId="3" xfId="0" applyNumberFormat="1" applyFont="1" applyFill="1" applyBorder="1"/>
    <xf numFmtId="0" fontId="11" fillId="40" borderId="1" xfId="0" applyFont="1" applyFill="1" applyBorder="1"/>
    <xf numFmtId="0" fontId="0" fillId="40" borderId="1" xfId="0" applyFill="1" applyBorder="1"/>
    <xf numFmtId="0" fontId="0" fillId="40" borderId="5" xfId="0" applyFill="1" applyBorder="1"/>
    <xf numFmtId="0" fontId="4" fillId="40" borderId="0" xfId="0" applyFont="1" applyFill="1"/>
    <xf numFmtId="0" fontId="0" fillId="38" borderId="5" xfId="0" applyFill="1" applyBorder="1"/>
    <xf numFmtId="0" fontId="0" fillId="38" borderId="6" xfId="0" applyFill="1" applyBorder="1"/>
    <xf numFmtId="0" fontId="4" fillId="40" borderId="1" xfId="109" applyFill="1" applyBorder="1"/>
    <xf numFmtId="0" fontId="4" fillId="40" borderId="0" xfId="109" applyFill="1"/>
    <xf numFmtId="0" fontId="11" fillId="38" borderId="1" xfId="109" applyFont="1" applyFill="1" applyBorder="1"/>
    <xf numFmtId="0" fontId="4" fillId="38" borderId="1" xfId="109" applyFill="1" applyBorder="1"/>
    <xf numFmtId="0" fontId="4" fillId="38" borderId="0" xfId="109" applyFill="1"/>
    <xf numFmtId="0" fontId="4" fillId="38" borderId="5" xfId="109" applyFill="1" applyBorder="1"/>
    <xf numFmtId="0" fontId="13" fillId="38" borderId="0" xfId="109" applyFont="1" applyFill="1"/>
    <xf numFmtId="0" fontId="11" fillId="38" borderId="0" xfId="109" applyFont="1" applyFill="1"/>
    <xf numFmtId="2" fontId="13" fillId="38" borderId="3" xfId="109" applyNumberFormat="1" applyFont="1" applyFill="1" applyBorder="1"/>
    <xf numFmtId="2" fontId="34" fillId="38" borderId="3" xfId="109" applyNumberFormat="1" applyFont="1" applyFill="1" applyBorder="1"/>
    <xf numFmtId="2" fontId="4" fillId="38" borderId="3" xfId="109" applyNumberFormat="1" applyFill="1" applyBorder="1"/>
    <xf numFmtId="0" fontId="13" fillId="38" borderId="0" xfId="109" applyFont="1" applyFill="1" applyAlignment="1">
      <alignment horizontal="right"/>
    </xf>
    <xf numFmtId="2" fontId="4" fillId="38" borderId="0" xfId="109" applyNumberFormat="1" applyFill="1"/>
    <xf numFmtId="2" fontId="4" fillId="38" borderId="3" xfId="109" applyNumberFormat="1" applyFill="1" applyBorder="1" applyAlignment="1">
      <alignment horizontal="right"/>
    </xf>
    <xf numFmtId="2" fontId="4" fillId="38" borderId="4" xfId="109" applyNumberFormat="1" applyFill="1" applyBorder="1"/>
    <xf numFmtId="2" fontId="4" fillId="38" borderId="4" xfId="109" applyNumberFormat="1" applyFill="1" applyBorder="1" applyAlignment="1">
      <alignment horizontal="right" indent="2"/>
    </xf>
    <xf numFmtId="0" fontId="6" fillId="38" borderId="0" xfId="109" applyFont="1" applyFill="1"/>
    <xf numFmtId="0" fontId="4" fillId="38" borderId="23" xfId="109" applyFill="1" applyBorder="1"/>
    <xf numFmtId="2" fontId="4" fillId="38" borderId="25" xfId="109" applyNumberFormat="1" applyFill="1" applyBorder="1"/>
    <xf numFmtId="0" fontId="4" fillId="38" borderId="6" xfId="109" applyFill="1" applyBorder="1"/>
    <xf numFmtId="0" fontId="11" fillId="40" borderId="1" xfId="109" applyFont="1" applyFill="1" applyBorder="1"/>
    <xf numFmtId="0" fontId="4" fillId="40" borderId="5" xfId="109" applyFill="1" applyBorder="1"/>
    <xf numFmtId="0" fontId="11" fillId="40" borderId="0" xfId="109" applyFont="1" applyFill="1"/>
    <xf numFmtId="2" fontId="4" fillId="40" borderId="3" xfId="109" applyNumberFormat="1" applyFill="1" applyBorder="1"/>
    <xf numFmtId="165" fontId="4" fillId="40" borderId="0" xfId="109" applyNumberFormat="1" applyFill="1"/>
    <xf numFmtId="0" fontId="4" fillId="36" borderId="1" xfId="109" applyFill="1" applyBorder="1"/>
    <xf numFmtId="0" fontId="14" fillId="36" borderId="1" xfId="109" applyFont="1" applyFill="1" applyBorder="1"/>
    <xf numFmtId="168" fontId="6" fillId="36" borderId="3" xfId="109" applyNumberFormat="1" applyFont="1" applyFill="1" applyBorder="1"/>
    <xf numFmtId="0" fontId="11" fillId="36" borderId="1" xfId="109" applyFont="1" applyFill="1" applyBorder="1" applyAlignment="1">
      <alignment horizontal="right"/>
    </xf>
    <xf numFmtId="2" fontId="6" fillId="36" borderId="3" xfId="109" applyNumberFormat="1" applyFont="1" applyFill="1" applyBorder="1"/>
    <xf numFmtId="0" fontId="11" fillId="38" borderId="38" xfId="0" applyFont="1" applyFill="1" applyBorder="1"/>
    <xf numFmtId="0" fontId="13" fillId="38" borderId="2" xfId="0" applyFont="1" applyFill="1" applyBorder="1"/>
    <xf numFmtId="0" fontId="0" fillId="38" borderId="2" xfId="0" applyFill="1" applyBorder="1"/>
    <xf numFmtId="0" fontId="0" fillId="38" borderId="39" xfId="0" applyFill="1" applyBorder="1"/>
    <xf numFmtId="0" fontId="0" fillId="38" borderId="7" xfId="0" applyFill="1" applyBorder="1"/>
    <xf numFmtId="0" fontId="0" fillId="38" borderId="8" xfId="0" applyFill="1" applyBorder="1"/>
    <xf numFmtId="0" fontId="11" fillId="40" borderId="35" xfId="0" applyFont="1" applyFill="1" applyBorder="1"/>
    <xf numFmtId="0" fontId="11" fillId="40" borderId="36" xfId="0" applyFont="1" applyFill="1" applyBorder="1"/>
    <xf numFmtId="0" fontId="0" fillId="40" borderId="36" xfId="0" applyFill="1" applyBorder="1"/>
    <xf numFmtId="0" fontId="0" fillId="40" borderId="37" xfId="0" applyFill="1" applyBorder="1"/>
    <xf numFmtId="0" fontId="0" fillId="40" borderId="11" xfId="0" applyFill="1" applyBorder="1"/>
    <xf numFmtId="0" fontId="11" fillId="40" borderId="2" xfId="0" applyFont="1" applyFill="1" applyBorder="1"/>
    <xf numFmtId="0" fontId="4" fillId="40" borderId="2" xfId="0" applyFont="1" applyFill="1" applyBorder="1"/>
    <xf numFmtId="0" fontId="0" fillId="40" borderId="2" xfId="0" applyFill="1" applyBorder="1"/>
    <xf numFmtId="0" fontId="6" fillId="0" borderId="0" xfId="109" applyFont="1" applyAlignment="1">
      <alignment vertical="top"/>
    </xf>
    <xf numFmtId="0" fontId="4" fillId="0" borderId="0" xfId="109" applyAlignment="1">
      <alignment vertical="top"/>
    </xf>
    <xf numFmtId="0" fontId="33" fillId="0" borderId="0" xfId="1" applyFont="1" applyAlignment="1" applyProtection="1"/>
    <xf numFmtId="0" fontId="5" fillId="38" borderId="0" xfId="0" applyFont="1" applyFill="1"/>
    <xf numFmtId="0" fontId="4" fillId="0" borderId="14" xfId="3" applyFont="1" applyBorder="1" applyAlignment="1">
      <alignment vertical="center"/>
    </xf>
    <xf numFmtId="0" fontId="0" fillId="0" borderId="14" xfId="0" applyBorder="1" applyAlignment="1">
      <alignment vertical="center"/>
    </xf>
    <xf numFmtId="0" fontId="4" fillId="0" borderId="22" xfId="3" applyFont="1" applyBorder="1" applyAlignment="1">
      <alignment horizontal="center" vertical="top" wrapText="1"/>
    </xf>
    <xf numFmtId="0" fontId="6" fillId="36" borderId="0" xfId="0" applyFont="1" applyFill="1" applyAlignment="1">
      <alignment horizontal="right"/>
    </xf>
    <xf numFmtId="0" fontId="14" fillId="36" borderId="0" xfId="0" applyFont="1" applyFill="1"/>
    <xf numFmtId="0" fontId="6" fillId="0" borderId="0" xfId="0" applyFont="1" applyAlignment="1">
      <alignment horizontal="right"/>
    </xf>
    <xf numFmtId="0" fontId="8" fillId="36" borderId="15" xfId="0" applyFont="1" applyFill="1" applyBorder="1"/>
    <xf numFmtId="0" fontId="9" fillId="36" borderId="10" xfId="0" applyFont="1" applyFill="1" applyBorder="1"/>
    <xf numFmtId="0" fontId="14" fillId="36" borderId="40" xfId="0" applyFont="1" applyFill="1" applyBorder="1"/>
    <xf numFmtId="0" fontId="9" fillId="36" borderId="16" xfId="0" applyFont="1" applyFill="1" applyBorder="1"/>
    <xf numFmtId="0" fontId="14" fillId="36" borderId="17" xfId="0" applyFont="1" applyFill="1" applyBorder="1"/>
    <xf numFmtId="0" fontId="8" fillId="36" borderId="0" xfId="0" applyFont="1" applyFill="1" applyAlignment="1">
      <alignment horizontal="right"/>
    </xf>
    <xf numFmtId="0" fontId="8" fillId="36" borderId="16" xfId="0" applyFont="1" applyFill="1" applyBorder="1"/>
    <xf numFmtId="0" fontId="0" fillId="36" borderId="18" xfId="0" applyFill="1" applyBorder="1"/>
    <xf numFmtId="0" fontId="6" fillId="36" borderId="1" xfId="0" applyFont="1" applyFill="1" applyBorder="1" applyAlignment="1">
      <alignment horizontal="right"/>
    </xf>
    <xf numFmtId="0" fontId="4" fillId="36" borderId="1" xfId="0" applyFont="1" applyFill="1" applyBorder="1"/>
    <xf numFmtId="0" fontId="14" fillId="36" borderId="19" xfId="0" applyFont="1" applyFill="1" applyBorder="1"/>
    <xf numFmtId="0" fontId="0" fillId="0" borderId="0" xfId="0" applyAlignment="1">
      <alignment vertical="top"/>
    </xf>
    <xf numFmtId="0" fontId="8" fillId="36" borderId="15" xfId="109" applyFont="1" applyFill="1" applyBorder="1"/>
    <xf numFmtId="0" fontId="4" fillId="36" borderId="10" xfId="109" applyFill="1" applyBorder="1"/>
    <xf numFmtId="0" fontId="14" fillId="36" borderId="40" xfId="109" applyFont="1" applyFill="1" applyBorder="1"/>
    <xf numFmtId="0" fontId="9" fillId="36" borderId="16" xfId="109" applyFont="1" applyFill="1" applyBorder="1"/>
    <xf numFmtId="0" fontId="14" fillId="36" borderId="0" xfId="109" applyFont="1" applyFill="1"/>
    <xf numFmtId="0" fontId="14" fillId="36" borderId="17" xfId="109" applyFont="1" applyFill="1" applyBorder="1"/>
    <xf numFmtId="0" fontId="8" fillId="36" borderId="0" xfId="109" applyFont="1" applyFill="1"/>
    <xf numFmtId="0" fontId="8" fillId="36" borderId="0" xfId="109" applyFont="1" applyFill="1" applyAlignment="1">
      <alignment horizontal="right"/>
    </xf>
    <xf numFmtId="0" fontId="8" fillId="36" borderId="16" xfId="109" applyFont="1" applyFill="1" applyBorder="1"/>
    <xf numFmtId="0" fontId="6" fillId="36" borderId="0" xfId="109" applyFont="1" applyFill="1"/>
    <xf numFmtId="0" fontId="6" fillId="36" borderId="0" xfId="109" applyFont="1" applyFill="1" applyAlignment="1">
      <alignment horizontal="right"/>
    </xf>
    <xf numFmtId="0" fontId="4" fillId="36" borderId="0" xfId="109" applyFill="1"/>
    <xf numFmtId="0" fontId="27" fillId="36" borderId="0" xfId="109" applyFont="1" applyFill="1"/>
    <xf numFmtId="0" fontId="4" fillId="36" borderId="18" xfId="109" applyFill="1" applyBorder="1"/>
    <xf numFmtId="0" fontId="6" fillId="36" borderId="1" xfId="109" applyFont="1" applyFill="1" applyBorder="1"/>
    <xf numFmtId="0" fontId="6" fillId="36" borderId="1" xfId="109" applyFont="1" applyFill="1" applyBorder="1" applyAlignment="1">
      <alignment horizontal="right"/>
    </xf>
    <xf numFmtId="0" fontId="14" fillId="36" borderId="19" xfId="109" applyFont="1" applyFill="1" applyBorder="1"/>
    <xf numFmtId="0" fontId="6" fillId="36" borderId="0" xfId="109" applyFont="1" applyFill="1" applyAlignment="1">
      <alignment horizontal="center"/>
    </xf>
    <xf numFmtId="0" fontId="6" fillId="0" borderId="0" xfId="109" applyFont="1" applyAlignment="1">
      <alignment horizontal="right"/>
    </xf>
    <xf numFmtId="0" fontId="6" fillId="0" borderId="0" xfId="109" applyFont="1" applyAlignment="1" applyProtection="1">
      <alignment vertical="top"/>
      <protection locked="0"/>
    </xf>
    <xf numFmtId="0" fontId="4" fillId="0" borderId="22" xfId="0" applyFont="1" applyBorder="1" applyAlignment="1">
      <alignment horizontal="center" vertical="top"/>
    </xf>
    <xf numFmtId="0" fontId="5" fillId="38" borderId="0" xfId="109" applyFont="1" applyFill="1"/>
    <xf numFmtId="0" fontId="5" fillId="38" borderId="17" xfId="109" applyFont="1" applyFill="1" applyBorder="1"/>
    <xf numFmtId="0" fontId="5" fillId="38" borderId="2" xfId="0" applyFont="1" applyFill="1" applyBorder="1"/>
    <xf numFmtId="0" fontId="5" fillId="38" borderId="16" xfId="0" applyFont="1" applyFill="1" applyBorder="1"/>
    <xf numFmtId="0" fontId="25" fillId="0" borderId="0" xfId="1" applyFont="1" applyFill="1" applyAlignment="1" applyProtection="1"/>
    <xf numFmtId="0" fontId="4" fillId="0" borderId="14" xfId="3" applyFont="1" applyBorder="1"/>
    <xf numFmtId="0" fontId="25" fillId="0" borderId="0" xfId="1" applyFont="1" applyBorder="1" applyAlignment="1" applyProtection="1"/>
    <xf numFmtId="0" fontId="4" fillId="0" borderId="14" xfId="0" applyFont="1" applyBorder="1"/>
    <xf numFmtId="0" fontId="4" fillId="0" borderId="1" xfId="0" applyFont="1" applyBorder="1" applyAlignment="1">
      <alignment horizontal="center"/>
    </xf>
    <xf numFmtId="0" fontId="4" fillId="0" borderId="0" xfId="0" applyFont="1" applyAlignment="1">
      <alignment horizontal="center" wrapText="1"/>
    </xf>
    <xf numFmtId="0" fontId="4" fillId="0" borderId="1" xfId="0" applyFont="1" applyBorder="1" applyAlignment="1">
      <alignment horizontal="center" wrapText="1"/>
    </xf>
    <xf numFmtId="0" fontId="25" fillId="0" borderId="0" xfId="1" applyNumberFormat="1" applyFont="1" applyAlignment="1" applyProtection="1"/>
    <xf numFmtId="0" fontId="7" fillId="0" borderId="20" xfId="0" applyFont="1" applyBorder="1"/>
    <xf numFmtId="0" fontId="4" fillId="0" borderId="16" xfId="0" applyFont="1" applyBorder="1"/>
    <xf numFmtId="0" fontId="0" fillId="0" borderId="0" xfId="0" applyAlignment="1">
      <alignment horizontal="center"/>
    </xf>
    <xf numFmtId="0" fontId="0" fillId="0" borderId="16" xfId="0" applyBorder="1"/>
    <xf numFmtId="0" fontId="0" fillId="0" borderId="0" xfId="0" applyAlignment="1">
      <alignment horizontal="right"/>
    </xf>
    <xf numFmtId="2" fontId="6" fillId="0" borderId="0" xfId="0" applyNumberFormat="1" applyFont="1"/>
    <xf numFmtId="164" fontId="0" fillId="0" borderId="0" xfId="0" applyNumberFormat="1"/>
    <xf numFmtId="0" fontId="4" fillId="0" borderId="18" xfId="0" applyFont="1" applyBorder="1"/>
    <xf numFmtId="2" fontId="6" fillId="0" borderId="1" xfId="0" applyNumberFormat="1" applyFont="1" applyBorder="1"/>
    <xf numFmtId="2" fontId="0" fillId="0" borderId="1" xfId="0" applyNumberFormat="1" applyBorder="1" applyAlignment="1">
      <alignment horizontal="right"/>
    </xf>
    <xf numFmtId="164" fontId="0" fillId="0" borderId="1" xfId="0" applyNumberFormat="1" applyBorder="1"/>
    <xf numFmtId="0" fontId="0" fillId="0" borderId="0" xfId="0" applyAlignment="1">
      <alignment horizontal="right" vertical="top" wrapText="1"/>
    </xf>
    <xf numFmtId="0" fontId="4" fillId="0" borderId="0" xfId="0" applyFont="1" applyAlignment="1">
      <alignment horizontal="right" vertical="top" wrapText="1"/>
    </xf>
    <xf numFmtId="0" fontId="0" fillId="0" borderId="17" xfId="0" applyBorder="1" applyAlignment="1">
      <alignment horizontal="center"/>
    </xf>
    <xf numFmtId="0" fontId="0" fillId="0" borderId="16" xfId="0" applyBorder="1" applyAlignment="1">
      <alignment vertical="top" wrapText="1"/>
    </xf>
    <xf numFmtId="0" fontId="0" fillId="0" borderId="17" xfId="0" applyBorder="1" applyAlignment="1">
      <alignment horizontal="right" vertical="top" wrapText="1"/>
    </xf>
    <xf numFmtId="0" fontId="0" fillId="0" borderId="17" xfId="0" applyBorder="1" applyAlignment="1">
      <alignment horizontal="right"/>
    </xf>
    <xf numFmtId="165" fontId="0" fillId="0" borderId="17" xfId="0" applyNumberFormat="1" applyBorder="1"/>
    <xf numFmtId="0" fontId="0" fillId="0" borderId="19" xfId="0" applyBorder="1"/>
    <xf numFmtId="0" fontId="6" fillId="0" borderId="0" xfId="0" applyFont="1" applyAlignment="1">
      <alignment horizontal="left" vertical="top"/>
    </xf>
    <xf numFmtId="0" fontId="10" fillId="0" borderId="0" xfId="0" applyFont="1" applyAlignment="1">
      <alignment wrapText="1"/>
    </xf>
    <xf numFmtId="0" fontId="4" fillId="0" borderId="1" xfId="3" applyFont="1" applyBorder="1" applyAlignment="1">
      <alignment horizontal="center"/>
    </xf>
    <xf numFmtId="169" fontId="4" fillId="0" borderId="0" xfId="3" quotePrefix="1" applyNumberFormat="1" applyFont="1" applyAlignment="1">
      <alignment horizontal="right"/>
    </xf>
    <xf numFmtId="0" fontId="4" fillId="0" borderId="22" xfId="3" applyFont="1" applyBorder="1" applyAlignment="1">
      <alignment horizontal="center" vertical="top"/>
    </xf>
    <xf numFmtId="0" fontId="0" fillId="0" borderId="14" xfId="0" applyBorder="1" applyAlignment="1">
      <alignment horizontal="center" vertical="top"/>
    </xf>
    <xf numFmtId="0" fontId="0" fillId="0" borderId="16" xfId="0" applyBorder="1" applyAlignment="1">
      <alignment horizontal="center"/>
    </xf>
    <xf numFmtId="0" fontId="4" fillId="0" borderId="17" xfId="0" applyFont="1" applyBorder="1" applyAlignment="1">
      <alignment horizontal="center" vertical="top" wrapText="1"/>
    </xf>
    <xf numFmtId="0" fontId="0" fillId="0" borderId="23" xfId="0" applyBorder="1" applyAlignment="1">
      <alignment horizontal="center" vertical="top"/>
    </xf>
    <xf numFmtId="0" fontId="0" fillId="0" borderId="23" xfId="0" applyBorder="1" applyAlignment="1">
      <alignment horizontal="center" vertical="top" wrapText="1"/>
    </xf>
    <xf numFmtId="0" fontId="0" fillId="0" borderId="0" xfId="0" applyAlignment="1">
      <alignment horizontal="center" vertical="top"/>
    </xf>
    <xf numFmtId="0" fontId="4" fillId="0" borderId="18" xfId="0" applyFont="1" applyBorder="1" applyAlignment="1">
      <alignment horizontal="center"/>
    </xf>
    <xf numFmtId="0" fontId="4" fillId="0" borderId="19" xfId="0" applyFont="1" applyBorder="1" applyAlignment="1">
      <alignment horizontal="center" vertical="top" wrapText="1"/>
    </xf>
    <xf numFmtId="0" fontId="0" fillId="0" borderId="24" xfId="0" applyBorder="1" applyAlignment="1">
      <alignment horizontal="center" vertical="top"/>
    </xf>
    <xf numFmtId="0" fontId="0" fillId="0" borderId="24" xfId="0" applyBorder="1" applyAlignment="1">
      <alignment horizontal="center" vertical="top" wrapText="1"/>
    </xf>
    <xf numFmtId="0" fontId="12" fillId="0" borderId="0" xfId="3" applyFont="1" applyAlignment="1">
      <alignment horizontal="right"/>
    </xf>
    <xf numFmtId="168" fontId="4" fillId="0" borderId="0" xfId="2" applyNumberFormat="1" applyFont="1" applyAlignment="1">
      <alignment horizontal="right"/>
    </xf>
    <xf numFmtId="2" fontId="4" fillId="0" borderId="0" xfId="3" applyNumberFormat="1" applyFont="1" applyAlignment="1">
      <alignment horizontal="right"/>
    </xf>
    <xf numFmtId="168" fontId="4" fillId="0" borderId="1" xfId="3" applyNumberFormat="1" applyFont="1" applyBorder="1" applyAlignment="1">
      <alignment horizontal="right"/>
    </xf>
    <xf numFmtId="2" fontId="4" fillId="0" borderId="1" xfId="0" applyNumberFormat="1" applyFont="1" applyBorder="1" applyAlignment="1">
      <alignment horizontal="right"/>
    </xf>
    <xf numFmtId="168" fontId="4" fillId="0" borderId="1" xfId="2" applyNumberFormat="1" applyFont="1" applyBorder="1" applyAlignment="1">
      <alignment horizontal="right"/>
    </xf>
    <xf numFmtId="2" fontId="4" fillId="0" borderId="1" xfId="3" applyNumberFormat="1" applyFont="1" applyBorder="1" applyAlignment="1">
      <alignment horizontal="right"/>
    </xf>
    <xf numFmtId="169" fontId="4" fillId="0" borderId="0" xfId="3" applyNumberFormat="1" applyFont="1" applyAlignment="1">
      <alignment horizontal="right"/>
    </xf>
    <xf numFmtId="2" fontId="4" fillId="0" borderId="0" xfId="3" quotePrefix="1" applyNumberFormat="1" applyFont="1" applyAlignment="1">
      <alignment horizontal="center"/>
    </xf>
    <xf numFmtId="169" fontId="4" fillId="0" borderId="1" xfId="3" applyNumberFormat="1" applyFont="1" applyBorder="1" applyAlignment="1">
      <alignment horizontal="right"/>
    </xf>
    <xf numFmtId="0" fontId="7" fillId="0" borderId="0" xfId="109" applyFont="1" applyAlignment="1">
      <alignment vertical="top"/>
    </xf>
    <xf numFmtId="0" fontId="10" fillId="0" borderId="0" xfId="109" applyFont="1" applyAlignment="1">
      <alignment vertical="top"/>
    </xf>
    <xf numFmtId="168" fontId="6" fillId="0" borderId="3" xfId="109" applyNumberFormat="1" applyFont="1" applyBorder="1"/>
    <xf numFmtId="0" fontId="12" fillId="0" borderId="1" xfId="109" applyFont="1" applyBorder="1"/>
    <xf numFmtId="0" fontId="4" fillId="0" borderId="1" xfId="109" applyBorder="1"/>
    <xf numFmtId="0" fontId="4" fillId="0" borderId="0" xfId="109" applyAlignment="1">
      <alignment horizontal="right"/>
    </xf>
    <xf numFmtId="2" fontId="4" fillId="0" borderId="1" xfId="109" applyNumberFormat="1" applyBorder="1"/>
    <xf numFmtId="164" fontId="4" fillId="0" borderId="1" xfId="109" applyNumberFormat="1" applyBorder="1"/>
    <xf numFmtId="0" fontId="11" fillId="0" borderId="0" xfId="109" applyFont="1"/>
    <xf numFmtId="0" fontId="12" fillId="0" borderId="0" xfId="109" applyFont="1"/>
    <xf numFmtId="0" fontId="4" fillId="0" borderId="7" xfId="109" applyBorder="1"/>
    <xf numFmtId="2" fontId="4" fillId="0" borderId="7" xfId="109" applyNumberFormat="1" applyBorder="1"/>
    <xf numFmtId="0" fontId="4" fillId="0" borderId="0" xfId="109" applyAlignment="1">
      <alignment horizontal="center"/>
    </xf>
    <xf numFmtId="2" fontId="6" fillId="0" borderId="0" xfId="109" applyNumberFormat="1" applyFont="1"/>
    <xf numFmtId="164" fontId="10" fillId="0" borderId="0" xfId="109" applyNumberFormat="1" applyFont="1"/>
    <xf numFmtId="165" fontId="4" fillId="0" borderId="0" xfId="109" applyNumberFormat="1"/>
    <xf numFmtId="164" fontId="4" fillId="0" borderId="0" xfId="109" applyNumberFormat="1"/>
    <xf numFmtId="2" fontId="26" fillId="0" borderId="0" xfId="109" applyNumberFormat="1" applyFont="1"/>
    <xf numFmtId="0" fontId="7" fillId="0" borderId="20" xfId="109" applyFont="1" applyBorder="1"/>
    <xf numFmtId="0" fontId="4" fillId="0" borderId="16" xfId="109" applyBorder="1"/>
    <xf numFmtId="0" fontId="4" fillId="0" borderId="17" xfId="109" applyBorder="1" applyAlignment="1">
      <alignment horizontal="center"/>
    </xf>
    <xf numFmtId="165" fontId="4" fillId="0" borderId="17" xfId="109" applyNumberFormat="1" applyBorder="1"/>
    <xf numFmtId="0" fontId="4" fillId="0" borderId="18" xfId="109" applyBorder="1"/>
    <xf numFmtId="2" fontId="6" fillId="0" borderId="1" xfId="109" applyNumberFormat="1" applyFont="1" applyBorder="1"/>
    <xf numFmtId="0" fontId="4" fillId="0" borderId="19" xfId="109" applyBorder="1"/>
    <xf numFmtId="0" fontId="4" fillId="0" borderId="0" xfId="109" applyAlignment="1">
      <alignment vertical="top" wrapText="1"/>
    </xf>
    <xf numFmtId="0" fontId="26" fillId="0" borderId="0" xfId="109" applyFont="1"/>
    <xf numFmtId="0" fontId="4" fillId="0" borderId="14" xfId="3" applyFont="1" applyBorder="1" applyAlignment="1">
      <alignment horizontal="left"/>
    </xf>
    <xf numFmtId="0" fontId="4" fillId="0" borderId="23" xfId="109" applyBorder="1"/>
    <xf numFmtId="0" fontId="4" fillId="0" borderId="22" xfId="109" applyBorder="1" applyAlignment="1">
      <alignment horizontal="center" vertical="top"/>
    </xf>
    <xf numFmtId="0" fontId="4" fillId="0" borderId="14" xfId="109" applyBorder="1" applyAlignment="1">
      <alignment horizontal="center" vertical="top"/>
    </xf>
    <xf numFmtId="0" fontId="4" fillId="0" borderId="16" xfId="109" applyBorder="1" applyAlignment="1">
      <alignment horizontal="center"/>
    </xf>
    <xf numFmtId="0" fontId="4" fillId="0" borderId="17" xfId="109" applyBorder="1" applyAlignment="1">
      <alignment horizontal="center" vertical="top" wrapText="1"/>
    </xf>
    <xf numFmtId="0" fontId="4" fillId="0" borderId="23" xfId="109" applyBorder="1" applyAlignment="1">
      <alignment horizontal="center" vertical="top"/>
    </xf>
    <xf numFmtId="0" fontId="4" fillId="0" borderId="0" xfId="109" applyAlignment="1">
      <alignment horizontal="center" vertical="top"/>
    </xf>
    <xf numFmtId="0" fontId="4" fillId="0" borderId="18" xfId="109" applyBorder="1" applyAlignment="1">
      <alignment horizontal="center"/>
    </xf>
    <xf numFmtId="0" fontId="4" fillId="0" borderId="19" xfId="109" applyBorder="1" applyAlignment="1">
      <alignment horizontal="center" vertical="top" wrapText="1"/>
    </xf>
    <xf numFmtId="0" fontId="4" fillId="0" borderId="24" xfId="109" applyBorder="1" applyAlignment="1">
      <alignment horizontal="center" vertical="top"/>
    </xf>
    <xf numFmtId="0" fontId="4" fillId="0" borderId="1" xfId="109" applyBorder="1" applyAlignment="1">
      <alignment horizontal="center" vertical="top"/>
    </xf>
    <xf numFmtId="0" fontId="4" fillId="0" borderId="14" xfId="109" applyBorder="1" applyAlignment="1">
      <alignment vertical="center"/>
    </xf>
    <xf numFmtId="2" fontId="4" fillId="0" borderId="0" xfId="109" applyNumberFormat="1" applyAlignment="1">
      <alignment horizontal="right"/>
    </xf>
    <xf numFmtId="164" fontId="4" fillId="0" borderId="0" xfId="109" applyNumberFormat="1" applyAlignment="1">
      <alignment horizontal="right"/>
    </xf>
    <xf numFmtId="2" fontId="4" fillId="0" borderId="1" xfId="109" applyNumberFormat="1" applyBorder="1" applyAlignment="1">
      <alignment horizontal="right"/>
    </xf>
    <xf numFmtId="164" fontId="4" fillId="0" borderId="1" xfId="109" applyNumberFormat="1" applyBorder="1" applyAlignment="1">
      <alignment horizontal="right"/>
    </xf>
    <xf numFmtId="0" fontId="4" fillId="0" borderId="1" xfId="109" applyBorder="1" applyAlignment="1">
      <alignment horizontal="right"/>
    </xf>
    <xf numFmtId="0" fontId="19" fillId="0" borderId="0" xfId="0" applyFont="1"/>
    <xf numFmtId="0" fontId="0" fillId="0" borderId="18" xfId="0" applyBorder="1"/>
    <xf numFmtId="2" fontId="26" fillId="0" borderId="0" xfId="0" applyNumberFormat="1" applyFont="1"/>
    <xf numFmtId="15" fontId="0" fillId="0" borderId="1" xfId="0" applyNumberFormat="1" applyBorder="1"/>
    <xf numFmtId="168" fontId="32" fillId="0" borderId="1" xfId="3" applyNumberFormat="1" applyFont="1" applyBorder="1"/>
    <xf numFmtId="14" fontId="0" fillId="0" borderId="1" xfId="0" applyNumberFormat="1" applyBorder="1"/>
    <xf numFmtId="168" fontId="32" fillId="0" borderId="1" xfId="3" applyNumberFormat="1" applyFont="1" applyBorder="1" applyAlignment="1">
      <alignment horizontal="right"/>
    </xf>
    <xf numFmtId="0" fontId="0" fillId="0" borderId="16" xfId="0" applyBorder="1" applyAlignment="1">
      <alignment horizontal="center" vertical="top" wrapText="1"/>
    </xf>
    <xf numFmtId="0" fontId="0" fillId="0" borderId="0" xfId="0" applyAlignment="1">
      <alignment horizontal="center" vertical="top" wrapText="1"/>
    </xf>
    <xf numFmtId="0" fontId="4" fillId="0" borderId="0" xfId="0" applyFont="1" applyAlignment="1">
      <alignment horizontal="center" vertical="top" wrapText="1"/>
    </xf>
    <xf numFmtId="0" fontId="0" fillId="0" borderId="17" xfId="0" applyBorder="1" applyAlignment="1">
      <alignment horizontal="center" vertical="top" wrapText="1"/>
    </xf>
    <xf numFmtId="0" fontId="4" fillId="41" borderId="0" xfId="3" applyFont="1" applyFill="1" applyAlignment="1">
      <alignment horizontal="right"/>
    </xf>
    <xf numFmtId="2" fontId="4" fillId="41" borderId="0" xfId="0" applyNumberFormat="1" applyFont="1" applyFill="1" applyAlignment="1">
      <alignment horizontal="right"/>
    </xf>
    <xf numFmtId="2" fontId="4" fillId="41" borderId="1" xfId="0" applyNumberFormat="1" applyFont="1" applyFill="1" applyBorder="1" applyAlignment="1">
      <alignment horizontal="right"/>
    </xf>
    <xf numFmtId="0" fontId="4" fillId="38" borderId="22" xfId="3" applyFont="1" applyFill="1" applyBorder="1" applyAlignment="1">
      <alignment horizontal="center" vertical="top"/>
    </xf>
    <xf numFmtId="0" fontId="0" fillId="38" borderId="23" xfId="0" applyFill="1" applyBorder="1" applyAlignment="1">
      <alignment horizontal="center" vertical="top"/>
    </xf>
    <xf numFmtId="0" fontId="4" fillId="38" borderId="0" xfId="3" applyFont="1" applyFill="1" applyAlignment="1">
      <alignment horizontal="right"/>
    </xf>
    <xf numFmtId="2" fontId="4" fillId="38" borderId="0" xfId="2" applyNumberFormat="1" applyFont="1" applyFill="1" applyAlignment="1">
      <alignment horizontal="right"/>
    </xf>
    <xf numFmtId="2" fontId="4" fillId="38" borderId="1" xfId="2" applyNumberFormat="1" applyFont="1" applyFill="1" applyBorder="1" applyAlignment="1">
      <alignment horizontal="right"/>
    </xf>
    <xf numFmtId="2" fontId="4" fillId="41" borderId="0" xfId="109" applyNumberFormat="1" applyFill="1" applyAlignment="1">
      <alignment horizontal="right"/>
    </xf>
    <xf numFmtId="2" fontId="4" fillId="41" borderId="1" xfId="109" applyNumberFormat="1" applyFill="1" applyBorder="1" applyAlignment="1">
      <alignment horizontal="right"/>
    </xf>
    <xf numFmtId="0" fontId="4" fillId="38" borderId="23" xfId="109" applyFill="1" applyBorder="1" applyAlignment="1">
      <alignment horizontal="center" vertical="top"/>
    </xf>
    <xf numFmtId="0" fontId="4" fillId="38" borderId="24" xfId="109" applyFill="1" applyBorder="1" applyAlignment="1">
      <alignment horizontal="center" vertical="top"/>
    </xf>
    <xf numFmtId="0" fontId="4" fillId="38" borderId="0" xfId="3" applyFont="1" applyFill="1" applyAlignment="1">
      <alignment horizontal="center"/>
    </xf>
    <xf numFmtId="0" fontId="6" fillId="0" borderId="0" xfId="1" applyFont="1" applyAlignment="1" applyProtection="1">
      <alignment vertical="top"/>
    </xf>
    <xf numFmtId="0" fontId="8"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wrapText="1"/>
    </xf>
    <xf numFmtId="0" fontId="6" fillId="0" borderId="0" xfId="1" applyFont="1" applyFill="1" applyBorder="1" applyAlignment="1" applyProtection="1"/>
    <xf numFmtId="0" fontId="6" fillId="0" borderId="0" xfId="1" applyFont="1" applyFill="1" applyBorder="1" applyAlignment="1" applyProtection="1">
      <alignment vertical="top"/>
    </xf>
    <xf numFmtId="0" fontId="0" fillId="0" borderId="7" xfId="0" applyBorder="1" applyAlignment="1">
      <alignment horizontal="right" vertical="top" wrapText="1"/>
    </xf>
    <xf numFmtId="0" fontId="4" fillId="0" borderId="7" xfId="0" applyFont="1" applyBorder="1" applyAlignment="1">
      <alignment horizontal="right" vertical="top" wrapText="1"/>
    </xf>
    <xf numFmtId="168" fontId="6" fillId="0" borderId="22" xfId="0" applyNumberFormat="1" applyFont="1" applyBorder="1"/>
    <xf numFmtId="0" fontId="11" fillId="0" borderId="15" xfId="0" applyFont="1" applyBorder="1"/>
    <xf numFmtId="0" fontId="12" fillId="0" borderId="10" xfId="0" applyFont="1" applyBorder="1"/>
    <xf numFmtId="0" fontId="0" fillId="0" borderId="40" xfId="0" applyBorder="1"/>
    <xf numFmtId="0" fontId="7" fillId="0" borderId="16" xfId="0" applyFont="1" applyBorder="1"/>
    <xf numFmtId="0" fontId="0" fillId="0" borderId="17" xfId="0" applyBorder="1"/>
    <xf numFmtId="0" fontId="0" fillId="0" borderId="41" xfId="0" applyBorder="1" applyAlignment="1">
      <alignment vertical="top" wrapText="1"/>
    </xf>
    <xf numFmtId="0" fontId="0" fillId="0" borderId="42" xfId="0" applyBorder="1"/>
    <xf numFmtId="165" fontId="0" fillId="0" borderId="19" xfId="0" applyNumberFormat="1" applyBorder="1"/>
    <xf numFmtId="0" fontId="12" fillId="0" borderId="18" xfId="0" applyFont="1" applyBorder="1"/>
    <xf numFmtId="0" fontId="12" fillId="0" borderId="19" xfId="0" applyFont="1" applyBorder="1"/>
    <xf numFmtId="0" fontId="0" fillId="0" borderId="1" xfId="0" applyBorder="1" applyAlignment="1">
      <alignment horizontal="center" wrapText="1"/>
    </xf>
    <xf numFmtId="0" fontId="4" fillId="0" borderId="10" xfId="0" applyFont="1" applyBorder="1" applyAlignment="1">
      <alignment horizontal="center" wrapText="1"/>
    </xf>
    <xf numFmtId="0" fontId="4" fillId="0" borderId="10" xfId="3" applyFont="1" applyBorder="1" applyAlignment="1">
      <alignment horizontal="center" wrapText="1"/>
    </xf>
    <xf numFmtId="0" fontId="4" fillId="0" borderId="1" xfId="3" applyFont="1" applyBorder="1" applyAlignment="1">
      <alignment horizontal="center" wrapText="1"/>
    </xf>
    <xf numFmtId="0" fontId="6" fillId="0" borderId="0" xfId="1" applyFont="1" applyAlignment="1" applyProtection="1">
      <alignment horizontal="left"/>
    </xf>
    <xf numFmtId="0" fontId="25" fillId="0" borderId="0" xfId="1" applyFont="1" applyAlignment="1" applyProtection="1">
      <alignment horizontal="left" indent="1"/>
    </xf>
    <xf numFmtId="0" fontId="28" fillId="0" borderId="14" xfId="3" applyFont="1" applyBorder="1" applyAlignment="1">
      <alignment horizontal="center"/>
    </xf>
    <xf numFmtId="0" fontId="0" fillId="0" borderId="21" xfId="0" applyBorder="1" applyAlignment="1">
      <alignment horizontal="center" vertical="top"/>
    </xf>
    <xf numFmtId="0" fontId="4" fillId="0" borderId="21" xfId="109" applyBorder="1" applyAlignment="1">
      <alignment horizontal="center" vertical="top"/>
    </xf>
    <xf numFmtId="43" fontId="0" fillId="0" borderId="0" xfId="0" applyNumberFormat="1"/>
    <xf numFmtId="0" fontId="31" fillId="36" borderId="3" xfId="3" applyFont="1" applyFill="1" applyBorder="1" applyAlignment="1">
      <alignment horizontal="center"/>
    </xf>
    <xf numFmtId="0" fontId="32" fillId="38" borderId="15" xfId="3" applyFont="1" applyFill="1" applyBorder="1"/>
    <xf numFmtId="0" fontId="31" fillId="38" borderId="40" xfId="3" applyFont="1" applyFill="1" applyBorder="1"/>
    <xf numFmtId="0" fontId="31" fillId="39" borderId="15" xfId="3" applyFont="1" applyFill="1" applyBorder="1"/>
    <xf numFmtId="0" fontId="31" fillId="39" borderId="40" xfId="3" applyFont="1" applyFill="1" applyBorder="1"/>
    <xf numFmtId="0" fontId="24" fillId="0" borderId="1" xfId="3" applyFont="1" applyBorder="1" applyAlignment="1">
      <alignment horizontal="center"/>
    </xf>
    <xf numFmtId="0" fontId="4" fillId="0" borderId="9" xfId="3" applyFont="1" applyBorder="1"/>
    <xf numFmtId="0" fontId="4" fillId="0" borderId="9" xfId="3" applyFont="1" applyBorder="1" applyAlignment="1">
      <alignment horizontal="left"/>
    </xf>
    <xf numFmtId="0" fontId="32" fillId="0" borderId="0" xfId="3" applyFont="1" applyAlignment="1">
      <alignment horizontal="center"/>
    </xf>
    <xf numFmtId="0" fontId="32" fillId="0" borderId="1" xfId="3" applyFont="1" applyBorder="1" applyAlignment="1">
      <alignment horizontal="center"/>
    </xf>
    <xf numFmtId="0" fontId="0" fillId="0" borderId="1" xfId="0" applyBorder="1" applyAlignment="1">
      <alignment horizontal="center"/>
    </xf>
    <xf numFmtId="0" fontId="4" fillId="0" borderId="10" xfId="3" applyFont="1" applyBorder="1"/>
    <xf numFmtId="0" fontId="4" fillId="2" borderId="1" xfId="3" applyFont="1" applyFill="1" applyBorder="1" applyAlignment="1">
      <alignment horizontal="center"/>
    </xf>
    <xf numFmtId="170" fontId="0" fillId="0" borderId="0" xfId="5" applyNumberFormat="1" applyFont="1" applyBorder="1"/>
    <xf numFmtId="0" fontId="54" fillId="0" borderId="0" xfId="1" applyFont="1" applyBorder="1" applyAlignment="1" applyProtection="1"/>
    <xf numFmtId="0" fontId="55" fillId="0" borderId="0" xfId="1" applyFont="1" applyBorder="1" applyAlignment="1" applyProtection="1"/>
    <xf numFmtId="0" fontId="55" fillId="0" borderId="0" xfId="1" applyFont="1" applyAlignment="1" applyProtection="1"/>
    <xf numFmtId="0" fontId="54" fillId="0" borderId="0" xfId="1" applyFont="1" applyAlignment="1" applyProtection="1"/>
    <xf numFmtId="0" fontId="4" fillId="0" borderId="16" xfId="109" applyBorder="1" applyAlignment="1">
      <alignment horizontal="center" vertical="top" wrapText="1"/>
    </xf>
    <xf numFmtId="0" fontId="4" fillId="0" borderId="0" xfId="109" applyAlignment="1">
      <alignment horizontal="center" vertical="top" wrapText="1"/>
    </xf>
    <xf numFmtId="0" fontId="4" fillId="0" borderId="21" xfId="109" applyBorder="1"/>
    <xf numFmtId="0" fontId="4" fillId="0" borderId="14" xfId="109" applyBorder="1" applyAlignment="1">
      <alignment horizontal="center"/>
    </xf>
    <xf numFmtId="0" fontId="4" fillId="0" borderId="14" xfId="109" quotePrefix="1" applyBorder="1" applyAlignment="1">
      <alignment horizontal="center"/>
    </xf>
    <xf numFmtId="0" fontId="28" fillId="0" borderId="14" xfId="3" applyFont="1" applyBorder="1"/>
    <xf numFmtId="0" fontId="28" fillId="0" borderId="14" xfId="3" applyFont="1" applyBorder="1" applyAlignment="1">
      <alignment horizontal="right"/>
    </xf>
    <xf numFmtId="0" fontId="4" fillId="0" borderId="1" xfId="109" applyBorder="1" applyAlignment="1">
      <alignment horizontal="center"/>
    </xf>
    <xf numFmtId="0" fontId="28" fillId="0" borderId="14" xfId="3" applyFont="1" applyBorder="1" applyAlignment="1">
      <alignment horizontal="left"/>
    </xf>
    <xf numFmtId="0" fontId="4" fillId="41" borderId="22" xfId="3" applyFont="1" applyFill="1" applyBorder="1" applyAlignment="1">
      <alignment horizontal="center" vertical="top" wrapText="1"/>
    </xf>
    <xf numFmtId="0" fontId="4" fillId="0" borderId="20" xfId="109" applyBorder="1" applyAlignment="1">
      <alignment horizontal="center" vertical="top" wrapText="1"/>
    </xf>
    <xf numFmtId="0" fontId="4" fillId="0" borderId="21" xfId="3" applyFont="1" applyBorder="1" applyAlignment="1">
      <alignment horizontal="center" vertical="top" wrapText="1"/>
    </xf>
    <xf numFmtId="0" fontId="4" fillId="0" borderId="14" xfId="109" applyBorder="1" applyAlignment="1">
      <alignment horizontal="center" vertical="top" wrapText="1"/>
    </xf>
    <xf numFmtId="0" fontId="4" fillId="0" borderId="22" xfId="109" applyBorder="1" applyAlignment="1">
      <alignment horizontal="center" vertical="top" wrapText="1"/>
    </xf>
    <xf numFmtId="0" fontId="4" fillId="0" borderId="23" xfId="3" applyFont="1" applyBorder="1" applyAlignment="1">
      <alignment horizontal="center" vertical="top" wrapText="1"/>
    </xf>
    <xf numFmtId="0" fontId="4" fillId="41" borderId="23" xfId="3" applyFont="1" applyFill="1" applyBorder="1" applyAlignment="1">
      <alignment horizontal="center" vertical="top" wrapText="1"/>
    </xf>
    <xf numFmtId="0" fontId="4" fillId="0" borderId="17" xfId="3" applyFont="1" applyBorder="1" applyAlignment="1">
      <alignment horizontal="center" vertical="top" wrapText="1"/>
    </xf>
    <xf numFmtId="0" fontId="4" fillId="0" borderId="23" xfId="109" applyBorder="1" applyAlignment="1">
      <alignment horizontal="center" vertical="top" wrapText="1"/>
    </xf>
    <xf numFmtId="0" fontId="4" fillId="0" borderId="24" xfId="3" applyFont="1" applyBorder="1" applyAlignment="1">
      <alignment horizontal="center" vertical="top" wrapText="1"/>
    </xf>
    <xf numFmtId="0" fontId="4" fillId="41" borderId="24" xfId="3" applyFont="1" applyFill="1" applyBorder="1" applyAlignment="1">
      <alignment horizontal="center" vertical="top" wrapText="1"/>
    </xf>
    <xf numFmtId="0" fontId="4" fillId="0" borderId="18" xfId="109" applyBorder="1" applyAlignment="1">
      <alignment horizontal="center" vertical="top" wrapText="1"/>
    </xf>
    <xf numFmtId="0" fontId="4" fillId="0" borderId="19" xfId="3" applyFont="1" applyBorder="1" applyAlignment="1">
      <alignment horizontal="center" vertical="top" wrapText="1"/>
    </xf>
    <xf numFmtId="0" fontId="4" fillId="0" borderId="24" xfId="109" applyBorder="1" applyAlignment="1">
      <alignment horizontal="center" vertical="top" wrapText="1"/>
    </xf>
    <xf numFmtId="0" fontId="4" fillId="0" borderId="20" xfId="109" applyBorder="1" applyAlignment="1">
      <alignment horizontal="left" vertical="top"/>
    </xf>
    <xf numFmtId="0" fontId="0" fillId="0" borderId="21" xfId="0" applyBorder="1"/>
    <xf numFmtId="0" fontId="19" fillId="0" borderId="0" xfId="0" applyFont="1" applyAlignment="1">
      <alignment horizontal="left"/>
    </xf>
    <xf numFmtId="0" fontId="4" fillId="0" borderId="16" xfId="0" applyFont="1" applyBorder="1" applyAlignment="1">
      <alignment horizontal="center"/>
    </xf>
    <xf numFmtId="0" fontId="19" fillId="0" borderId="0" xfId="109" applyFont="1" applyAlignment="1">
      <alignment horizontal="left"/>
    </xf>
    <xf numFmtId="0" fontId="4" fillId="0" borderId="22" xfId="0" applyFont="1" applyBorder="1" applyAlignment="1">
      <alignment horizontal="center" vertical="top" wrapText="1"/>
    </xf>
    <xf numFmtId="0" fontId="4" fillId="0" borderId="20" xfId="0" applyFont="1" applyBorder="1" applyAlignment="1">
      <alignment horizontal="center" vertical="top" wrapText="1"/>
    </xf>
    <xf numFmtId="0" fontId="4" fillId="3" borderId="22"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16" xfId="0" applyFont="1" applyBorder="1" applyAlignment="1">
      <alignment horizontal="center" vertical="top" wrapText="1"/>
    </xf>
    <xf numFmtId="0" fontId="4" fillId="3" borderId="23" xfId="0" applyFont="1" applyFill="1" applyBorder="1" applyAlignment="1">
      <alignment horizontal="center" vertical="top" wrapText="1"/>
    </xf>
    <xf numFmtId="0" fontId="0" fillId="38" borderId="24" xfId="0" applyFill="1" applyBorder="1" applyAlignment="1">
      <alignment horizontal="center" vertical="top"/>
    </xf>
    <xf numFmtId="0" fontId="4" fillId="0" borderId="24" xfId="0" applyFont="1" applyBorder="1" applyAlignment="1">
      <alignment horizontal="center" vertical="top" wrapText="1"/>
    </xf>
    <xf numFmtId="0" fontId="4" fillId="0" borderId="18" xfId="0" applyFont="1" applyBorder="1" applyAlignment="1">
      <alignment horizontal="center" vertical="top" wrapText="1"/>
    </xf>
    <xf numFmtId="0" fontId="0" fillId="0" borderId="1" xfId="0" applyBorder="1" applyAlignment="1">
      <alignment horizontal="center" vertical="top"/>
    </xf>
    <xf numFmtId="0" fontId="4" fillId="3" borderId="24" xfId="0" applyFont="1" applyFill="1" applyBorder="1" applyAlignment="1">
      <alignment horizontal="center" vertical="top" wrapText="1"/>
    </xf>
    <xf numFmtId="0" fontId="4" fillId="0" borderId="20" xfId="0" applyFont="1" applyBorder="1" applyAlignment="1">
      <alignment horizontal="left" vertical="top"/>
    </xf>
    <xf numFmtId="0" fontId="56" fillId="0" borderId="0" xfId="1" applyFont="1" applyAlignment="1" applyProtection="1"/>
    <xf numFmtId="0" fontId="57" fillId="0" borderId="0" xfId="0" applyFont="1"/>
    <xf numFmtId="0" fontId="58" fillId="0" borderId="0" xfId="1" applyFont="1" applyAlignment="1" applyProtection="1"/>
    <xf numFmtId="0" fontId="59" fillId="0" borderId="0" xfId="1" applyFont="1" applyAlignment="1" applyProtection="1">
      <alignment horizontal="left"/>
    </xf>
    <xf numFmtId="0" fontId="60" fillId="0" borderId="0" xfId="1" applyFont="1" applyBorder="1" applyAlignment="1" applyProtection="1"/>
    <xf numFmtId="0" fontId="60" fillId="0" borderId="0" xfId="1" applyFont="1" applyAlignment="1" applyProtection="1"/>
    <xf numFmtId="0" fontId="61" fillId="0" borderId="0" xfId="0" applyFont="1"/>
    <xf numFmtId="0" fontId="61" fillId="0" borderId="0" xfId="0" applyFont="1" applyAlignment="1">
      <alignment horizontal="left"/>
    </xf>
    <xf numFmtId="0" fontId="13" fillId="0" borderId="0" xfId="0" applyFont="1" applyAlignment="1">
      <alignment horizontal="left"/>
    </xf>
    <xf numFmtId="0" fontId="4" fillId="0" borderId="0" xfId="0" applyFont="1" applyAlignment="1">
      <alignment horizontal="center"/>
    </xf>
    <xf numFmtId="0" fontId="0" fillId="0" borderId="1" xfId="0" applyBorder="1" applyAlignment="1">
      <alignment horizontal="right"/>
    </xf>
    <xf numFmtId="0" fontId="32" fillId="38" borderId="12" xfId="3" applyFont="1" applyFill="1" applyBorder="1" applyAlignment="1">
      <alignment horizontal="center"/>
    </xf>
    <xf numFmtId="0" fontId="31" fillId="38" borderId="10" xfId="3" applyFont="1" applyFill="1" applyBorder="1" applyAlignment="1">
      <alignment horizontal="center"/>
    </xf>
    <xf numFmtId="0" fontId="31" fillId="39" borderId="13" xfId="3" applyFont="1" applyFill="1" applyBorder="1" applyAlignment="1">
      <alignment horizontal="center"/>
    </xf>
    <xf numFmtId="0" fontId="31" fillId="40" borderId="13" xfId="3" applyFont="1" applyFill="1" applyBorder="1" applyAlignment="1">
      <alignment horizontal="center"/>
    </xf>
    <xf numFmtId="0" fontId="4" fillId="0" borderId="9" xfId="3" applyFont="1" applyBorder="1" applyAlignment="1">
      <alignment horizontal="center"/>
    </xf>
    <xf numFmtId="0" fontId="63" fillId="0" borderId="0" xfId="0" applyFont="1"/>
    <xf numFmtId="0" fontId="63" fillId="0" borderId="0" xfId="0" applyFont="1" applyAlignment="1">
      <alignment vertical="center"/>
    </xf>
    <xf numFmtId="0" fontId="64" fillId="0" borderId="0" xfId="1" applyFont="1" applyAlignment="1" applyProtection="1"/>
    <xf numFmtId="0" fontId="4" fillId="0" borderId="1" xfId="0" applyFont="1" applyBorder="1" applyAlignment="1">
      <alignment horizontal="right"/>
    </xf>
    <xf numFmtId="2" fontId="65" fillId="0" borderId="0" xfId="0" applyNumberFormat="1" applyFont="1"/>
    <xf numFmtId="0" fontId="0" fillId="0" borderId="14" xfId="0" applyBorder="1" applyAlignment="1">
      <alignment horizontal="center"/>
    </xf>
    <xf numFmtId="0" fontId="0" fillId="0" borderId="14" xfId="0" quotePrefix="1" applyBorder="1" applyAlignment="1">
      <alignment horizontal="center"/>
    </xf>
    <xf numFmtId="0" fontId="4" fillId="38" borderId="0" xfId="0" applyFont="1" applyFill="1" applyAlignment="1">
      <alignment horizontal="right"/>
    </xf>
    <xf numFmtId="0" fontId="0" fillId="38" borderId="17" xfId="0" applyFill="1" applyBorder="1"/>
    <xf numFmtId="0" fontId="0" fillId="0" borderId="14" xfId="0" applyBorder="1"/>
    <xf numFmtId="0" fontId="4" fillId="38" borderId="0" xfId="109" applyFill="1" applyAlignment="1">
      <alignment horizontal="right"/>
    </xf>
    <xf numFmtId="0" fontId="11" fillId="0" borderId="0" xfId="0" applyFont="1" applyAlignment="1">
      <alignment horizontal="center"/>
    </xf>
    <xf numFmtId="0" fontId="11" fillId="0" borderId="17" xfId="0" applyFont="1" applyBorder="1" applyAlignment="1">
      <alignment horizontal="center"/>
    </xf>
    <xf numFmtId="0" fontId="0" fillId="0" borderId="14" xfId="0" applyBorder="1" applyAlignment="1">
      <alignment horizontal="center"/>
    </xf>
    <xf numFmtId="0" fontId="0" fillId="0" borderId="14" xfId="0" quotePrefix="1" applyBorder="1" applyAlignment="1">
      <alignment horizontal="center"/>
    </xf>
    <xf numFmtId="0" fontId="4" fillId="38" borderId="0" xfId="0" applyFont="1" applyFill="1" applyAlignment="1">
      <alignment horizontal="right"/>
    </xf>
    <xf numFmtId="0" fontId="0" fillId="0" borderId="21" xfId="0" applyBorder="1" applyAlignment="1">
      <alignment horizontal="center"/>
    </xf>
    <xf numFmtId="0" fontId="11" fillId="0" borderId="0" xfId="109" applyFont="1" applyAlignment="1">
      <alignment horizontal="center"/>
    </xf>
    <xf numFmtId="0" fontId="11" fillId="0" borderId="17" xfId="109" applyFont="1" applyBorder="1" applyAlignment="1">
      <alignment horizontal="center"/>
    </xf>
    <xf numFmtId="0" fontId="4" fillId="38" borderId="0" xfId="109" applyFill="1" applyAlignment="1">
      <alignment horizontal="right"/>
    </xf>
    <xf numFmtId="0" fontId="4" fillId="38" borderId="2" xfId="0" applyFont="1" applyFill="1" applyBorder="1" applyAlignment="1">
      <alignment horizontal="right"/>
    </xf>
    <xf numFmtId="0" fontId="4" fillId="38" borderId="16" xfId="0" applyFont="1" applyFill="1" applyBorder="1" applyAlignment="1">
      <alignment horizontal="right"/>
    </xf>
    <xf numFmtId="0" fontId="4" fillId="38" borderId="17" xfId="0" applyFont="1" applyFill="1" applyBorder="1" applyAlignment="1">
      <alignment horizontal="right"/>
    </xf>
    <xf numFmtId="0" fontId="12" fillId="0" borderId="1" xfId="0" applyFont="1" applyBorder="1" applyAlignment="1">
      <alignment wrapText="1"/>
    </xf>
    <xf numFmtId="0" fontId="4" fillId="0" borderId="10" xfId="3" applyFont="1" applyBorder="1" applyAlignment="1">
      <alignment horizontal="center"/>
    </xf>
    <xf numFmtId="0" fontId="4" fillId="0" borderId="14" xfId="3" applyFont="1" applyBorder="1" applyAlignment="1">
      <alignment horizontal="left" wrapText="1"/>
    </xf>
    <xf numFmtId="0" fontId="4" fillId="0" borderId="1" xfId="3" applyFont="1" applyBorder="1" applyAlignment="1">
      <alignment horizontal="left" wrapText="1"/>
    </xf>
    <xf numFmtId="0" fontId="31" fillId="40" borderId="10" xfId="3" applyFont="1" applyFill="1" applyBorder="1" applyAlignment="1">
      <alignment horizontal="right"/>
    </xf>
    <xf numFmtId="0" fontId="31" fillId="0" borderId="1" xfId="3" applyFont="1" applyBorder="1" applyAlignment="1">
      <alignment horizontal="left"/>
    </xf>
    <xf numFmtId="0" fontId="0" fillId="0" borderId="14" xfId="0" applyBorder="1" applyAlignment="1"/>
    <xf numFmtId="0" fontId="0" fillId="38" borderId="17" xfId="0" applyFill="1" applyBorder="1" applyAlignment="1"/>
    <xf numFmtId="0" fontId="4" fillId="38" borderId="17" xfId="109" applyFill="1" applyBorder="1" applyAlignment="1"/>
  </cellXfs>
  <cellStyles count="110">
    <cellStyle name="20% - Accent1" xfId="23" builtinId="30" customBuiltin="1"/>
    <cellStyle name="20% - Accent1 2" xfId="48" xr:uid="{DC8232DB-18AF-4481-9B70-BDFA46B1AC3F}"/>
    <cellStyle name="20% - Accent1 2 2" xfId="88" xr:uid="{23D535B3-1D95-4F49-ACD0-915CF8327DB3}"/>
    <cellStyle name="20% - Accent1 3" xfId="68" xr:uid="{71707368-905A-4845-ADAE-A92769A3DEFF}"/>
    <cellStyle name="20% - Accent2" xfId="27" builtinId="34" customBuiltin="1"/>
    <cellStyle name="20% - Accent2 2" xfId="51" xr:uid="{D784A712-15F6-43A5-AE4F-5F24B5FFB3AC}"/>
    <cellStyle name="20% - Accent2 2 2" xfId="91" xr:uid="{DDB943D5-8505-4823-8FFB-E6859784E9EA}"/>
    <cellStyle name="20% - Accent2 3" xfId="71" xr:uid="{1B0DA968-571C-4574-BC59-39289A1A63C9}"/>
    <cellStyle name="20% - Accent3" xfId="31" builtinId="38" customBuiltin="1"/>
    <cellStyle name="20% - Accent3 2" xfId="54" xr:uid="{E1E9977F-F6A8-45CB-8270-60455CCA9961}"/>
    <cellStyle name="20% - Accent3 2 2" xfId="94" xr:uid="{27E6A2C0-C134-46A7-947F-5077ED5E8EC0}"/>
    <cellStyle name="20% - Accent3 3" xfId="74" xr:uid="{EDE41959-E268-4A63-8120-A364B8FE7125}"/>
    <cellStyle name="20% - Accent4" xfId="35" builtinId="42" customBuiltin="1"/>
    <cellStyle name="20% - Accent4 2" xfId="57" xr:uid="{5D706B06-C487-4947-B112-74B38D632715}"/>
    <cellStyle name="20% - Accent4 2 2" xfId="97" xr:uid="{9885892B-EDDE-44E9-A376-577C4AD1BDAD}"/>
    <cellStyle name="20% - Accent4 3" xfId="77" xr:uid="{FF0395B0-CE68-469D-B257-234D53F1F2E6}"/>
    <cellStyle name="20% - Accent5" xfId="39" builtinId="46" customBuiltin="1"/>
    <cellStyle name="20% - Accent5 2" xfId="60" xr:uid="{124FF0D2-8308-4316-880E-CF065A3ADE7A}"/>
    <cellStyle name="20% - Accent5 2 2" xfId="100" xr:uid="{759BF788-88B1-4C9B-AA7A-B608AE80CFCA}"/>
    <cellStyle name="20% - Accent5 3" xfId="80" xr:uid="{6246F9EE-6FB5-42E3-9AEA-B715AEBEBA75}"/>
    <cellStyle name="20% - Accent6" xfId="43" builtinId="50" customBuiltin="1"/>
    <cellStyle name="20% - Accent6 2" xfId="63" xr:uid="{6E90FF8E-6D7A-45CF-92FE-401B9FC42804}"/>
    <cellStyle name="20% - Accent6 2 2" xfId="103" xr:uid="{5691E6BC-339D-4674-B906-A49EEF94FFE6}"/>
    <cellStyle name="20% - Accent6 3" xfId="83" xr:uid="{599933DA-9D2E-4362-902E-4FD8DDBC1528}"/>
    <cellStyle name="40% - Accent1" xfId="24" builtinId="31" customBuiltin="1"/>
    <cellStyle name="40% - Accent1 2" xfId="49" xr:uid="{7DD0BF75-F0E9-4314-8AA6-982F83C8A508}"/>
    <cellStyle name="40% - Accent1 2 2" xfId="89" xr:uid="{17338858-F373-472E-A6A9-44C6A39C8A24}"/>
    <cellStyle name="40% - Accent1 3" xfId="69" xr:uid="{54FBA1CE-D1F5-49DB-83D4-0BAA7F412D76}"/>
    <cellStyle name="40% - Accent2" xfId="28" builtinId="35" customBuiltin="1"/>
    <cellStyle name="40% - Accent2 2" xfId="52" xr:uid="{553D4328-365D-4843-9BC8-42109647D09C}"/>
    <cellStyle name="40% - Accent2 2 2" xfId="92" xr:uid="{7ED00D71-6F2D-4D46-9D5E-C7ABF1D0E25F}"/>
    <cellStyle name="40% - Accent2 3" xfId="72" xr:uid="{78FFD920-537A-446C-9FC0-62162A352056}"/>
    <cellStyle name="40% - Accent3" xfId="32" builtinId="39" customBuiltin="1"/>
    <cellStyle name="40% - Accent3 2" xfId="55" xr:uid="{FC99C77F-D623-4B77-947B-8E6686477F9E}"/>
    <cellStyle name="40% - Accent3 2 2" xfId="95" xr:uid="{43A63F55-5A65-483B-B03C-E395C551C330}"/>
    <cellStyle name="40% - Accent3 3" xfId="75" xr:uid="{B7AD4B28-6EE5-4AD3-A02F-8558B210DFE1}"/>
    <cellStyle name="40% - Accent4" xfId="36" builtinId="43" customBuiltin="1"/>
    <cellStyle name="40% - Accent4 2" xfId="58" xr:uid="{7C695283-79D2-4C9C-A639-31BF69E31D6C}"/>
    <cellStyle name="40% - Accent4 2 2" xfId="98" xr:uid="{B97A7062-6E37-470E-9474-07323C538372}"/>
    <cellStyle name="40% - Accent4 3" xfId="78" xr:uid="{4C8C0284-9381-42CB-BEC2-FB474112FD0B}"/>
    <cellStyle name="40% - Accent5" xfId="40" builtinId="47" customBuiltin="1"/>
    <cellStyle name="40% - Accent5 2" xfId="61" xr:uid="{57502B5F-014B-4B41-B0DC-78FC7B417939}"/>
    <cellStyle name="40% - Accent5 2 2" xfId="101" xr:uid="{7E56F40C-D7BA-419D-949B-CBAD00426346}"/>
    <cellStyle name="40% - Accent5 3" xfId="81" xr:uid="{3A2EE450-5066-4488-85A4-1406EBAEBF53}"/>
    <cellStyle name="40% - Accent6" xfId="44" builtinId="51" customBuiltin="1"/>
    <cellStyle name="40% - Accent6 2" xfId="64" xr:uid="{126289C5-3799-421A-860C-D7378781D91B}"/>
    <cellStyle name="40% - Accent6 2 2" xfId="104" xr:uid="{F3B43FC3-479D-4BA9-9AF8-3A983480BDF9}"/>
    <cellStyle name="40% - Accent6 3" xfId="84" xr:uid="{18C65C6B-E83C-442B-A930-F1E9D0E3A536}"/>
    <cellStyle name="60% - Accent1" xfId="25" builtinId="32" customBuiltin="1"/>
    <cellStyle name="60% - Accent1 2" xfId="50" xr:uid="{AFA71433-0D0F-4050-BEA7-26495FF526E4}"/>
    <cellStyle name="60% - Accent1 2 2" xfId="90" xr:uid="{B99BB39D-D0CE-4979-80C8-68ECD4180D41}"/>
    <cellStyle name="60% - Accent1 3" xfId="70" xr:uid="{5DB5268A-0C98-4ACA-B9D4-E32583EA9983}"/>
    <cellStyle name="60% - Accent2" xfId="29" builtinId="36" customBuiltin="1"/>
    <cellStyle name="60% - Accent2 2" xfId="53" xr:uid="{B88A20F7-FCF8-49E8-A601-435BF4A3CFC6}"/>
    <cellStyle name="60% - Accent2 2 2" xfId="93" xr:uid="{1A7956A3-3EB4-46AA-BA5F-6D64B4CEC54E}"/>
    <cellStyle name="60% - Accent2 3" xfId="73" xr:uid="{E95790D6-1D82-4D83-8B20-C507FC51134B}"/>
    <cellStyle name="60% - Accent3" xfId="33" builtinId="40" customBuiltin="1"/>
    <cellStyle name="60% - Accent3 2" xfId="56" xr:uid="{BB1F3AA1-046B-4065-A9D2-58949B794188}"/>
    <cellStyle name="60% - Accent3 2 2" xfId="96" xr:uid="{EEE95518-F604-4FD8-A3EF-30BCE2E740AE}"/>
    <cellStyle name="60% - Accent3 3" xfId="76" xr:uid="{D63DCD99-0A40-46C6-AD81-119194B1660A}"/>
    <cellStyle name="60% - Accent4" xfId="37" builtinId="44" customBuiltin="1"/>
    <cellStyle name="60% - Accent4 2" xfId="59" xr:uid="{16593B93-0E1D-4062-9F81-5B809D279CFC}"/>
    <cellStyle name="60% - Accent4 2 2" xfId="99" xr:uid="{45CD4277-A1DC-4C7B-975E-07B7CCFC2E56}"/>
    <cellStyle name="60% - Accent4 3" xfId="79" xr:uid="{5D934006-ABE4-4087-A5CC-73AB2417A4B3}"/>
    <cellStyle name="60% - Accent5" xfId="41" builtinId="48" customBuiltin="1"/>
    <cellStyle name="60% - Accent5 2" xfId="62" xr:uid="{F9DA837D-BBA5-4DD7-B613-6416A050E81B}"/>
    <cellStyle name="60% - Accent5 2 2" xfId="102" xr:uid="{5978D760-5067-4D14-B520-07C57D0743CB}"/>
    <cellStyle name="60% - Accent5 3" xfId="82" xr:uid="{0C796958-D4BA-434C-B792-A87123AECF84}"/>
    <cellStyle name="60% - Accent6" xfId="45" builtinId="52" customBuiltin="1"/>
    <cellStyle name="60% - Accent6 2" xfId="65" xr:uid="{376AF3FB-DFCC-4669-8421-447F64B9A2CB}"/>
    <cellStyle name="60% - Accent6 2 2" xfId="105" xr:uid="{DFC44DAD-6EEC-4585-A30E-D6DD6A0C342A}"/>
    <cellStyle name="60% - Accent6 3" xfId="85" xr:uid="{5CFC8EF5-7EC9-4B0B-A0E7-34DB12402640}"/>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2" builtinId="27" customBuiltin="1"/>
    <cellStyle name="Calculation" xfId="16" builtinId="22" customBuiltin="1"/>
    <cellStyle name="Check Cell" xfId="18" builtinId="23" customBuiltin="1"/>
    <cellStyle name="Comma" xfId="108" builtinId="3"/>
    <cellStyle name="Comma 2" xfId="5" xr:uid="{30AE614C-D933-4838-B6E3-C6709F822AF7}"/>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1" builtinId="8"/>
    <cellStyle name="Input" xfId="14" builtinId="20" customBuiltin="1"/>
    <cellStyle name="Linked Cell" xfId="17" builtinId="24" customBuiltin="1"/>
    <cellStyle name="Neutral" xfId="13" builtinId="28" customBuiltin="1"/>
    <cellStyle name="Normal" xfId="0" builtinId="0"/>
    <cellStyle name="Normal 2" xfId="46" xr:uid="{80414945-245B-4DF1-9F34-634CC6D12EC5}"/>
    <cellStyle name="Normal 2 2" xfId="66" xr:uid="{C29DF8B5-D1F2-4B69-A9D5-86CD1C8FCFA8}"/>
    <cellStyle name="Normal 2 2 2" xfId="106" xr:uid="{8D3F90DF-80FC-40AB-9327-E961930531FD}"/>
    <cellStyle name="Normal 2 3" xfId="86" xr:uid="{E3BFF07C-36E2-48D4-8F4F-E5802F885F0F}"/>
    <cellStyle name="Normal 3" xfId="109" xr:uid="{096035DF-5135-44BE-B6A4-A4184350CD35}"/>
    <cellStyle name="Normal_Comp. of Cur. Mktg. Yr. For." xfId="2" xr:uid="{00000000-0005-0000-0000-000002000000}"/>
    <cellStyle name="Normal_Crn01-02-new style" xfId="3" xr:uid="{00000000-0005-0000-0000-000003000000}"/>
    <cellStyle name="Normal_Data" xfId="4" xr:uid="{00000000-0005-0000-0000-000004000000}"/>
    <cellStyle name="Note 2" xfId="47" xr:uid="{C8B86CBA-1CAF-48B5-9DCE-7F11AB61569D}"/>
    <cellStyle name="Note 2 2" xfId="67" xr:uid="{00EC806D-08D6-4378-BFC4-6B8879246123}"/>
    <cellStyle name="Note 2 2 2" xfId="107" xr:uid="{BE74D3D2-0C5D-4FDA-A39B-7346EDDA6B82}"/>
    <cellStyle name="Note 2 3" xfId="87" xr:uid="{3AA31A95-20AA-462D-997A-3E5438E48099}"/>
    <cellStyle name="Output" xfId="15" builtinId="21" customBuiltin="1"/>
    <cellStyle name="Title" xfId="6" builtinId="15" customBuiltin="1"/>
    <cellStyle name="Total" xfId="21" builtinId="25" customBuiltin="1"/>
    <cellStyle name="Warning Text" xfId="19" builtinId="11" customBuiltin="1"/>
  </cellStyles>
  <dxfs count="0"/>
  <tableStyles count="0" defaultTableStyle="TableStyleMedium9" defaultPivotStyle="PivotStyleLight16"/>
  <colors>
    <mruColors>
      <color rgb="FF332288"/>
      <color rgb="FFE1E1E1"/>
      <color rgb="FF882255"/>
      <color rgb="FFAA4499"/>
      <color rgb="FFCC6677"/>
      <color rgb="FFCC4499"/>
      <color rgb="FF117733"/>
      <color rgb="FF44AA99"/>
      <color rgb="FF88CCEE"/>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Figure 1.  Futures forecast of U.S. wheat producers' season-average price received (SAP) and Price Loss Coverage (PLC) payment rate, marketing year 2023/24</a:t>
            </a:r>
          </a:p>
        </c:rich>
      </c:tx>
      <c:layout>
        <c:manualLayout>
          <c:xMode val="edge"/>
          <c:yMode val="edge"/>
          <c:x val="8.7561374795417354E-2"/>
          <c:y val="2.7259684361549498E-2"/>
        </c:manualLayout>
      </c:layout>
      <c:overlay val="0"/>
      <c:spPr>
        <a:noFill/>
        <a:ln w="25400">
          <a:noFill/>
        </a:ln>
      </c:spPr>
    </c:title>
    <c:autoTitleDeleted val="0"/>
    <c:plotArea>
      <c:layout>
        <c:manualLayout>
          <c:layoutTarget val="inner"/>
          <c:xMode val="edge"/>
          <c:yMode val="edge"/>
          <c:x val="7.0376432078559745E-2"/>
          <c:y val="0.15208049495965084"/>
          <c:w val="0.77414106219195211"/>
          <c:h val="0.69010091386418482"/>
        </c:manualLayout>
      </c:layout>
      <c:lineChart>
        <c:grouping val="standard"/>
        <c:varyColors val="0"/>
        <c:ser>
          <c:idx val="1"/>
          <c:order val="0"/>
          <c:tx>
            <c:strRef>
              <c:f>'2023-24 Forecast'!$H$442</c:f>
              <c:strCache>
                <c:ptCount val="1"/>
                <c:pt idx="0">
                  <c:v>Actual SAP (available</c:v>
                </c:pt>
              </c:strCache>
            </c:strRef>
          </c:tx>
          <c:spPr>
            <a:ln w="25400">
              <a:solidFill>
                <a:srgbClr val="882255"/>
              </a:solidFill>
              <a:prstDash val="solid"/>
            </a:ln>
          </c:spPr>
          <c:marker>
            <c:symbol val="square"/>
            <c:size val="5"/>
            <c:spPr>
              <a:solidFill>
                <a:srgbClr val="882255"/>
              </a:solidFill>
              <a:ln w="9525">
                <a:solidFill>
                  <a:srgbClr val="882255"/>
                </a:solidFill>
              </a:ln>
            </c:spPr>
          </c:marker>
          <c:cat>
            <c:numRef>
              <c:f>'2023-24 Forecast'!$B$446:$B$501</c:f>
              <c:numCache>
                <c:formatCode>[$-409]d\-mmm\-yy;@</c:formatCode>
                <c:ptCount val="56"/>
                <c:pt idx="0">
                  <c:v>45050</c:v>
                </c:pt>
                <c:pt idx="1">
                  <c:v>45057</c:v>
                </c:pt>
                <c:pt idx="2">
                  <c:v>45064</c:v>
                </c:pt>
                <c:pt idx="3">
                  <c:v>45071</c:v>
                </c:pt>
                <c:pt idx="4">
                  <c:v>45078</c:v>
                </c:pt>
                <c:pt idx="5">
                  <c:v>45085</c:v>
                </c:pt>
                <c:pt idx="6">
                  <c:v>45092</c:v>
                </c:pt>
                <c:pt idx="7">
                  <c:v>45099</c:v>
                </c:pt>
                <c:pt idx="8">
                  <c:v>45106</c:v>
                </c:pt>
                <c:pt idx="9">
                  <c:v>45113</c:v>
                </c:pt>
                <c:pt idx="10">
                  <c:v>45120</c:v>
                </c:pt>
                <c:pt idx="11">
                  <c:v>45127</c:v>
                </c:pt>
                <c:pt idx="12">
                  <c:v>45134</c:v>
                </c:pt>
                <c:pt idx="13">
                  <c:v>45141</c:v>
                </c:pt>
                <c:pt idx="14">
                  <c:v>45148</c:v>
                </c:pt>
                <c:pt idx="15">
                  <c:v>45155</c:v>
                </c:pt>
                <c:pt idx="16">
                  <c:v>45162</c:v>
                </c:pt>
                <c:pt idx="17">
                  <c:v>45169</c:v>
                </c:pt>
                <c:pt idx="18">
                  <c:v>45176</c:v>
                </c:pt>
                <c:pt idx="19">
                  <c:v>45183</c:v>
                </c:pt>
                <c:pt idx="20">
                  <c:v>45190</c:v>
                </c:pt>
                <c:pt idx="21">
                  <c:v>45197</c:v>
                </c:pt>
                <c:pt idx="22">
                  <c:v>45204</c:v>
                </c:pt>
                <c:pt idx="23">
                  <c:v>45211</c:v>
                </c:pt>
                <c:pt idx="24">
                  <c:v>45218</c:v>
                </c:pt>
                <c:pt idx="25">
                  <c:v>45225</c:v>
                </c:pt>
                <c:pt idx="26">
                  <c:v>45232</c:v>
                </c:pt>
                <c:pt idx="27">
                  <c:v>45239</c:v>
                </c:pt>
                <c:pt idx="28">
                  <c:v>45246</c:v>
                </c:pt>
                <c:pt idx="29">
                  <c:v>45253</c:v>
                </c:pt>
                <c:pt idx="30">
                  <c:v>45260</c:v>
                </c:pt>
                <c:pt idx="31">
                  <c:v>45267</c:v>
                </c:pt>
                <c:pt idx="32">
                  <c:v>45274</c:v>
                </c:pt>
                <c:pt idx="33">
                  <c:v>45281</c:v>
                </c:pt>
                <c:pt idx="34">
                  <c:v>45288</c:v>
                </c:pt>
                <c:pt idx="35">
                  <c:v>45295</c:v>
                </c:pt>
                <c:pt idx="36">
                  <c:v>45302</c:v>
                </c:pt>
                <c:pt idx="37">
                  <c:v>45309</c:v>
                </c:pt>
                <c:pt idx="38">
                  <c:v>45316</c:v>
                </c:pt>
                <c:pt idx="39">
                  <c:v>45323</c:v>
                </c:pt>
                <c:pt idx="40">
                  <c:v>45330</c:v>
                </c:pt>
                <c:pt idx="41">
                  <c:v>45337</c:v>
                </c:pt>
                <c:pt idx="42">
                  <c:v>45344</c:v>
                </c:pt>
                <c:pt idx="43">
                  <c:v>45351</c:v>
                </c:pt>
                <c:pt idx="44">
                  <c:v>45358</c:v>
                </c:pt>
                <c:pt idx="45">
                  <c:v>45365</c:v>
                </c:pt>
                <c:pt idx="46">
                  <c:v>45372</c:v>
                </c:pt>
                <c:pt idx="47">
                  <c:v>45379</c:v>
                </c:pt>
                <c:pt idx="48">
                  <c:v>45386</c:v>
                </c:pt>
                <c:pt idx="49">
                  <c:v>45393</c:v>
                </c:pt>
                <c:pt idx="50">
                  <c:v>45400</c:v>
                </c:pt>
                <c:pt idx="51">
                  <c:v>45407</c:v>
                </c:pt>
                <c:pt idx="52">
                  <c:v>45414</c:v>
                </c:pt>
                <c:pt idx="53">
                  <c:v>45421</c:v>
                </c:pt>
                <c:pt idx="54">
                  <c:v>45428</c:v>
                </c:pt>
                <c:pt idx="55">
                  <c:v>45435</c:v>
                </c:pt>
              </c:numCache>
            </c:numRef>
          </c:cat>
          <c:val>
            <c:numRef>
              <c:f>'2023-24 Forecast'!$H$446:$H$501</c:f>
              <c:numCache>
                <c:formatCode>General</c:formatCode>
                <c:ptCount val="56"/>
              </c:numCache>
            </c:numRef>
          </c:val>
          <c:smooth val="0"/>
          <c:extLst>
            <c:ext xmlns:c16="http://schemas.microsoft.com/office/drawing/2014/chart" uri="{C3380CC4-5D6E-409C-BE32-E72D297353CC}">
              <c16:uniqueId val="{00000000-EDA7-4EB9-A73D-99124EC5F05E}"/>
            </c:ext>
          </c:extLst>
        </c:ser>
        <c:ser>
          <c:idx val="6"/>
          <c:order val="3"/>
          <c:tx>
            <c:strRef>
              <c:f>'2023-24 Forecast'!$C$442</c:f>
              <c:strCache>
                <c:ptCount val="1"/>
                <c:pt idx="0">
                  <c:v>Futures SAP forecast</c:v>
                </c:pt>
              </c:strCache>
            </c:strRef>
          </c:tx>
          <c:spPr>
            <a:ln w="25400">
              <a:solidFill>
                <a:srgbClr val="88CCEE"/>
              </a:solidFill>
              <a:prstDash val="lgDashDotDot"/>
            </a:ln>
          </c:spPr>
          <c:marker>
            <c:symbol val="none"/>
          </c:marker>
          <c:cat>
            <c:numRef>
              <c:f>'2023-24 Forecast'!$B$446:$B$501</c:f>
              <c:numCache>
                <c:formatCode>[$-409]d\-mmm\-yy;@</c:formatCode>
                <c:ptCount val="56"/>
                <c:pt idx="0">
                  <c:v>45050</c:v>
                </c:pt>
                <c:pt idx="1">
                  <c:v>45057</c:v>
                </c:pt>
                <c:pt idx="2">
                  <c:v>45064</c:v>
                </c:pt>
                <c:pt idx="3">
                  <c:v>45071</c:v>
                </c:pt>
                <c:pt idx="4">
                  <c:v>45078</c:v>
                </c:pt>
                <c:pt idx="5">
                  <c:v>45085</c:v>
                </c:pt>
                <c:pt idx="6">
                  <c:v>45092</c:v>
                </c:pt>
                <c:pt idx="7">
                  <c:v>45099</c:v>
                </c:pt>
                <c:pt idx="8">
                  <c:v>45106</c:v>
                </c:pt>
                <c:pt idx="9">
                  <c:v>45113</c:v>
                </c:pt>
                <c:pt idx="10">
                  <c:v>45120</c:v>
                </c:pt>
                <c:pt idx="11">
                  <c:v>45127</c:v>
                </c:pt>
                <c:pt idx="12">
                  <c:v>45134</c:v>
                </c:pt>
                <c:pt idx="13">
                  <c:v>45141</c:v>
                </c:pt>
                <c:pt idx="14">
                  <c:v>45148</c:v>
                </c:pt>
                <c:pt idx="15">
                  <c:v>45155</c:v>
                </c:pt>
                <c:pt idx="16">
                  <c:v>45162</c:v>
                </c:pt>
                <c:pt idx="17">
                  <c:v>45169</c:v>
                </c:pt>
                <c:pt idx="18">
                  <c:v>45176</c:v>
                </c:pt>
                <c:pt idx="19">
                  <c:v>45183</c:v>
                </c:pt>
                <c:pt idx="20">
                  <c:v>45190</c:v>
                </c:pt>
                <c:pt idx="21">
                  <c:v>45197</c:v>
                </c:pt>
                <c:pt idx="22">
                  <c:v>45204</c:v>
                </c:pt>
                <c:pt idx="23">
                  <c:v>45211</c:v>
                </c:pt>
                <c:pt idx="24">
                  <c:v>45218</c:v>
                </c:pt>
                <c:pt idx="25">
                  <c:v>45225</c:v>
                </c:pt>
                <c:pt idx="26">
                  <c:v>45232</c:v>
                </c:pt>
                <c:pt idx="27">
                  <c:v>45239</c:v>
                </c:pt>
                <c:pt idx="28">
                  <c:v>45246</c:v>
                </c:pt>
                <c:pt idx="29">
                  <c:v>45253</c:v>
                </c:pt>
                <c:pt idx="30">
                  <c:v>45260</c:v>
                </c:pt>
                <c:pt idx="31">
                  <c:v>45267</c:v>
                </c:pt>
                <c:pt idx="32">
                  <c:v>45274</c:v>
                </c:pt>
                <c:pt idx="33">
                  <c:v>45281</c:v>
                </c:pt>
                <c:pt idx="34">
                  <c:v>45288</c:v>
                </c:pt>
                <c:pt idx="35">
                  <c:v>45295</c:v>
                </c:pt>
                <c:pt idx="36">
                  <c:v>45302</c:v>
                </c:pt>
                <c:pt idx="37">
                  <c:v>45309</c:v>
                </c:pt>
                <c:pt idx="38">
                  <c:v>45316</c:v>
                </c:pt>
                <c:pt idx="39">
                  <c:v>45323</c:v>
                </c:pt>
                <c:pt idx="40">
                  <c:v>45330</c:v>
                </c:pt>
                <c:pt idx="41">
                  <c:v>45337</c:v>
                </c:pt>
                <c:pt idx="42">
                  <c:v>45344</c:v>
                </c:pt>
                <c:pt idx="43">
                  <c:v>45351</c:v>
                </c:pt>
                <c:pt idx="44">
                  <c:v>45358</c:v>
                </c:pt>
                <c:pt idx="45">
                  <c:v>45365</c:v>
                </c:pt>
                <c:pt idx="46">
                  <c:v>45372</c:v>
                </c:pt>
                <c:pt idx="47">
                  <c:v>45379</c:v>
                </c:pt>
                <c:pt idx="48">
                  <c:v>45386</c:v>
                </c:pt>
                <c:pt idx="49">
                  <c:v>45393</c:v>
                </c:pt>
                <c:pt idx="50">
                  <c:v>45400</c:v>
                </c:pt>
                <c:pt idx="51">
                  <c:v>45407</c:v>
                </c:pt>
                <c:pt idx="52">
                  <c:v>45414</c:v>
                </c:pt>
                <c:pt idx="53">
                  <c:v>45421</c:v>
                </c:pt>
                <c:pt idx="54">
                  <c:v>45428</c:v>
                </c:pt>
                <c:pt idx="55">
                  <c:v>45435</c:v>
                </c:pt>
              </c:numCache>
            </c:numRef>
          </c:cat>
          <c:val>
            <c:numRef>
              <c:f>'2023-24 Forecast'!$C$446:$C$501</c:f>
              <c:numCache>
                <c:formatCode>0.00</c:formatCode>
                <c:ptCount val="56"/>
                <c:pt idx="0">
                  <c:v>7.304068438690563</c:v>
                </c:pt>
                <c:pt idx="1">
                  <c:v>7.4149375565858779</c:v>
                </c:pt>
                <c:pt idx="2">
                  <c:v>7.3866581109062945</c:v>
                </c:pt>
                <c:pt idx="3">
                  <c:v>7.2010528314187301</c:v>
                </c:pt>
                <c:pt idx="4">
                  <c:v>7.1371316650422099</c:v>
                </c:pt>
                <c:pt idx="5">
                  <c:v>7.284790274047416</c:v>
                </c:pt>
                <c:pt idx="6">
                  <c:v>7.4511974047489771</c:v>
                </c:pt>
                <c:pt idx="7">
                  <c:v>8.1008827165795161</c:v>
                </c:pt>
                <c:pt idx="8">
                  <c:v>7.480345578039441</c:v>
                </c:pt>
                <c:pt idx="9">
                  <c:v>7.644933804152263</c:v>
                </c:pt>
                <c:pt idx="10">
                  <c:v>7.5271510964780006</c:v>
                </c:pt>
                <c:pt idx="11">
                  <c:v>8.1135816005943351</c:v>
                </c:pt>
                <c:pt idx="12">
                  <c:v>8.0825980565021123</c:v>
                </c:pt>
                <c:pt idx="13">
                  <c:v>7.4225897366571267</c:v>
                </c:pt>
                <c:pt idx="14">
                  <c:v>7.3993585609898576</c:v>
                </c:pt>
                <c:pt idx="15">
                  <c:v>7.0679726912249405</c:v>
                </c:pt>
                <c:pt idx="16">
                  <c:v>7.1612107736957062</c:v>
                </c:pt>
                <c:pt idx="17">
                  <c:v>7.1145678429841066</c:v>
                </c:pt>
                <c:pt idx="18">
                  <c:v>7.1594120161290151</c:v>
                </c:pt>
                <c:pt idx="19">
                  <c:v>7.1615709210482414</c:v>
                </c:pt>
                <c:pt idx="20">
                  <c:v>7.0574427645545708</c:v>
                </c:pt>
                <c:pt idx="21">
                  <c:v>6.9934801853170798</c:v>
                </c:pt>
                <c:pt idx="22">
                  <c:v>7.0747589011958301</c:v>
                </c:pt>
                <c:pt idx="23">
                  <c:v>7.0246932489492968</c:v>
                </c:pt>
                <c:pt idx="24">
                  <c:v>7.087487973684679</c:v>
                </c:pt>
                <c:pt idx="25">
                  <c:v>6.9971154460481513</c:v>
                </c:pt>
                <c:pt idx="26">
                  <c:v>7.0094907821727102</c:v>
                </c:pt>
                <c:pt idx="27">
                  <c:v>7.0153809204255744</c:v>
                </c:pt>
                <c:pt idx="28">
                  <c:v>7.0674242137266585</c:v>
                </c:pt>
                <c:pt idx="29">
                  <c:v>6.9805619322363022</c:v>
                </c:pt>
                <c:pt idx="30">
                  <c:v>7.0600219190340008</c:v>
                </c:pt>
                <c:pt idx="31">
                  <c:v>7.0838010304251995</c:v>
                </c:pt>
                <c:pt idx="32">
                  <c:v>6.9988309684830643</c:v>
                </c:pt>
                <c:pt idx="33">
                  <c:v>7.0868179081412945</c:v>
                </c:pt>
                <c:pt idx="34">
                  <c:v>7.1387637105276713</c:v>
                </c:pt>
                <c:pt idx="35">
                  <c:v>7.0806639220788838</c:v>
                </c:pt>
                <c:pt idx="36">
                  <c:v>7.052060712343005</c:v>
                </c:pt>
                <c:pt idx="37">
                  <c:v>7.007849526033481</c:v>
                </c:pt>
                <c:pt idx="38">
                  <c:v>7.0632587784685503</c:v>
                </c:pt>
                <c:pt idx="39">
                  <c:v>7.0579575698638912</c:v>
                </c:pt>
                <c:pt idx="40">
                  <c:v>7.0147667175101134</c:v>
                </c:pt>
                <c:pt idx="41">
                  <c:v>6.9479855890587165</c:v>
                </c:pt>
                <c:pt idx="42">
                  <c:v>6.9497806189918094</c:v>
                </c:pt>
                <c:pt idx="43">
                  <c:v>7.0324527114716098</c:v>
                </c:pt>
                <c:pt idx="44">
                  <c:v>6.9957362096444839</c:v>
                </c:pt>
                <c:pt idx="45">
                  <c:v>7.0011390841150876</c:v>
                </c:pt>
                <c:pt idx="46">
                  <c:v>7.0103651322151483</c:v>
                </c:pt>
                <c:pt idx="47">
                  <c:v>7.0135238141446239</c:v>
                </c:pt>
                <c:pt idx="48">
                  <c:v>7.029961197818281</c:v>
                </c:pt>
                <c:pt idx="49">
                  <c:v>#N/A</c:v>
                </c:pt>
                <c:pt idx="50">
                  <c:v>#N/A</c:v>
                </c:pt>
                <c:pt idx="51">
                  <c:v>#N/A</c:v>
                </c:pt>
                <c:pt idx="52">
                  <c:v>#N/A</c:v>
                </c:pt>
                <c:pt idx="53">
                  <c:v>#N/A</c:v>
                </c:pt>
                <c:pt idx="54">
                  <c:v>#N/A</c:v>
                </c:pt>
                <c:pt idx="55">
                  <c:v>#N/A</c:v>
                </c:pt>
              </c:numCache>
            </c:numRef>
          </c:val>
          <c:smooth val="0"/>
          <c:extLst>
            <c:ext xmlns:c16="http://schemas.microsoft.com/office/drawing/2014/chart" uri="{C3380CC4-5D6E-409C-BE32-E72D297353CC}">
              <c16:uniqueId val="{00000001-EDA7-4EB9-A73D-99124EC5F05E}"/>
            </c:ext>
          </c:extLst>
        </c:ser>
        <c:ser>
          <c:idx val="2"/>
          <c:order val="4"/>
          <c:tx>
            <c:strRef>
              <c:f>'2023-24 Forecast'!$F$442</c:f>
              <c:strCache>
                <c:ptCount val="1"/>
                <c:pt idx="0">
                  <c:v>WASDE SAP</c:v>
                </c:pt>
              </c:strCache>
            </c:strRef>
          </c:tx>
          <c:spPr>
            <a:ln w="25400">
              <a:solidFill>
                <a:srgbClr val="44AA99"/>
              </a:solidFill>
              <a:prstDash val="lgDashDotDot"/>
            </a:ln>
          </c:spPr>
          <c:marker>
            <c:symbol val="none"/>
          </c:marker>
          <c:cat>
            <c:numRef>
              <c:f>'2023-24 Forecast'!$B$446:$B$501</c:f>
              <c:numCache>
                <c:formatCode>[$-409]d\-mmm\-yy;@</c:formatCode>
                <c:ptCount val="56"/>
                <c:pt idx="0">
                  <c:v>45050</c:v>
                </c:pt>
                <c:pt idx="1">
                  <c:v>45057</c:v>
                </c:pt>
                <c:pt idx="2">
                  <c:v>45064</c:v>
                </c:pt>
                <c:pt idx="3">
                  <c:v>45071</c:v>
                </c:pt>
                <c:pt idx="4">
                  <c:v>45078</c:v>
                </c:pt>
                <c:pt idx="5">
                  <c:v>45085</c:v>
                </c:pt>
                <c:pt idx="6">
                  <c:v>45092</c:v>
                </c:pt>
                <c:pt idx="7">
                  <c:v>45099</c:v>
                </c:pt>
                <c:pt idx="8">
                  <c:v>45106</c:v>
                </c:pt>
                <c:pt idx="9">
                  <c:v>45113</c:v>
                </c:pt>
                <c:pt idx="10">
                  <c:v>45120</c:v>
                </c:pt>
                <c:pt idx="11">
                  <c:v>45127</c:v>
                </c:pt>
                <c:pt idx="12">
                  <c:v>45134</c:v>
                </c:pt>
                <c:pt idx="13">
                  <c:v>45141</c:v>
                </c:pt>
                <c:pt idx="14">
                  <c:v>45148</c:v>
                </c:pt>
                <c:pt idx="15">
                  <c:v>45155</c:v>
                </c:pt>
                <c:pt idx="16">
                  <c:v>45162</c:v>
                </c:pt>
                <c:pt idx="17">
                  <c:v>45169</c:v>
                </c:pt>
                <c:pt idx="18">
                  <c:v>45176</c:v>
                </c:pt>
                <c:pt idx="19">
                  <c:v>45183</c:v>
                </c:pt>
                <c:pt idx="20">
                  <c:v>45190</c:v>
                </c:pt>
                <c:pt idx="21">
                  <c:v>45197</c:v>
                </c:pt>
                <c:pt idx="22">
                  <c:v>45204</c:v>
                </c:pt>
                <c:pt idx="23">
                  <c:v>45211</c:v>
                </c:pt>
                <c:pt idx="24">
                  <c:v>45218</c:v>
                </c:pt>
                <c:pt idx="25">
                  <c:v>45225</c:v>
                </c:pt>
                <c:pt idx="26">
                  <c:v>45232</c:v>
                </c:pt>
                <c:pt idx="27">
                  <c:v>45239</c:v>
                </c:pt>
                <c:pt idx="28">
                  <c:v>45246</c:v>
                </c:pt>
                <c:pt idx="29">
                  <c:v>45253</c:v>
                </c:pt>
                <c:pt idx="30">
                  <c:v>45260</c:v>
                </c:pt>
                <c:pt idx="31">
                  <c:v>45267</c:v>
                </c:pt>
                <c:pt idx="32">
                  <c:v>45274</c:v>
                </c:pt>
                <c:pt idx="33">
                  <c:v>45281</c:v>
                </c:pt>
                <c:pt idx="34">
                  <c:v>45288</c:v>
                </c:pt>
                <c:pt idx="35">
                  <c:v>45295</c:v>
                </c:pt>
                <c:pt idx="36">
                  <c:v>45302</c:v>
                </c:pt>
                <c:pt idx="37">
                  <c:v>45309</c:v>
                </c:pt>
                <c:pt idx="38">
                  <c:v>45316</c:v>
                </c:pt>
                <c:pt idx="39">
                  <c:v>45323</c:v>
                </c:pt>
                <c:pt idx="40">
                  <c:v>45330</c:v>
                </c:pt>
                <c:pt idx="41">
                  <c:v>45337</c:v>
                </c:pt>
                <c:pt idx="42">
                  <c:v>45344</c:v>
                </c:pt>
                <c:pt idx="43">
                  <c:v>45351</c:v>
                </c:pt>
                <c:pt idx="44">
                  <c:v>45358</c:v>
                </c:pt>
                <c:pt idx="45">
                  <c:v>45365</c:v>
                </c:pt>
                <c:pt idx="46">
                  <c:v>45372</c:v>
                </c:pt>
                <c:pt idx="47">
                  <c:v>45379</c:v>
                </c:pt>
                <c:pt idx="48">
                  <c:v>45386</c:v>
                </c:pt>
                <c:pt idx="49">
                  <c:v>45393</c:v>
                </c:pt>
                <c:pt idx="50">
                  <c:v>45400</c:v>
                </c:pt>
                <c:pt idx="51">
                  <c:v>45407</c:v>
                </c:pt>
                <c:pt idx="52">
                  <c:v>45414</c:v>
                </c:pt>
                <c:pt idx="53">
                  <c:v>45421</c:v>
                </c:pt>
                <c:pt idx="54">
                  <c:v>45428</c:v>
                </c:pt>
                <c:pt idx="55">
                  <c:v>45435</c:v>
                </c:pt>
              </c:numCache>
            </c:numRef>
          </c:cat>
          <c:val>
            <c:numRef>
              <c:f>'2023-24 Forecast'!$F$446:$F$501</c:f>
              <c:numCache>
                <c:formatCode>0.00</c:formatCode>
                <c:ptCount val="56"/>
                <c:pt idx="0">
                  <c:v>8.9</c:v>
                </c:pt>
                <c:pt idx="1">
                  <c:v>8.9</c:v>
                </c:pt>
                <c:pt idx="2">
                  <c:v>8.9</c:v>
                </c:pt>
                <c:pt idx="3">
                  <c:v>8.9</c:v>
                </c:pt>
                <c:pt idx="4">
                  <c:v>8</c:v>
                </c:pt>
                <c:pt idx="5">
                  <c:v>7.7</c:v>
                </c:pt>
                <c:pt idx="6">
                  <c:v>7.7</c:v>
                </c:pt>
                <c:pt idx="7">
                  <c:v>7.7</c:v>
                </c:pt>
                <c:pt idx="8">
                  <c:v>7.7</c:v>
                </c:pt>
                <c:pt idx="9">
                  <c:v>7.7</c:v>
                </c:pt>
                <c:pt idx="10">
                  <c:v>7.5</c:v>
                </c:pt>
                <c:pt idx="11">
                  <c:v>7.5</c:v>
                </c:pt>
                <c:pt idx="12">
                  <c:v>7.5</c:v>
                </c:pt>
                <c:pt idx="13">
                  <c:v>7.5</c:v>
                </c:pt>
                <c:pt idx="14">
                  <c:v>7.5</c:v>
                </c:pt>
                <c:pt idx="15">
                  <c:v>7.5</c:v>
                </c:pt>
                <c:pt idx="16">
                  <c:v>7.5</c:v>
                </c:pt>
                <c:pt idx="17">
                  <c:v>7.5</c:v>
                </c:pt>
                <c:pt idx="18">
                  <c:v>7.5</c:v>
                </c:pt>
                <c:pt idx="19">
                  <c:v>7.5</c:v>
                </c:pt>
                <c:pt idx="20">
                  <c:v>7.5</c:v>
                </c:pt>
                <c:pt idx="21">
                  <c:v>7.5</c:v>
                </c:pt>
                <c:pt idx="22">
                  <c:v>7.5</c:v>
                </c:pt>
                <c:pt idx="23">
                  <c:v>7.3</c:v>
                </c:pt>
                <c:pt idx="24">
                  <c:v>7.3</c:v>
                </c:pt>
                <c:pt idx="25">
                  <c:v>7.3</c:v>
                </c:pt>
                <c:pt idx="26">
                  <c:v>7.3</c:v>
                </c:pt>
                <c:pt idx="27">
                  <c:v>7.2</c:v>
                </c:pt>
                <c:pt idx="28">
                  <c:v>7.2</c:v>
                </c:pt>
                <c:pt idx="29">
                  <c:v>7.2</c:v>
                </c:pt>
                <c:pt idx="30">
                  <c:v>7.2</c:v>
                </c:pt>
                <c:pt idx="31">
                  <c:v>7.3</c:v>
                </c:pt>
                <c:pt idx="32">
                  <c:v>7.3</c:v>
                </c:pt>
                <c:pt idx="33">
                  <c:v>7.3</c:v>
                </c:pt>
                <c:pt idx="34">
                  <c:v>7.3</c:v>
                </c:pt>
                <c:pt idx="35">
                  <c:v>7.3</c:v>
                </c:pt>
                <c:pt idx="36">
                  <c:v>7.2</c:v>
                </c:pt>
                <c:pt idx="37">
                  <c:v>7.2</c:v>
                </c:pt>
                <c:pt idx="38">
                  <c:v>7.2</c:v>
                </c:pt>
                <c:pt idx="39">
                  <c:v>7.2</c:v>
                </c:pt>
                <c:pt idx="40">
                  <c:v>7.2</c:v>
                </c:pt>
                <c:pt idx="41">
                  <c:v>7.2</c:v>
                </c:pt>
                <c:pt idx="42">
                  <c:v>7.2</c:v>
                </c:pt>
                <c:pt idx="43">
                  <c:v>7.2</c:v>
                </c:pt>
                <c:pt idx="44">
                  <c:v>7.15</c:v>
                </c:pt>
                <c:pt idx="45">
                  <c:v>7.15</c:v>
                </c:pt>
                <c:pt idx="46">
                  <c:v>7.15</c:v>
                </c:pt>
                <c:pt idx="47">
                  <c:v>7.15</c:v>
                </c:pt>
                <c:pt idx="48">
                  <c:v>7.15</c:v>
                </c:pt>
                <c:pt idx="49">
                  <c:v>#N/A</c:v>
                </c:pt>
                <c:pt idx="50">
                  <c:v>#N/A</c:v>
                </c:pt>
                <c:pt idx="51">
                  <c:v>#N/A</c:v>
                </c:pt>
                <c:pt idx="52">
                  <c:v>#N/A</c:v>
                </c:pt>
                <c:pt idx="53">
                  <c:v>#N/A</c:v>
                </c:pt>
                <c:pt idx="54">
                  <c:v>#N/A</c:v>
                </c:pt>
                <c:pt idx="55">
                  <c:v>#N/A</c:v>
                </c:pt>
              </c:numCache>
            </c:numRef>
          </c:val>
          <c:smooth val="0"/>
          <c:extLst>
            <c:ext xmlns:c16="http://schemas.microsoft.com/office/drawing/2014/chart" uri="{C3380CC4-5D6E-409C-BE32-E72D297353CC}">
              <c16:uniqueId val="{00000002-EDA7-4EB9-A73D-99124EC5F05E}"/>
            </c:ext>
          </c:extLst>
        </c:ser>
        <c:ser>
          <c:idx val="3"/>
          <c:order val="5"/>
          <c:tx>
            <c:strRef>
              <c:f>'2023-24 Forecast'!$I$442</c:f>
              <c:strCache>
                <c:ptCount val="1"/>
                <c:pt idx="0">
                  <c:v>Reference Price</c:v>
                </c:pt>
              </c:strCache>
            </c:strRef>
          </c:tx>
          <c:spPr>
            <a:ln w="12700">
              <a:solidFill>
                <a:srgbClr val="117733"/>
              </a:solidFill>
              <a:prstDash val="solid"/>
            </a:ln>
          </c:spPr>
          <c:marker>
            <c:symbol val="x"/>
            <c:size val="5"/>
            <c:spPr>
              <a:noFill/>
              <a:ln>
                <a:solidFill>
                  <a:srgbClr val="117733"/>
                </a:solidFill>
                <a:prstDash val="solid"/>
              </a:ln>
            </c:spPr>
          </c:marker>
          <c:cat>
            <c:numRef>
              <c:f>'2023-24 Forecast'!$B$446:$B$501</c:f>
              <c:numCache>
                <c:formatCode>[$-409]d\-mmm\-yy;@</c:formatCode>
                <c:ptCount val="56"/>
                <c:pt idx="0">
                  <c:v>45050</c:v>
                </c:pt>
                <c:pt idx="1">
                  <c:v>45057</c:v>
                </c:pt>
                <c:pt idx="2">
                  <c:v>45064</c:v>
                </c:pt>
                <c:pt idx="3">
                  <c:v>45071</c:v>
                </c:pt>
                <c:pt idx="4">
                  <c:v>45078</c:v>
                </c:pt>
                <c:pt idx="5">
                  <c:v>45085</c:v>
                </c:pt>
                <c:pt idx="6">
                  <c:v>45092</c:v>
                </c:pt>
                <c:pt idx="7">
                  <c:v>45099</c:v>
                </c:pt>
                <c:pt idx="8">
                  <c:v>45106</c:v>
                </c:pt>
                <c:pt idx="9">
                  <c:v>45113</c:v>
                </c:pt>
                <c:pt idx="10">
                  <c:v>45120</c:v>
                </c:pt>
                <c:pt idx="11">
                  <c:v>45127</c:v>
                </c:pt>
                <c:pt idx="12">
                  <c:v>45134</c:v>
                </c:pt>
                <c:pt idx="13">
                  <c:v>45141</c:v>
                </c:pt>
                <c:pt idx="14">
                  <c:v>45148</c:v>
                </c:pt>
                <c:pt idx="15">
                  <c:v>45155</c:v>
                </c:pt>
                <c:pt idx="16">
                  <c:v>45162</c:v>
                </c:pt>
                <c:pt idx="17">
                  <c:v>45169</c:v>
                </c:pt>
                <c:pt idx="18">
                  <c:v>45176</c:v>
                </c:pt>
                <c:pt idx="19">
                  <c:v>45183</c:v>
                </c:pt>
                <c:pt idx="20">
                  <c:v>45190</c:v>
                </c:pt>
                <c:pt idx="21">
                  <c:v>45197</c:v>
                </c:pt>
                <c:pt idx="22">
                  <c:v>45204</c:v>
                </c:pt>
                <c:pt idx="23">
                  <c:v>45211</c:v>
                </c:pt>
                <c:pt idx="24">
                  <c:v>45218</c:v>
                </c:pt>
                <c:pt idx="25">
                  <c:v>45225</c:v>
                </c:pt>
                <c:pt idx="26">
                  <c:v>45232</c:v>
                </c:pt>
                <c:pt idx="27">
                  <c:v>45239</c:v>
                </c:pt>
                <c:pt idx="28">
                  <c:v>45246</c:v>
                </c:pt>
                <c:pt idx="29">
                  <c:v>45253</c:v>
                </c:pt>
                <c:pt idx="30">
                  <c:v>45260</c:v>
                </c:pt>
                <c:pt idx="31">
                  <c:v>45267</c:v>
                </c:pt>
                <c:pt idx="32">
                  <c:v>45274</c:v>
                </c:pt>
                <c:pt idx="33">
                  <c:v>45281</c:v>
                </c:pt>
                <c:pt idx="34">
                  <c:v>45288</c:v>
                </c:pt>
                <c:pt idx="35">
                  <c:v>45295</c:v>
                </c:pt>
                <c:pt idx="36">
                  <c:v>45302</c:v>
                </c:pt>
                <c:pt idx="37">
                  <c:v>45309</c:v>
                </c:pt>
                <c:pt idx="38">
                  <c:v>45316</c:v>
                </c:pt>
                <c:pt idx="39">
                  <c:v>45323</c:v>
                </c:pt>
                <c:pt idx="40">
                  <c:v>45330</c:v>
                </c:pt>
                <c:pt idx="41">
                  <c:v>45337</c:v>
                </c:pt>
                <c:pt idx="42">
                  <c:v>45344</c:v>
                </c:pt>
                <c:pt idx="43">
                  <c:v>45351</c:v>
                </c:pt>
                <c:pt idx="44">
                  <c:v>45358</c:v>
                </c:pt>
                <c:pt idx="45">
                  <c:v>45365</c:v>
                </c:pt>
                <c:pt idx="46">
                  <c:v>45372</c:v>
                </c:pt>
                <c:pt idx="47">
                  <c:v>45379</c:v>
                </c:pt>
                <c:pt idx="48">
                  <c:v>45386</c:v>
                </c:pt>
                <c:pt idx="49">
                  <c:v>45393</c:v>
                </c:pt>
                <c:pt idx="50">
                  <c:v>45400</c:v>
                </c:pt>
                <c:pt idx="51">
                  <c:v>45407</c:v>
                </c:pt>
                <c:pt idx="52">
                  <c:v>45414</c:v>
                </c:pt>
                <c:pt idx="53">
                  <c:v>45421</c:v>
                </c:pt>
                <c:pt idx="54">
                  <c:v>45428</c:v>
                </c:pt>
                <c:pt idx="55">
                  <c:v>45435</c:v>
                </c:pt>
              </c:numCache>
            </c:numRef>
          </c:cat>
          <c:val>
            <c:numRef>
              <c:f>'2023-24 Forecast'!$I$446:$I$501</c:f>
              <c:numCache>
                <c:formatCode>0.00</c:formatCode>
                <c:ptCount val="56"/>
                <c:pt idx="0">
                  <c:v>5.5</c:v>
                </c:pt>
                <c:pt idx="1">
                  <c:v>5.5</c:v>
                </c:pt>
                <c:pt idx="2">
                  <c:v>5.5</c:v>
                </c:pt>
                <c:pt idx="3">
                  <c:v>5.5</c:v>
                </c:pt>
                <c:pt idx="4">
                  <c:v>5.5</c:v>
                </c:pt>
                <c:pt idx="5">
                  <c:v>5.5</c:v>
                </c:pt>
                <c:pt idx="6">
                  <c:v>5.5</c:v>
                </c:pt>
                <c:pt idx="7">
                  <c:v>5.5</c:v>
                </c:pt>
                <c:pt idx="8">
                  <c:v>5.5</c:v>
                </c:pt>
                <c:pt idx="9">
                  <c:v>5.5</c:v>
                </c:pt>
                <c:pt idx="10">
                  <c:v>5.5</c:v>
                </c:pt>
                <c:pt idx="11">
                  <c:v>5.5</c:v>
                </c:pt>
                <c:pt idx="12">
                  <c:v>5.5</c:v>
                </c:pt>
                <c:pt idx="13">
                  <c:v>5.5</c:v>
                </c:pt>
                <c:pt idx="14">
                  <c:v>5.5</c:v>
                </c:pt>
                <c:pt idx="15">
                  <c:v>5.5</c:v>
                </c:pt>
                <c:pt idx="16">
                  <c:v>5.5</c:v>
                </c:pt>
                <c:pt idx="17">
                  <c:v>5.5</c:v>
                </c:pt>
                <c:pt idx="18">
                  <c:v>5.5</c:v>
                </c:pt>
                <c:pt idx="19">
                  <c:v>5.5</c:v>
                </c:pt>
                <c:pt idx="20">
                  <c:v>5.5</c:v>
                </c:pt>
                <c:pt idx="21">
                  <c:v>5.5</c:v>
                </c:pt>
                <c:pt idx="22">
                  <c:v>5.5</c:v>
                </c:pt>
                <c:pt idx="23">
                  <c:v>5.5</c:v>
                </c:pt>
                <c:pt idx="24">
                  <c:v>5.5</c:v>
                </c:pt>
                <c:pt idx="25">
                  <c:v>5.5</c:v>
                </c:pt>
                <c:pt idx="26">
                  <c:v>5.5</c:v>
                </c:pt>
                <c:pt idx="27">
                  <c:v>5.5</c:v>
                </c:pt>
                <c:pt idx="28">
                  <c:v>5.5</c:v>
                </c:pt>
                <c:pt idx="29">
                  <c:v>5.5</c:v>
                </c:pt>
                <c:pt idx="30">
                  <c:v>5.5</c:v>
                </c:pt>
                <c:pt idx="31">
                  <c:v>5.5</c:v>
                </c:pt>
                <c:pt idx="32">
                  <c:v>5.5</c:v>
                </c:pt>
                <c:pt idx="33">
                  <c:v>5.5</c:v>
                </c:pt>
                <c:pt idx="34">
                  <c:v>5.5</c:v>
                </c:pt>
                <c:pt idx="35">
                  <c:v>5.5</c:v>
                </c:pt>
                <c:pt idx="36">
                  <c:v>5.5</c:v>
                </c:pt>
                <c:pt idx="37">
                  <c:v>5.5</c:v>
                </c:pt>
                <c:pt idx="38">
                  <c:v>5.5</c:v>
                </c:pt>
                <c:pt idx="39">
                  <c:v>5.5</c:v>
                </c:pt>
                <c:pt idx="40">
                  <c:v>5.5</c:v>
                </c:pt>
                <c:pt idx="41">
                  <c:v>5.5</c:v>
                </c:pt>
                <c:pt idx="42">
                  <c:v>5.5</c:v>
                </c:pt>
                <c:pt idx="43">
                  <c:v>5.5</c:v>
                </c:pt>
                <c:pt idx="44">
                  <c:v>5.5</c:v>
                </c:pt>
                <c:pt idx="45">
                  <c:v>5.5</c:v>
                </c:pt>
                <c:pt idx="46">
                  <c:v>5.5</c:v>
                </c:pt>
                <c:pt idx="47">
                  <c:v>5.5</c:v>
                </c:pt>
                <c:pt idx="48">
                  <c:v>5.5</c:v>
                </c:pt>
                <c:pt idx="49">
                  <c:v>5.5</c:v>
                </c:pt>
                <c:pt idx="50">
                  <c:v>5.5</c:v>
                </c:pt>
                <c:pt idx="51">
                  <c:v>5.5</c:v>
                </c:pt>
                <c:pt idx="52">
                  <c:v>5.5</c:v>
                </c:pt>
                <c:pt idx="53">
                  <c:v>5.5</c:v>
                </c:pt>
                <c:pt idx="54">
                  <c:v>5.5</c:v>
                </c:pt>
                <c:pt idx="55">
                  <c:v>5.5</c:v>
                </c:pt>
              </c:numCache>
            </c:numRef>
          </c:val>
          <c:smooth val="0"/>
          <c:extLst>
            <c:ext xmlns:c16="http://schemas.microsoft.com/office/drawing/2014/chart" uri="{C3380CC4-5D6E-409C-BE32-E72D297353CC}">
              <c16:uniqueId val="{00000003-EDA7-4EB9-A73D-99124EC5F05E}"/>
            </c:ext>
          </c:extLst>
        </c:ser>
        <c:ser>
          <c:idx val="4"/>
          <c:order val="6"/>
          <c:tx>
            <c:strRef>
              <c:f>'2023-24 Forecast'!$K$442</c:f>
              <c:strCache>
                <c:ptCount val="1"/>
                <c:pt idx="0">
                  <c:v>National mkt. assistance loan rate</c:v>
                </c:pt>
              </c:strCache>
            </c:strRef>
          </c:tx>
          <c:spPr>
            <a:ln w="12700">
              <a:solidFill>
                <a:srgbClr val="332288"/>
              </a:solidFill>
              <a:prstDash val="solid"/>
            </a:ln>
          </c:spPr>
          <c:marker>
            <c:symbol val="star"/>
            <c:size val="5"/>
            <c:spPr>
              <a:noFill/>
              <a:ln>
                <a:solidFill>
                  <a:srgbClr val="332288"/>
                </a:solidFill>
                <a:prstDash val="solid"/>
              </a:ln>
            </c:spPr>
          </c:marker>
          <c:cat>
            <c:numRef>
              <c:f>'2023-24 Forecast'!$B$446:$B$501</c:f>
              <c:numCache>
                <c:formatCode>[$-409]d\-mmm\-yy;@</c:formatCode>
                <c:ptCount val="56"/>
                <c:pt idx="0">
                  <c:v>45050</c:v>
                </c:pt>
                <c:pt idx="1">
                  <c:v>45057</c:v>
                </c:pt>
                <c:pt idx="2">
                  <c:v>45064</c:v>
                </c:pt>
                <c:pt idx="3">
                  <c:v>45071</c:v>
                </c:pt>
                <c:pt idx="4">
                  <c:v>45078</c:v>
                </c:pt>
                <c:pt idx="5">
                  <c:v>45085</c:v>
                </c:pt>
                <c:pt idx="6">
                  <c:v>45092</c:v>
                </c:pt>
                <c:pt idx="7">
                  <c:v>45099</c:v>
                </c:pt>
                <c:pt idx="8">
                  <c:v>45106</c:v>
                </c:pt>
                <c:pt idx="9">
                  <c:v>45113</c:v>
                </c:pt>
                <c:pt idx="10">
                  <c:v>45120</c:v>
                </c:pt>
                <c:pt idx="11">
                  <c:v>45127</c:v>
                </c:pt>
                <c:pt idx="12">
                  <c:v>45134</c:v>
                </c:pt>
                <c:pt idx="13">
                  <c:v>45141</c:v>
                </c:pt>
                <c:pt idx="14">
                  <c:v>45148</c:v>
                </c:pt>
                <c:pt idx="15">
                  <c:v>45155</c:v>
                </c:pt>
                <c:pt idx="16">
                  <c:v>45162</c:v>
                </c:pt>
                <c:pt idx="17">
                  <c:v>45169</c:v>
                </c:pt>
                <c:pt idx="18">
                  <c:v>45176</c:v>
                </c:pt>
                <c:pt idx="19">
                  <c:v>45183</c:v>
                </c:pt>
                <c:pt idx="20">
                  <c:v>45190</c:v>
                </c:pt>
                <c:pt idx="21">
                  <c:v>45197</c:v>
                </c:pt>
                <c:pt idx="22">
                  <c:v>45204</c:v>
                </c:pt>
                <c:pt idx="23">
                  <c:v>45211</c:v>
                </c:pt>
                <c:pt idx="24">
                  <c:v>45218</c:v>
                </c:pt>
                <c:pt idx="25">
                  <c:v>45225</c:v>
                </c:pt>
                <c:pt idx="26">
                  <c:v>45232</c:v>
                </c:pt>
                <c:pt idx="27">
                  <c:v>45239</c:v>
                </c:pt>
                <c:pt idx="28">
                  <c:v>45246</c:v>
                </c:pt>
                <c:pt idx="29">
                  <c:v>45253</c:v>
                </c:pt>
                <c:pt idx="30">
                  <c:v>45260</c:v>
                </c:pt>
                <c:pt idx="31">
                  <c:v>45267</c:v>
                </c:pt>
                <c:pt idx="32">
                  <c:v>45274</c:v>
                </c:pt>
                <c:pt idx="33">
                  <c:v>45281</c:v>
                </c:pt>
                <c:pt idx="34">
                  <c:v>45288</c:v>
                </c:pt>
                <c:pt idx="35">
                  <c:v>45295</c:v>
                </c:pt>
                <c:pt idx="36">
                  <c:v>45302</c:v>
                </c:pt>
                <c:pt idx="37">
                  <c:v>45309</c:v>
                </c:pt>
                <c:pt idx="38">
                  <c:v>45316</c:v>
                </c:pt>
                <c:pt idx="39">
                  <c:v>45323</c:v>
                </c:pt>
                <c:pt idx="40">
                  <c:v>45330</c:v>
                </c:pt>
                <c:pt idx="41">
                  <c:v>45337</c:v>
                </c:pt>
                <c:pt idx="42">
                  <c:v>45344</c:v>
                </c:pt>
                <c:pt idx="43">
                  <c:v>45351</c:v>
                </c:pt>
                <c:pt idx="44">
                  <c:v>45358</c:v>
                </c:pt>
                <c:pt idx="45">
                  <c:v>45365</c:v>
                </c:pt>
                <c:pt idx="46">
                  <c:v>45372</c:v>
                </c:pt>
                <c:pt idx="47">
                  <c:v>45379</c:v>
                </c:pt>
                <c:pt idx="48">
                  <c:v>45386</c:v>
                </c:pt>
                <c:pt idx="49">
                  <c:v>45393</c:v>
                </c:pt>
                <c:pt idx="50">
                  <c:v>45400</c:v>
                </c:pt>
                <c:pt idx="51">
                  <c:v>45407</c:v>
                </c:pt>
                <c:pt idx="52">
                  <c:v>45414</c:v>
                </c:pt>
                <c:pt idx="53">
                  <c:v>45421</c:v>
                </c:pt>
                <c:pt idx="54">
                  <c:v>45428</c:v>
                </c:pt>
                <c:pt idx="55">
                  <c:v>45435</c:v>
                </c:pt>
              </c:numCache>
            </c:numRef>
          </c:cat>
          <c:val>
            <c:numRef>
              <c:f>'2023-24 Forecast'!$K$446:$K$501</c:f>
              <c:numCache>
                <c:formatCode>0.00</c:formatCode>
                <c:ptCount val="56"/>
                <c:pt idx="0">
                  <c:v>3.38</c:v>
                </c:pt>
                <c:pt idx="1">
                  <c:v>3.38</c:v>
                </c:pt>
                <c:pt idx="2">
                  <c:v>3.38</c:v>
                </c:pt>
                <c:pt idx="3">
                  <c:v>3.38</c:v>
                </c:pt>
                <c:pt idx="4">
                  <c:v>3.38</c:v>
                </c:pt>
                <c:pt idx="5">
                  <c:v>3.38</c:v>
                </c:pt>
                <c:pt idx="6">
                  <c:v>3.38</c:v>
                </c:pt>
                <c:pt idx="7">
                  <c:v>3.38</c:v>
                </c:pt>
                <c:pt idx="8">
                  <c:v>3.38</c:v>
                </c:pt>
                <c:pt idx="9">
                  <c:v>3.38</c:v>
                </c:pt>
                <c:pt idx="10">
                  <c:v>3.38</c:v>
                </c:pt>
                <c:pt idx="11">
                  <c:v>3.38</c:v>
                </c:pt>
                <c:pt idx="12">
                  <c:v>3.38</c:v>
                </c:pt>
                <c:pt idx="13">
                  <c:v>3.38</c:v>
                </c:pt>
                <c:pt idx="14">
                  <c:v>3.38</c:v>
                </c:pt>
                <c:pt idx="15">
                  <c:v>3.38</c:v>
                </c:pt>
                <c:pt idx="16">
                  <c:v>3.38</c:v>
                </c:pt>
                <c:pt idx="17">
                  <c:v>3.38</c:v>
                </c:pt>
                <c:pt idx="18">
                  <c:v>3.38</c:v>
                </c:pt>
                <c:pt idx="19">
                  <c:v>3.38</c:v>
                </c:pt>
                <c:pt idx="20">
                  <c:v>3.38</c:v>
                </c:pt>
                <c:pt idx="21">
                  <c:v>3.38</c:v>
                </c:pt>
                <c:pt idx="22">
                  <c:v>3.38</c:v>
                </c:pt>
                <c:pt idx="23">
                  <c:v>3.38</c:v>
                </c:pt>
                <c:pt idx="24">
                  <c:v>3.38</c:v>
                </c:pt>
                <c:pt idx="25">
                  <c:v>3.38</c:v>
                </c:pt>
                <c:pt idx="26">
                  <c:v>3.38</c:v>
                </c:pt>
                <c:pt idx="27">
                  <c:v>3.38</c:v>
                </c:pt>
                <c:pt idx="28">
                  <c:v>3.38</c:v>
                </c:pt>
                <c:pt idx="29">
                  <c:v>3.38</c:v>
                </c:pt>
                <c:pt idx="30">
                  <c:v>3.38</c:v>
                </c:pt>
                <c:pt idx="31">
                  <c:v>3.38</c:v>
                </c:pt>
                <c:pt idx="32">
                  <c:v>3.38</c:v>
                </c:pt>
                <c:pt idx="33">
                  <c:v>3.38</c:v>
                </c:pt>
                <c:pt idx="34">
                  <c:v>3.38</c:v>
                </c:pt>
                <c:pt idx="35">
                  <c:v>3.38</c:v>
                </c:pt>
                <c:pt idx="36">
                  <c:v>3.38</c:v>
                </c:pt>
                <c:pt idx="37">
                  <c:v>3.38</c:v>
                </c:pt>
                <c:pt idx="38">
                  <c:v>3.38</c:v>
                </c:pt>
                <c:pt idx="39">
                  <c:v>3.38</c:v>
                </c:pt>
                <c:pt idx="40">
                  <c:v>3.38</c:v>
                </c:pt>
                <c:pt idx="41">
                  <c:v>3.38</c:v>
                </c:pt>
                <c:pt idx="42">
                  <c:v>3.38</c:v>
                </c:pt>
                <c:pt idx="43">
                  <c:v>3.38</c:v>
                </c:pt>
                <c:pt idx="44">
                  <c:v>3.38</c:v>
                </c:pt>
                <c:pt idx="45">
                  <c:v>3.38</c:v>
                </c:pt>
                <c:pt idx="46">
                  <c:v>3.38</c:v>
                </c:pt>
                <c:pt idx="47">
                  <c:v>3.38</c:v>
                </c:pt>
                <c:pt idx="48">
                  <c:v>3.38</c:v>
                </c:pt>
                <c:pt idx="49">
                  <c:v>3.38</c:v>
                </c:pt>
                <c:pt idx="50">
                  <c:v>3.38</c:v>
                </c:pt>
                <c:pt idx="51">
                  <c:v>3.38</c:v>
                </c:pt>
                <c:pt idx="52">
                  <c:v>3.38</c:v>
                </c:pt>
                <c:pt idx="53">
                  <c:v>3.38</c:v>
                </c:pt>
                <c:pt idx="54">
                  <c:v>3.38</c:v>
                </c:pt>
                <c:pt idx="55">
                  <c:v>3.38</c:v>
                </c:pt>
              </c:numCache>
            </c:numRef>
          </c:val>
          <c:smooth val="0"/>
          <c:extLst>
            <c:ext xmlns:c16="http://schemas.microsoft.com/office/drawing/2014/chart" uri="{C3380CC4-5D6E-409C-BE32-E72D297353CC}">
              <c16:uniqueId val="{00000004-EDA7-4EB9-A73D-99124EC5F05E}"/>
            </c:ext>
          </c:extLst>
        </c:ser>
        <c:dLbls>
          <c:showLegendKey val="0"/>
          <c:showVal val="0"/>
          <c:showCatName val="0"/>
          <c:showSerName val="0"/>
          <c:showPercent val="0"/>
          <c:showBubbleSize val="0"/>
        </c:dLbls>
        <c:marker val="1"/>
        <c:smooth val="0"/>
        <c:axId val="2023547552"/>
        <c:axId val="276050752"/>
      </c:lineChart>
      <c:lineChart>
        <c:grouping val="standard"/>
        <c:varyColors val="0"/>
        <c:ser>
          <c:idx val="0"/>
          <c:order val="1"/>
          <c:tx>
            <c:strRef>
              <c:f>'2023-24 Forecast'!$P$442</c:f>
              <c:strCache>
                <c:ptCount val="1"/>
                <c:pt idx="0">
                  <c:v>Futures PLC payment rate forecast </c:v>
                </c:pt>
              </c:strCache>
            </c:strRef>
          </c:tx>
          <c:spPr>
            <a:ln w="25400">
              <a:solidFill>
                <a:srgbClr val="CC6677"/>
              </a:solidFill>
              <a:prstDash val="lgDash"/>
            </a:ln>
          </c:spPr>
          <c:marker>
            <c:symbol val="diamond"/>
            <c:size val="7"/>
            <c:spPr>
              <a:solidFill>
                <a:srgbClr val="CC6677"/>
              </a:solidFill>
              <a:ln>
                <a:solidFill>
                  <a:srgbClr val="CC6677"/>
                </a:solidFill>
                <a:prstDash val="solid"/>
              </a:ln>
            </c:spPr>
          </c:marker>
          <c:dPt>
            <c:idx val="20"/>
            <c:bubble3D val="0"/>
            <c:extLst>
              <c:ext xmlns:c16="http://schemas.microsoft.com/office/drawing/2014/chart" uri="{C3380CC4-5D6E-409C-BE32-E72D297353CC}">
                <c16:uniqueId val="{00000005-EDA7-4EB9-A73D-99124EC5F05E}"/>
              </c:ext>
            </c:extLst>
          </c:dPt>
          <c:cat>
            <c:numRef>
              <c:f>'2023-24 Forecast'!$P$446:$P$501</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#N/A</c:v>
                </c:pt>
                <c:pt idx="50">
                  <c:v>#N/A</c:v>
                </c:pt>
                <c:pt idx="51">
                  <c:v>#N/A</c:v>
                </c:pt>
                <c:pt idx="52">
                  <c:v>#N/A</c:v>
                </c:pt>
                <c:pt idx="53">
                  <c:v>#N/A</c:v>
                </c:pt>
                <c:pt idx="54">
                  <c:v>#N/A</c:v>
                </c:pt>
                <c:pt idx="55">
                  <c:v>#N/A</c:v>
                </c:pt>
              </c:numCache>
            </c:numRef>
          </c:cat>
          <c:val>
            <c:numRef>
              <c:f>'2023-24 Forecast'!$P$446:$P$501</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#N/A</c:v>
                </c:pt>
                <c:pt idx="50">
                  <c:v>#N/A</c:v>
                </c:pt>
                <c:pt idx="51">
                  <c:v>#N/A</c:v>
                </c:pt>
                <c:pt idx="52">
                  <c:v>#N/A</c:v>
                </c:pt>
                <c:pt idx="53">
                  <c:v>#N/A</c:v>
                </c:pt>
                <c:pt idx="54">
                  <c:v>#N/A</c:v>
                </c:pt>
                <c:pt idx="55">
                  <c:v>#N/A</c:v>
                </c:pt>
              </c:numCache>
            </c:numRef>
          </c:val>
          <c:smooth val="0"/>
          <c:extLst>
            <c:ext xmlns:c16="http://schemas.microsoft.com/office/drawing/2014/chart" uri="{C3380CC4-5D6E-409C-BE32-E72D297353CC}">
              <c16:uniqueId val="{00000006-EDA7-4EB9-A73D-99124EC5F05E}"/>
            </c:ext>
          </c:extLst>
        </c:ser>
        <c:ser>
          <c:idx val="5"/>
          <c:order val="2"/>
          <c:tx>
            <c:strRef>
              <c:f>'2023-24 Forecast'!$Q$442</c:f>
              <c:strCache>
                <c:ptCount val="1"/>
                <c:pt idx="0">
                  <c:v>WASDE PLC payment rate forecast</c:v>
                </c:pt>
              </c:strCache>
            </c:strRef>
          </c:tx>
          <c:spPr>
            <a:ln w="25400">
              <a:solidFill>
                <a:srgbClr val="AA4499"/>
              </a:solidFill>
              <a:prstDash val="solid"/>
            </a:ln>
          </c:spPr>
          <c:marker>
            <c:symbol val="circle"/>
            <c:size val="7"/>
            <c:spPr>
              <a:solidFill>
                <a:srgbClr val="AA4499"/>
              </a:solidFill>
              <a:ln>
                <a:solidFill>
                  <a:srgbClr val="AA4499"/>
                </a:solidFill>
                <a:prstDash val="solid"/>
              </a:ln>
            </c:spPr>
          </c:marker>
          <c:cat>
            <c:numRef>
              <c:f>'2023-24 Forecast'!$P$446:$P$501</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#N/A</c:v>
                </c:pt>
                <c:pt idx="50">
                  <c:v>#N/A</c:v>
                </c:pt>
                <c:pt idx="51">
                  <c:v>#N/A</c:v>
                </c:pt>
                <c:pt idx="52">
                  <c:v>#N/A</c:v>
                </c:pt>
                <c:pt idx="53">
                  <c:v>#N/A</c:v>
                </c:pt>
                <c:pt idx="54">
                  <c:v>#N/A</c:v>
                </c:pt>
                <c:pt idx="55">
                  <c:v>#N/A</c:v>
                </c:pt>
              </c:numCache>
            </c:numRef>
          </c:cat>
          <c:val>
            <c:numRef>
              <c:f>'2023-24 Forecast'!$Q$446:$Q$501</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#N/A</c:v>
                </c:pt>
                <c:pt idx="50">
                  <c:v>#N/A</c:v>
                </c:pt>
                <c:pt idx="51">
                  <c:v>#N/A</c:v>
                </c:pt>
                <c:pt idx="52">
                  <c:v>#N/A</c:v>
                </c:pt>
                <c:pt idx="53">
                  <c:v>#N/A</c:v>
                </c:pt>
                <c:pt idx="54">
                  <c:v>#N/A</c:v>
                </c:pt>
                <c:pt idx="55">
                  <c:v>#N/A</c:v>
                </c:pt>
              </c:numCache>
            </c:numRef>
          </c:val>
          <c:smooth val="0"/>
          <c:extLst>
            <c:ext xmlns:c16="http://schemas.microsoft.com/office/drawing/2014/chart" uri="{C3380CC4-5D6E-409C-BE32-E72D297353CC}">
              <c16:uniqueId val="{00000007-EDA7-4EB9-A73D-99124EC5F05E}"/>
            </c:ext>
          </c:extLst>
        </c:ser>
        <c:dLbls>
          <c:showLegendKey val="0"/>
          <c:showVal val="0"/>
          <c:showCatName val="0"/>
          <c:showSerName val="0"/>
          <c:showPercent val="0"/>
          <c:showBubbleSize val="0"/>
        </c:dLbls>
        <c:marker val="1"/>
        <c:smooth val="0"/>
        <c:axId val="276052928"/>
        <c:axId val="276047488"/>
      </c:lineChart>
      <c:catAx>
        <c:axId val="202354755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Forecast period</a:t>
                </a:r>
              </a:p>
            </c:rich>
          </c:tx>
          <c:layout>
            <c:manualLayout>
              <c:xMode val="edge"/>
              <c:yMode val="edge"/>
              <c:x val="0.41571211945478992"/>
              <c:y val="0.94691595401363926"/>
            </c:manualLayout>
          </c:layout>
          <c:overlay val="0"/>
          <c:spPr>
            <a:noFill/>
            <a:ln w="25400">
              <a:noFill/>
            </a:ln>
          </c:spPr>
        </c:title>
        <c:numFmt formatCode="[$-409]d\-mmm\-yy;@" sourceLinked="1"/>
        <c:majorTickMark val="out"/>
        <c:minorTickMark val="none"/>
        <c:tickLblPos val="nextTo"/>
        <c:spPr>
          <a:ln w="3175">
            <a:solidFill>
              <a:srgbClr val="000000"/>
            </a:solidFill>
            <a:prstDash val="solid"/>
          </a:ln>
        </c:spPr>
        <c:txPr>
          <a:bodyPr rot="3120000" vert="horz"/>
          <a:lstStyle/>
          <a:p>
            <a:pPr>
              <a:defRPr sz="1000" b="1" i="0" u="none" strike="noStrike" baseline="0">
                <a:solidFill>
                  <a:srgbClr val="000000"/>
                </a:solidFill>
                <a:latin typeface="Arial"/>
                <a:ea typeface="Arial"/>
                <a:cs typeface="Arial"/>
              </a:defRPr>
            </a:pPr>
            <a:endParaRPr lang="en-US"/>
          </a:p>
        </c:txPr>
        <c:crossAx val="276050752"/>
        <c:crosses val="autoZero"/>
        <c:auto val="0"/>
        <c:lblAlgn val="ctr"/>
        <c:lblOffset val="100"/>
        <c:tickLblSkip val="2"/>
        <c:tickMarkSkip val="1"/>
        <c:noMultiLvlLbl val="0"/>
      </c:catAx>
      <c:valAx>
        <c:axId val="276050752"/>
        <c:scaling>
          <c:orientation val="minMax"/>
          <c:max val="13"/>
          <c:min val="2.5"/>
        </c:scaling>
        <c:delete val="0"/>
        <c:axPos val="l"/>
        <c:title>
          <c:tx>
            <c:rich>
              <a:bodyPr/>
              <a:lstStyle/>
              <a:p>
                <a:pPr>
                  <a:defRPr sz="1000" b="1" i="0" u="none" strike="noStrike" baseline="0">
                    <a:solidFill>
                      <a:srgbClr val="000000"/>
                    </a:solidFill>
                    <a:latin typeface="Arial"/>
                    <a:ea typeface="Arial"/>
                    <a:cs typeface="Arial"/>
                  </a:defRPr>
                </a:pPr>
                <a:r>
                  <a:rPr lang="en-US"/>
                  <a:t>Season-average price received (dollars per bushel)</a:t>
                </a:r>
              </a:p>
            </c:rich>
          </c:tx>
          <c:layout>
            <c:manualLayout>
              <c:xMode val="edge"/>
              <c:yMode val="edge"/>
              <c:x val="1.5548281505728314E-2"/>
              <c:y val="0.2611192324058488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023547552"/>
        <c:crosses val="autoZero"/>
        <c:crossBetween val="between"/>
        <c:majorUnit val="0.5"/>
        <c:minorUnit val="0.1"/>
      </c:valAx>
      <c:catAx>
        <c:axId val="276052928"/>
        <c:scaling>
          <c:orientation val="minMax"/>
        </c:scaling>
        <c:delete val="1"/>
        <c:axPos val="b"/>
        <c:numFmt formatCode="0.00" sourceLinked="1"/>
        <c:majorTickMark val="out"/>
        <c:minorTickMark val="none"/>
        <c:tickLblPos val="nextTo"/>
        <c:crossAx val="276047488"/>
        <c:crosses val="autoZero"/>
        <c:auto val="0"/>
        <c:lblAlgn val="ctr"/>
        <c:lblOffset val="100"/>
        <c:noMultiLvlLbl val="0"/>
      </c:catAx>
      <c:valAx>
        <c:axId val="276047488"/>
        <c:scaling>
          <c:orientation val="minMax"/>
          <c:max val="2"/>
          <c:min val="0"/>
        </c:scaling>
        <c:delete val="0"/>
        <c:axPos val="r"/>
        <c:title>
          <c:tx>
            <c:rich>
              <a:bodyPr/>
              <a:lstStyle/>
              <a:p>
                <a:pPr>
                  <a:defRPr sz="1000" b="1" i="0" u="none" strike="noStrike" baseline="0">
                    <a:solidFill>
                      <a:srgbClr val="000000"/>
                    </a:solidFill>
                    <a:latin typeface="Arial"/>
                    <a:ea typeface="Arial"/>
                    <a:cs typeface="Arial"/>
                  </a:defRPr>
                </a:pPr>
                <a:r>
                  <a:rPr lang="en-US"/>
                  <a:t>PLC payment rate (Dollars per bushel)</a:t>
                </a:r>
              </a:p>
            </c:rich>
          </c:tx>
          <c:layout>
            <c:manualLayout>
              <c:xMode val="edge"/>
              <c:yMode val="edge"/>
              <c:x val="0.87861429350791054"/>
              <c:y val="0.3586800573888092"/>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76052928"/>
        <c:crosses val="max"/>
        <c:crossBetween val="between"/>
        <c:majorUnit val="0.1"/>
        <c:minorUnit val="0.05"/>
      </c:valAx>
      <c:spPr>
        <a:solidFill>
          <a:srgbClr val="FFFFFF"/>
        </a:solidFill>
        <a:ln w="12700">
          <a:solidFill>
            <a:srgbClr val="808080"/>
          </a:solidFill>
          <a:prstDash val="solid"/>
        </a:ln>
      </c:spPr>
    </c:plotArea>
    <c:legend>
      <c:legendPos val="r"/>
      <c:layout>
        <c:manualLayout>
          <c:xMode val="edge"/>
          <c:yMode val="edge"/>
          <c:x val="0.55431186160054502"/>
          <c:y val="0.472423094828054"/>
          <c:w val="0.26759410801964001"/>
          <c:h val="0.26016260162601629"/>
        </c:manualLayout>
      </c:layout>
      <c:overlay val="0"/>
      <c:spPr>
        <a:solidFill>
          <a:srgbClr val="FFFFFF"/>
        </a:solidFill>
        <a:ln w="3175">
          <a:solidFill>
            <a:srgbClr val="000000"/>
          </a:solidFill>
          <a:prstDash val="solid"/>
        </a:ln>
      </c:spPr>
      <c:txPr>
        <a:bodyPr/>
        <a:lstStyle/>
        <a:p>
          <a:pPr>
            <a:defRPr sz="9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E1E1E1"/>
    </a:solidFill>
    <a:ln w="3175">
      <a:solidFill>
        <a:srgbClr val="E1E1E1"/>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Figure 1.  Futures forecast of U.S. wheat producers' season-average price received (SAP) and PLC payment rate, 
marketing year 2022/23</a:t>
            </a:r>
          </a:p>
          <a:p>
            <a:pPr>
              <a:defRPr sz="1200" b="1" i="0" u="none" strike="noStrike" baseline="0">
                <a:solidFill>
                  <a:srgbClr val="000000"/>
                </a:solidFill>
                <a:latin typeface="Arial"/>
                <a:ea typeface="Arial"/>
                <a:cs typeface="Arial"/>
              </a:defRPr>
            </a:pPr>
            <a:endParaRPr lang="en-US"/>
          </a:p>
        </c:rich>
      </c:tx>
      <c:layout>
        <c:manualLayout>
          <c:xMode val="edge"/>
          <c:yMode val="edge"/>
          <c:x val="0.17666389606214616"/>
          <c:y val="2.7298850574712645E-2"/>
        </c:manualLayout>
      </c:layout>
      <c:overlay val="0"/>
      <c:spPr>
        <a:noFill/>
        <a:ln w="25400">
          <a:noFill/>
        </a:ln>
      </c:spPr>
    </c:title>
    <c:autoTitleDeleted val="0"/>
    <c:plotArea>
      <c:layout>
        <c:manualLayout>
          <c:layoutTarget val="inner"/>
          <c:xMode val="edge"/>
          <c:yMode val="edge"/>
          <c:x val="5.6696795398520954E-2"/>
          <c:y val="0.1508622806414453"/>
          <c:w val="0.80690221857025468"/>
          <c:h val="0.69396649095064844"/>
        </c:manualLayout>
      </c:layout>
      <c:lineChart>
        <c:grouping val="standard"/>
        <c:varyColors val="0"/>
        <c:ser>
          <c:idx val="5"/>
          <c:order val="0"/>
          <c:tx>
            <c:strRef>
              <c:f>'2022-23 Forecast'!$H$450:$H$452</c:f>
              <c:strCache>
                <c:ptCount val="3"/>
                <c:pt idx="0">
                  <c:v>Actual SAP (available</c:v>
                </c:pt>
                <c:pt idx="1">
                  <c:v>in August Agricultural</c:v>
                </c:pt>
                <c:pt idx="2">
                  <c:v>Prices report, 2022)</c:v>
                </c:pt>
              </c:strCache>
            </c:strRef>
          </c:tx>
          <c:spPr>
            <a:ln w="25400">
              <a:solidFill>
                <a:srgbClr val="882255"/>
              </a:solidFill>
              <a:prstDash val="solid"/>
            </a:ln>
          </c:spPr>
          <c:marker>
            <c:symbol val="none"/>
          </c:marker>
          <c:cat>
            <c:numRef>
              <c:f>'2022-23 Forecast'!$B$454:$B$510</c:f>
              <c:numCache>
                <c:formatCode>[$-409]d\-mmm\-yy;@</c:formatCode>
                <c:ptCount val="57"/>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pt idx="56">
                  <c:v>45078</c:v>
                </c:pt>
              </c:numCache>
            </c:numRef>
          </c:cat>
          <c:val>
            <c:numRef>
              <c:f>'2022-23 Forecast'!$H$454:$H$510</c:f>
              <c:numCache>
                <c:formatCode>0.00</c:formatCode>
                <c:ptCount val="57"/>
              </c:numCache>
            </c:numRef>
          </c:val>
          <c:smooth val="0"/>
          <c:extLst>
            <c:ext xmlns:c16="http://schemas.microsoft.com/office/drawing/2014/chart" uri="{C3380CC4-5D6E-409C-BE32-E72D297353CC}">
              <c16:uniqueId val="{00000000-AA2C-42F7-A9B7-39DF21281E47}"/>
            </c:ext>
          </c:extLst>
        </c:ser>
        <c:ser>
          <c:idx val="1"/>
          <c:order val="1"/>
          <c:tx>
            <c:strRef>
              <c:f>'2022-23 Forecast'!$C$450</c:f>
              <c:strCache>
                <c:ptCount val="1"/>
                <c:pt idx="0">
                  <c:v>Futures SAP forecast</c:v>
                </c:pt>
              </c:strCache>
            </c:strRef>
          </c:tx>
          <c:spPr>
            <a:ln w="25400">
              <a:solidFill>
                <a:srgbClr val="88CCEE"/>
              </a:solidFill>
              <a:prstDash val="lgDashDotDot"/>
            </a:ln>
          </c:spPr>
          <c:marker>
            <c:symbol val="none"/>
          </c:marker>
          <c:cat>
            <c:numRef>
              <c:f>'2022-23 Forecast'!$B$454:$B$510</c:f>
              <c:numCache>
                <c:formatCode>[$-409]d\-mmm\-yy;@</c:formatCode>
                <c:ptCount val="57"/>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pt idx="56">
                  <c:v>45078</c:v>
                </c:pt>
              </c:numCache>
            </c:numRef>
          </c:cat>
          <c:val>
            <c:numRef>
              <c:f>'2022-23 Forecast'!$C$454:$C$510</c:f>
              <c:numCache>
                <c:formatCode>0.00</c:formatCode>
                <c:ptCount val="57"/>
                <c:pt idx="0">
                  <c:v>11.274142229301653</c:v>
                </c:pt>
                <c:pt idx="1">
                  <c:v>12.150628640629588</c:v>
                </c:pt>
                <c:pt idx="2">
                  <c:v>12.397647699128719</c:v>
                </c:pt>
                <c:pt idx="3">
                  <c:v>11.906680545122358</c:v>
                </c:pt>
                <c:pt idx="4">
                  <c:v>11.103340598983261</c:v>
                </c:pt>
                <c:pt idx="5">
                  <c:v>11.267706611793557</c:v>
                </c:pt>
                <c:pt idx="6">
                  <c:v>11.237192441905181</c:v>
                </c:pt>
                <c:pt idx="7">
                  <c:v>9.8798477870954642</c:v>
                </c:pt>
                <c:pt idx="8">
                  <c:v>9.1987559223618032</c:v>
                </c:pt>
                <c:pt idx="9">
                  <c:v>8.5651323141371947</c:v>
                </c:pt>
                <c:pt idx="10">
                  <c:v>8.2738094811245979</c:v>
                </c:pt>
                <c:pt idx="11">
                  <c:v>8.3328686088684609</c:v>
                </c:pt>
                <c:pt idx="12">
                  <c:v>8.4993429069223332</c:v>
                </c:pt>
                <c:pt idx="13">
                  <c:v>8.4130348162045436</c:v>
                </c:pt>
                <c:pt idx="14">
                  <c:v>8.6313630349676504</c:v>
                </c:pt>
                <c:pt idx="15">
                  <c:v>7.9849874638051705</c:v>
                </c:pt>
                <c:pt idx="16">
                  <c:v>8.3282289458283305</c:v>
                </c:pt>
                <c:pt idx="17">
                  <c:v>8.4816641295176556</c:v>
                </c:pt>
                <c:pt idx="18">
                  <c:v>8.6890010866949172</c:v>
                </c:pt>
                <c:pt idx="19">
                  <c:v>8.8240778330121419</c:v>
                </c:pt>
                <c:pt idx="20">
                  <c:v>9.1219355498078709</c:v>
                </c:pt>
                <c:pt idx="21">
                  <c:v>9.0253953896305799</c:v>
                </c:pt>
                <c:pt idx="22">
                  <c:v>8.9913242188609814</c:v>
                </c:pt>
                <c:pt idx="23">
                  <c:v>9.0808430973407859</c:v>
                </c:pt>
                <c:pt idx="24">
                  <c:v>8.918195889456932</c:v>
                </c:pt>
                <c:pt idx="25">
                  <c:v>8.8715191362592414</c:v>
                </c:pt>
                <c:pt idx="26">
                  <c:v>8.8790136269124886</c:v>
                </c:pt>
                <c:pt idx="27">
                  <c:v>8.7829322628707232</c:v>
                </c:pt>
                <c:pt idx="28">
                  <c:v>8.8231919315383465</c:v>
                </c:pt>
                <c:pt idx="29">
                  <c:v>8.7357255117433681</c:v>
                </c:pt>
                <c:pt idx="30">
                  <c:v>8.7259868997420682</c:v>
                </c:pt>
                <c:pt idx="31">
                  <c:v>8.5873857526824064</c:v>
                </c:pt>
                <c:pt idx="32">
                  <c:v>8.6259095772242809</c:v>
                </c:pt>
                <c:pt idx="33">
                  <c:v>8.639896737651295</c:v>
                </c:pt>
                <c:pt idx="34">
                  <c:v>8.6460695015144413</c:v>
                </c:pt>
                <c:pt idx="35">
                  <c:v>8.6241463049866063</c:v>
                </c:pt>
                <c:pt idx="36">
                  <c:v>8.6191074939869452</c:v>
                </c:pt>
                <c:pt idx="37">
                  <c:v>8.5955819070744575</c:v>
                </c:pt>
                <c:pt idx="38">
                  <c:v>8.6683303634033511</c:v>
                </c:pt>
                <c:pt idx="39">
                  <c:v>8.7694332867208189</c:v>
                </c:pt>
                <c:pt idx="40">
                  <c:v>8.7554495454896468</c:v>
                </c:pt>
                <c:pt idx="41">
                  <c:v>8.7908031924726355</c:v>
                </c:pt>
                <c:pt idx="42">
                  <c:v>8.7202269754235573</c:v>
                </c:pt>
                <c:pt idx="43">
                  <c:v>8.7480254408578588</c:v>
                </c:pt>
                <c:pt idx="44">
                  <c:v>8.6797458445800117</c:v>
                </c:pt>
                <c:pt idx="45">
                  <c:v>8.7224374847479513</c:v>
                </c:pt>
                <c:pt idx="46">
                  <c:v>8.7042088907364565</c:v>
                </c:pt>
                <c:pt idx="47">
                  <c:v>8.7980175339742885</c:v>
                </c:pt>
                <c:pt idx="48">
                  <c:v>8.784420060678988</c:v>
                </c:pt>
                <c:pt idx="49">
                  <c:v>8.764331154140141</c:v>
                </c:pt>
                <c:pt idx="50">
                  <c:v>8.7656810354092407</c:v>
                </c:pt>
                <c:pt idx="51">
                  <c:v>8.6869236095744213</c:v>
                </c:pt>
                <c:pt idx="52">
                  <c:v>8.7690874068400362</c:v>
                </c:pt>
                <c:pt idx="53">
                  <c:v>8.7747681326391547</c:v>
                </c:pt>
                <c:pt idx="54">
                  <c:v>8.7737036071293897</c:v>
                </c:pt>
                <c:pt idx="55">
                  <c:v>8.7653422881203475</c:v>
                </c:pt>
                <c:pt idx="56">
                  <c:v>8.8298039999999993</c:v>
                </c:pt>
              </c:numCache>
            </c:numRef>
          </c:val>
          <c:smooth val="0"/>
          <c:extLst>
            <c:ext xmlns:c16="http://schemas.microsoft.com/office/drawing/2014/chart" uri="{C3380CC4-5D6E-409C-BE32-E72D297353CC}">
              <c16:uniqueId val="{00000001-AA2C-42F7-A9B7-39DF21281E47}"/>
            </c:ext>
          </c:extLst>
        </c:ser>
        <c:ser>
          <c:idx val="0"/>
          <c:order val="2"/>
          <c:tx>
            <c:v>WASDE SAP</c:v>
          </c:tx>
          <c:spPr>
            <a:ln w="25400">
              <a:solidFill>
                <a:srgbClr val="44AA99"/>
              </a:solidFill>
              <a:prstDash val="lgDashDotDot"/>
            </a:ln>
          </c:spPr>
          <c:marker>
            <c:symbol val="none"/>
          </c:marker>
          <c:cat>
            <c:numRef>
              <c:f>'2022-23 Forecast'!$B$454:$B$510</c:f>
              <c:numCache>
                <c:formatCode>[$-409]d\-mmm\-yy;@</c:formatCode>
                <c:ptCount val="57"/>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pt idx="56">
                  <c:v>45078</c:v>
                </c:pt>
              </c:numCache>
            </c:numRef>
          </c:cat>
          <c:val>
            <c:numRef>
              <c:f>'2022-23 Forecast'!$F$454:$F$510</c:f>
              <c:numCache>
                <c:formatCode>0.00</c:formatCode>
                <c:ptCount val="57"/>
                <c:pt idx="0">
                  <c:v>10.75</c:v>
                </c:pt>
                <c:pt idx="1">
                  <c:v>10.75</c:v>
                </c:pt>
                <c:pt idx="2">
                  <c:v>10.75</c:v>
                </c:pt>
                <c:pt idx="3">
                  <c:v>10.75</c:v>
                </c:pt>
                <c:pt idx="4">
                  <c:v>10.75</c:v>
                </c:pt>
                <c:pt idx="5">
                  <c:v>10.75</c:v>
                </c:pt>
                <c:pt idx="6">
                  <c:v>10.75</c:v>
                </c:pt>
                <c:pt idx="7">
                  <c:v>10.75</c:v>
                </c:pt>
                <c:pt idx="8">
                  <c:v>10.75</c:v>
                </c:pt>
                <c:pt idx="9">
                  <c:v>10.5</c:v>
                </c:pt>
                <c:pt idx="10">
                  <c:v>10.5</c:v>
                </c:pt>
                <c:pt idx="11">
                  <c:v>10.5</c:v>
                </c:pt>
                <c:pt idx="12">
                  <c:v>10.5</c:v>
                </c:pt>
                <c:pt idx="13">
                  <c:v>10.5</c:v>
                </c:pt>
                <c:pt idx="14">
                  <c:v>9.25</c:v>
                </c:pt>
                <c:pt idx="15">
                  <c:v>9.25</c:v>
                </c:pt>
                <c:pt idx="16">
                  <c:v>9.25</c:v>
                </c:pt>
                <c:pt idx="17">
                  <c:v>9.25</c:v>
                </c:pt>
                <c:pt idx="18">
                  <c:v>9</c:v>
                </c:pt>
                <c:pt idx="19">
                  <c:v>9</c:v>
                </c:pt>
                <c:pt idx="20">
                  <c:v>9</c:v>
                </c:pt>
                <c:pt idx="21">
                  <c:v>9</c:v>
                </c:pt>
                <c:pt idx="22">
                  <c:v>9.1999999999999993</c:v>
                </c:pt>
                <c:pt idx="23">
                  <c:v>9.1999999999999993</c:v>
                </c:pt>
                <c:pt idx="24">
                  <c:v>9.1999999999999993</c:v>
                </c:pt>
                <c:pt idx="25">
                  <c:v>9.1999999999999993</c:v>
                </c:pt>
                <c:pt idx="26">
                  <c:v>9.1999999999999993</c:v>
                </c:pt>
                <c:pt idx="27">
                  <c:v>9.1999999999999993</c:v>
                </c:pt>
                <c:pt idx="28">
                  <c:v>9.1999999999999993</c:v>
                </c:pt>
                <c:pt idx="29">
                  <c:v>9.1999999999999993</c:v>
                </c:pt>
                <c:pt idx="30">
                  <c:v>9.1999999999999993</c:v>
                </c:pt>
                <c:pt idx="31">
                  <c:v>9.1</c:v>
                </c:pt>
                <c:pt idx="32">
                  <c:v>9.1</c:v>
                </c:pt>
                <c:pt idx="33">
                  <c:v>9.1</c:v>
                </c:pt>
                <c:pt idx="34">
                  <c:v>9.1</c:v>
                </c:pt>
                <c:pt idx="35">
                  <c:v>9.1</c:v>
                </c:pt>
                <c:pt idx="36">
                  <c:v>9.1</c:v>
                </c:pt>
                <c:pt idx="37">
                  <c:v>9.1</c:v>
                </c:pt>
                <c:pt idx="38">
                  <c:v>9.1</c:v>
                </c:pt>
                <c:pt idx="39">
                  <c:v>9.1</c:v>
                </c:pt>
                <c:pt idx="40">
                  <c:v>9</c:v>
                </c:pt>
                <c:pt idx="41">
                  <c:v>9</c:v>
                </c:pt>
                <c:pt idx="42">
                  <c:v>9</c:v>
                </c:pt>
                <c:pt idx="43">
                  <c:v>9</c:v>
                </c:pt>
                <c:pt idx="44">
                  <c:v>9</c:v>
                </c:pt>
                <c:pt idx="45">
                  <c:v>9</c:v>
                </c:pt>
                <c:pt idx="46">
                  <c:v>9</c:v>
                </c:pt>
                <c:pt idx="47">
                  <c:v>9</c:v>
                </c:pt>
                <c:pt idx="48">
                  <c:v>8.9</c:v>
                </c:pt>
                <c:pt idx="49">
                  <c:v>8.9</c:v>
                </c:pt>
                <c:pt idx="50">
                  <c:v>8.9</c:v>
                </c:pt>
                <c:pt idx="51">
                  <c:v>8.9</c:v>
                </c:pt>
                <c:pt idx="52">
                  <c:v>8.9</c:v>
                </c:pt>
                <c:pt idx="53">
                  <c:v>8.9</c:v>
                </c:pt>
                <c:pt idx="54">
                  <c:v>8.9</c:v>
                </c:pt>
                <c:pt idx="55">
                  <c:v>8.9</c:v>
                </c:pt>
                <c:pt idx="56">
                  <c:v>8.9</c:v>
                </c:pt>
              </c:numCache>
            </c:numRef>
          </c:val>
          <c:smooth val="0"/>
          <c:extLst>
            <c:ext xmlns:c16="http://schemas.microsoft.com/office/drawing/2014/chart" uri="{C3380CC4-5D6E-409C-BE32-E72D297353CC}">
              <c16:uniqueId val="{00000002-AA2C-42F7-A9B7-39DF21281E47}"/>
            </c:ext>
          </c:extLst>
        </c:ser>
        <c:ser>
          <c:idx val="3"/>
          <c:order val="4"/>
          <c:tx>
            <c:strRef>
              <c:f>'2022-23 Forecast'!$I$450</c:f>
              <c:strCache>
                <c:ptCount val="1"/>
                <c:pt idx="0">
                  <c:v>Reference Price</c:v>
                </c:pt>
              </c:strCache>
            </c:strRef>
          </c:tx>
          <c:spPr>
            <a:ln w="12700">
              <a:solidFill>
                <a:srgbClr val="117733"/>
              </a:solidFill>
              <a:prstDash val="solid"/>
            </a:ln>
          </c:spPr>
          <c:marker>
            <c:symbol val="x"/>
            <c:size val="5"/>
            <c:spPr>
              <a:solidFill>
                <a:srgbClr val="FFFFFF"/>
              </a:solidFill>
              <a:ln>
                <a:solidFill>
                  <a:srgbClr val="117733"/>
                </a:solidFill>
                <a:prstDash val="solid"/>
              </a:ln>
            </c:spPr>
          </c:marker>
          <c:cat>
            <c:numRef>
              <c:f>'2022-23 Forecast'!$B$454:$B$510</c:f>
              <c:numCache>
                <c:formatCode>[$-409]d\-mmm\-yy;@</c:formatCode>
                <c:ptCount val="57"/>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pt idx="56">
                  <c:v>45078</c:v>
                </c:pt>
              </c:numCache>
            </c:numRef>
          </c:cat>
          <c:val>
            <c:numRef>
              <c:f>'2022-23 Forecast'!$I$454:$I$510</c:f>
              <c:numCache>
                <c:formatCode>0.00</c:formatCode>
                <c:ptCount val="57"/>
                <c:pt idx="0">
                  <c:v>5.5</c:v>
                </c:pt>
                <c:pt idx="1">
                  <c:v>5.5</c:v>
                </c:pt>
                <c:pt idx="2">
                  <c:v>5.5</c:v>
                </c:pt>
                <c:pt idx="3">
                  <c:v>5.5</c:v>
                </c:pt>
                <c:pt idx="4">
                  <c:v>5.5</c:v>
                </c:pt>
                <c:pt idx="5">
                  <c:v>5.5</c:v>
                </c:pt>
                <c:pt idx="6">
                  <c:v>5.5</c:v>
                </c:pt>
                <c:pt idx="7">
                  <c:v>5.5</c:v>
                </c:pt>
                <c:pt idx="8">
                  <c:v>5.5</c:v>
                </c:pt>
                <c:pt idx="9">
                  <c:v>5.5</c:v>
                </c:pt>
                <c:pt idx="10">
                  <c:v>5.5</c:v>
                </c:pt>
                <c:pt idx="11">
                  <c:v>5.5</c:v>
                </c:pt>
                <c:pt idx="12">
                  <c:v>5.5</c:v>
                </c:pt>
                <c:pt idx="13">
                  <c:v>5.5</c:v>
                </c:pt>
                <c:pt idx="14">
                  <c:v>5.5</c:v>
                </c:pt>
                <c:pt idx="15">
                  <c:v>5.5</c:v>
                </c:pt>
                <c:pt idx="16">
                  <c:v>5.5</c:v>
                </c:pt>
                <c:pt idx="17">
                  <c:v>5.5</c:v>
                </c:pt>
                <c:pt idx="18">
                  <c:v>5.5</c:v>
                </c:pt>
                <c:pt idx="19">
                  <c:v>5.5</c:v>
                </c:pt>
                <c:pt idx="20">
                  <c:v>5.5</c:v>
                </c:pt>
                <c:pt idx="21">
                  <c:v>5.5</c:v>
                </c:pt>
                <c:pt idx="22">
                  <c:v>5.5</c:v>
                </c:pt>
                <c:pt idx="23">
                  <c:v>5.5</c:v>
                </c:pt>
                <c:pt idx="24">
                  <c:v>5.5</c:v>
                </c:pt>
                <c:pt idx="25">
                  <c:v>5.5</c:v>
                </c:pt>
                <c:pt idx="26">
                  <c:v>5.5</c:v>
                </c:pt>
                <c:pt idx="27">
                  <c:v>5.5</c:v>
                </c:pt>
                <c:pt idx="28">
                  <c:v>5.5</c:v>
                </c:pt>
                <c:pt idx="29">
                  <c:v>5.5</c:v>
                </c:pt>
                <c:pt idx="30">
                  <c:v>5.5</c:v>
                </c:pt>
                <c:pt idx="31">
                  <c:v>5.5</c:v>
                </c:pt>
                <c:pt idx="32">
                  <c:v>5.5</c:v>
                </c:pt>
                <c:pt idx="33">
                  <c:v>5.5</c:v>
                </c:pt>
                <c:pt idx="34">
                  <c:v>5.5</c:v>
                </c:pt>
                <c:pt idx="35">
                  <c:v>5.5</c:v>
                </c:pt>
                <c:pt idx="36">
                  <c:v>5.5</c:v>
                </c:pt>
                <c:pt idx="37">
                  <c:v>5.5</c:v>
                </c:pt>
                <c:pt idx="38">
                  <c:v>5.5</c:v>
                </c:pt>
                <c:pt idx="39">
                  <c:v>5.5</c:v>
                </c:pt>
                <c:pt idx="40">
                  <c:v>5.5</c:v>
                </c:pt>
                <c:pt idx="41">
                  <c:v>5.5</c:v>
                </c:pt>
                <c:pt idx="42">
                  <c:v>5.5</c:v>
                </c:pt>
                <c:pt idx="43">
                  <c:v>5.5</c:v>
                </c:pt>
                <c:pt idx="44">
                  <c:v>5.5</c:v>
                </c:pt>
                <c:pt idx="45">
                  <c:v>5.5</c:v>
                </c:pt>
                <c:pt idx="46">
                  <c:v>5.5</c:v>
                </c:pt>
                <c:pt idx="47">
                  <c:v>5.5</c:v>
                </c:pt>
                <c:pt idx="48">
                  <c:v>5.5</c:v>
                </c:pt>
                <c:pt idx="49">
                  <c:v>5.5</c:v>
                </c:pt>
                <c:pt idx="50">
                  <c:v>5.5</c:v>
                </c:pt>
                <c:pt idx="51">
                  <c:v>5.5</c:v>
                </c:pt>
                <c:pt idx="52">
                  <c:v>5.5</c:v>
                </c:pt>
                <c:pt idx="53">
                  <c:v>5.5</c:v>
                </c:pt>
                <c:pt idx="54">
                  <c:v>5.5</c:v>
                </c:pt>
                <c:pt idx="55">
                  <c:v>5.5</c:v>
                </c:pt>
                <c:pt idx="56">
                  <c:v>5.5</c:v>
                </c:pt>
              </c:numCache>
            </c:numRef>
          </c:val>
          <c:smooth val="0"/>
          <c:extLst>
            <c:ext xmlns:c16="http://schemas.microsoft.com/office/drawing/2014/chart" uri="{C3380CC4-5D6E-409C-BE32-E72D297353CC}">
              <c16:uniqueId val="{00000003-AA2C-42F7-A9B7-39DF21281E47}"/>
            </c:ext>
          </c:extLst>
        </c:ser>
        <c:ser>
          <c:idx val="4"/>
          <c:order val="5"/>
          <c:tx>
            <c:strRef>
              <c:f>'2022-23 Forecast'!$K$450</c:f>
              <c:strCache>
                <c:ptCount val="1"/>
                <c:pt idx="0">
                  <c:v>National mkt. Assistance loan rate</c:v>
                </c:pt>
              </c:strCache>
            </c:strRef>
          </c:tx>
          <c:spPr>
            <a:ln w="12700">
              <a:solidFill>
                <a:srgbClr val="332288"/>
              </a:solidFill>
              <a:prstDash val="solid"/>
            </a:ln>
          </c:spPr>
          <c:marker>
            <c:symbol val="star"/>
            <c:size val="5"/>
            <c:spPr>
              <a:noFill/>
              <a:ln>
                <a:solidFill>
                  <a:srgbClr val="332288"/>
                </a:solidFill>
                <a:prstDash val="solid"/>
              </a:ln>
            </c:spPr>
          </c:marker>
          <c:dPt>
            <c:idx val="45"/>
            <c:bubble3D val="0"/>
            <c:extLst>
              <c:ext xmlns:c16="http://schemas.microsoft.com/office/drawing/2014/chart" uri="{C3380CC4-5D6E-409C-BE32-E72D297353CC}">
                <c16:uniqueId val="{00000000-D05E-42DB-B640-3E31D2983DDB}"/>
              </c:ext>
            </c:extLst>
          </c:dPt>
          <c:cat>
            <c:numRef>
              <c:f>'2022-23 Forecast'!$B$454:$B$510</c:f>
              <c:numCache>
                <c:formatCode>[$-409]d\-mmm\-yy;@</c:formatCode>
                <c:ptCount val="57"/>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pt idx="56">
                  <c:v>45078</c:v>
                </c:pt>
              </c:numCache>
            </c:numRef>
          </c:cat>
          <c:val>
            <c:numRef>
              <c:f>'2022-23 Forecast'!$K$454:$K$510</c:f>
              <c:numCache>
                <c:formatCode>0.00</c:formatCode>
                <c:ptCount val="57"/>
                <c:pt idx="0">
                  <c:v>3.38</c:v>
                </c:pt>
                <c:pt idx="1">
                  <c:v>3.38</c:v>
                </c:pt>
                <c:pt idx="2">
                  <c:v>3.38</c:v>
                </c:pt>
                <c:pt idx="3">
                  <c:v>3.38</c:v>
                </c:pt>
                <c:pt idx="4">
                  <c:v>3.38</c:v>
                </c:pt>
                <c:pt idx="5">
                  <c:v>3.38</c:v>
                </c:pt>
                <c:pt idx="6">
                  <c:v>3.38</c:v>
                </c:pt>
                <c:pt idx="7">
                  <c:v>3.38</c:v>
                </c:pt>
                <c:pt idx="8">
                  <c:v>3.38</c:v>
                </c:pt>
                <c:pt idx="9">
                  <c:v>3.38</c:v>
                </c:pt>
                <c:pt idx="10">
                  <c:v>3.38</c:v>
                </c:pt>
                <c:pt idx="11">
                  <c:v>3.38</c:v>
                </c:pt>
                <c:pt idx="12">
                  <c:v>3.38</c:v>
                </c:pt>
                <c:pt idx="13">
                  <c:v>3.38</c:v>
                </c:pt>
                <c:pt idx="14">
                  <c:v>3.38</c:v>
                </c:pt>
                <c:pt idx="15">
                  <c:v>3.38</c:v>
                </c:pt>
                <c:pt idx="16">
                  <c:v>3.38</c:v>
                </c:pt>
                <c:pt idx="17">
                  <c:v>3.38</c:v>
                </c:pt>
                <c:pt idx="18">
                  <c:v>3.38</c:v>
                </c:pt>
                <c:pt idx="19">
                  <c:v>3.38</c:v>
                </c:pt>
                <c:pt idx="20">
                  <c:v>3.38</c:v>
                </c:pt>
                <c:pt idx="21">
                  <c:v>3.38</c:v>
                </c:pt>
                <c:pt idx="22">
                  <c:v>3.38</c:v>
                </c:pt>
                <c:pt idx="23">
                  <c:v>3.38</c:v>
                </c:pt>
                <c:pt idx="24">
                  <c:v>3.38</c:v>
                </c:pt>
                <c:pt idx="25">
                  <c:v>3.38</c:v>
                </c:pt>
                <c:pt idx="26">
                  <c:v>3.38</c:v>
                </c:pt>
                <c:pt idx="27">
                  <c:v>3.38</c:v>
                </c:pt>
                <c:pt idx="28">
                  <c:v>3.38</c:v>
                </c:pt>
                <c:pt idx="29">
                  <c:v>3.38</c:v>
                </c:pt>
                <c:pt idx="30">
                  <c:v>3.38</c:v>
                </c:pt>
                <c:pt idx="31">
                  <c:v>3.38</c:v>
                </c:pt>
                <c:pt idx="32">
                  <c:v>3.38</c:v>
                </c:pt>
                <c:pt idx="33">
                  <c:v>3.38</c:v>
                </c:pt>
                <c:pt idx="34">
                  <c:v>3.38</c:v>
                </c:pt>
                <c:pt idx="35">
                  <c:v>3.38</c:v>
                </c:pt>
                <c:pt idx="36">
                  <c:v>3.38</c:v>
                </c:pt>
                <c:pt idx="37">
                  <c:v>3.38</c:v>
                </c:pt>
                <c:pt idx="38">
                  <c:v>3.38</c:v>
                </c:pt>
                <c:pt idx="39">
                  <c:v>3.38</c:v>
                </c:pt>
                <c:pt idx="40">
                  <c:v>3.38</c:v>
                </c:pt>
                <c:pt idx="41">
                  <c:v>3.38</c:v>
                </c:pt>
                <c:pt idx="42">
                  <c:v>3.38</c:v>
                </c:pt>
                <c:pt idx="43">
                  <c:v>3.38</c:v>
                </c:pt>
                <c:pt idx="44">
                  <c:v>3.38</c:v>
                </c:pt>
                <c:pt idx="45">
                  <c:v>3.38</c:v>
                </c:pt>
                <c:pt idx="46">
                  <c:v>3.38</c:v>
                </c:pt>
                <c:pt idx="47">
                  <c:v>3.38</c:v>
                </c:pt>
                <c:pt idx="48">
                  <c:v>3.38</c:v>
                </c:pt>
                <c:pt idx="49">
                  <c:v>3.38</c:v>
                </c:pt>
                <c:pt idx="50">
                  <c:v>3.38</c:v>
                </c:pt>
                <c:pt idx="51">
                  <c:v>3.38</c:v>
                </c:pt>
                <c:pt idx="52">
                  <c:v>3.38</c:v>
                </c:pt>
                <c:pt idx="53">
                  <c:v>3.38</c:v>
                </c:pt>
                <c:pt idx="54">
                  <c:v>3.38</c:v>
                </c:pt>
                <c:pt idx="55">
                  <c:v>3.38</c:v>
                </c:pt>
                <c:pt idx="56">
                  <c:v>3.38</c:v>
                </c:pt>
              </c:numCache>
            </c:numRef>
          </c:val>
          <c:smooth val="0"/>
          <c:extLst>
            <c:ext xmlns:c16="http://schemas.microsoft.com/office/drawing/2014/chart" uri="{C3380CC4-5D6E-409C-BE32-E72D297353CC}">
              <c16:uniqueId val="{00000004-AA2C-42F7-A9B7-39DF21281E47}"/>
            </c:ext>
          </c:extLst>
        </c:ser>
        <c:dLbls>
          <c:showLegendKey val="0"/>
          <c:showVal val="0"/>
          <c:showCatName val="0"/>
          <c:showSerName val="0"/>
          <c:showPercent val="0"/>
          <c:showBubbleSize val="0"/>
        </c:dLbls>
        <c:marker val="1"/>
        <c:smooth val="0"/>
        <c:axId val="276048576"/>
        <c:axId val="276049120"/>
      </c:lineChart>
      <c:lineChart>
        <c:grouping val="standard"/>
        <c:varyColors val="0"/>
        <c:ser>
          <c:idx val="2"/>
          <c:order val="3"/>
          <c:tx>
            <c:strRef>
              <c:f>'2022-23 Forecast'!$P$450</c:f>
              <c:strCache>
                <c:ptCount val="1"/>
                <c:pt idx="0">
                  <c:v>Futures PLC payment rate forecast </c:v>
                </c:pt>
              </c:strCache>
            </c:strRef>
          </c:tx>
          <c:spPr>
            <a:ln w="25400">
              <a:solidFill>
                <a:srgbClr val="CC4499"/>
              </a:solidFill>
              <a:prstDash val="lgDash"/>
            </a:ln>
          </c:spPr>
          <c:marker>
            <c:symbol val="none"/>
          </c:marker>
          <c:cat>
            <c:numRef>
              <c:f>'2022-23 Forecast'!$B$454:$B$509</c:f>
              <c:numCache>
                <c:formatCode>[$-409]d\-mmm\-yy;@</c:formatCode>
                <c:ptCount val="56"/>
                <c:pt idx="0">
                  <c:v>44686</c:v>
                </c:pt>
                <c:pt idx="1">
                  <c:v>44693</c:v>
                </c:pt>
                <c:pt idx="2">
                  <c:v>44700</c:v>
                </c:pt>
                <c:pt idx="3">
                  <c:v>44707</c:v>
                </c:pt>
                <c:pt idx="4">
                  <c:v>44714</c:v>
                </c:pt>
                <c:pt idx="5">
                  <c:v>44721</c:v>
                </c:pt>
                <c:pt idx="6">
                  <c:v>44728</c:v>
                </c:pt>
                <c:pt idx="7">
                  <c:v>44735</c:v>
                </c:pt>
                <c:pt idx="8">
                  <c:v>44742</c:v>
                </c:pt>
                <c:pt idx="9">
                  <c:v>44749</c:v>
                </c:pt>
                <c:pt idx="10">
                  <c:v>44756</c:v>
                </c:pt>
                <c:pt idx="11">
                  <c:v>44763</c:v>
                </c:pt>
                <c:pt idx="12">
                  <c:v>44770</c:v>
                </c:pt>
                <c:pt idx="13">
                  <c:v>44777</c:v>
                </c:pt>
                <c:pt idx="14">
                  <c:v>44784</c:v>
                </c:pt>
                <c:pt idx="15">
                  <c:v>44791</c:v>
                </c:pt>
                <c:pt idx="16">
                  <c:v>44798</c:v>
                </c:pt>
                <c:pt idx="17">
                  <c:v>44805</c:v>
                </c:pt>
                <c:pt idx="18">
                  <c:v>44812</c:v>
                </c:pt>
                <c:pt idx="19">
                  <c:v>44819</c:v>
                </c:pt>
                <c:pt idx="20">
                  <c:v>44826</c:v>
                </c:pt>
                <c:pt idx="21">
                  <c:v>44833</c:v>
                </c:pt>
                <c:pt idx="22">
                  <c:v>44840</c:v>
                </c:pt>
                <c:pt idx="23">
                  <c:v>44847</c:v>
                </c:pt>
                <c:pt idx="24">
                  <c:v>44854</c:v>
                </c:pt>
                <c:pt idx="25">
                  <c:v>44861</c:v>
                </c:pt>
                <c:pt idx="26">
                  <c:v>44868</c:v>
                </c:pt>
                <c:pt idx="27">
                  <c:v>44875</c:v>
                </c:pt>
                <c:pt idx="28">
                  <c:v>44882</c:v>
                </c:pt>
                <c:pt idx="29">
                  <c:v>44889</c:v>
                </c:pt>
                <c:pt idx="30">
                  <c:v>44896</c:v>
                </c:pt>
                <c:pt idx="31">
                  <c:v>44903</c:v>
                </c:pt>
                <c:pt idx="32">
                  <c:v>44910</c:v>
                </c:pt>
                <c:pt idx="33">
                  <c:v>44917</c:v>
                </c:pt>
                <c:pt idx="34">
                  <c:v>44924</c:v>
                </c:pt>
                <c:pt idx="35">
                  <c:v>44931</c:v>
                </c:pt>
                <c:pt idx="36">
                  <c:v>44938</c:v>
                </c:pt>
                <c:pt idx="37">
                  <c:v>44945</c:v>
                </c:pt>
                <c:pt idx="38">
                  <c:v>44952</c:v>
                </c:pt>
                <c:pt idx="39">
                  <c:v>44959</c:v>
                </c:pt>
                <c:pt idx="40">
                  <c:v>44966</c:v>
                </c:pt>
                <c:pt idx="41">
                  <c:v>44973</c:v>
                </c:pt>
                <c:pt idx="42">
                  <c:v>44980</c:v>
                </c:pt>
                <c:pt idx="43">
                  <c:v>44987</c:v>
                </c:pt>
                <c:pt idx="44">
                  <c:v>44994</c:v>
                </c:pt>
                <c:pt idx="45">
                  <c:v>45001</c:v>
                </c:pt>
                <c:pt idx="46">
                  <c:v>45008</c:v>
                </c:pt>
                <c:pt idx="47">
                  <c:v>45015</c:v>
                </c:pt>
                <c:pt idx="48">
                  <c:v>45022</c:v>
                </c:pt>
                <c:pt idx="49">
                  <c:v>45029</c:v>
                </c:pt>
                <c:pt idx="50">
                  <c:v>45036</c:v>
                </c:pt>
                <c:pt idx="51">
                  <c:v>45043</c:v>
                </c:pt>
                <c:pt idx="52">
                  <c:v>45050</c:v>
                </c:pt>
                <c:pt idx="53">
                  <c:v>45057</c:v>
                </c:pt>
                <c:pt idx="54">
                  <c:v>45064</c:v>
                </c:pt>
                <c:pt idx="55">
                  <c:v>45071</c:v>
                </c:pt>
              </c:numCache>
            </c:numRef>
          </c:cat>
          <c:val>
            <c:numRef>
              <c:f>'2022-23 Forecast'!$P$454:$P$509</c:f>
              <c:numCache>
                <c:formatCode>0.00</c:formatCode>
                <c:ptCount val="56"/>
                <c:pt idx="0">
                  <c:v>-5.7741422293016527</c:v>
                </c:pt>
                <c:pt idx="1">
                  <c:v>-6.6506286406295878</c:v>
                </c:pt>
                <c:pt idx="2">
                  <c:v>-6.8976476991287186</c:v>
                </c:pt>
                <c:pt idx="3">
                  <c:v>-6.4066805451223576</c:v>
                </c:pt>
                <c:pt idx="4">
                  <c:v>-5.6033405989832605</c:v>
                </c:pt>
                <c:pt idx="5">
                  <c:v>-5.7677066117935567</c:v>
                </c:pt>
                <c:pt idx="6">
                  <c:v>-5.7371924419051812</c:v>
                </c:pt>
                <c:pt idx="7">
                  <c:v>-4.3798477870954642</c:v>
                </c:pt>
                <c:pt idx="8">
                  <c:v>-3.6987559223618032</c:v>
                </c:pt>
                <c:pt idx="9">
                  <c:v>-3.0651323141371947</c:v>
                </c:pt>
                <c:pt idx="10">
                  <c:v>-2.7738094811245979</c:v>
                </c:pt>
                <c:pt idx="11">
                  <c:v>-2.8328686088684609</c:v>
                </c:pt>
                <c:pt idx="12">
                  <c:v>-2.9993429069223332</c:v>
                </c:pt>
                <c:pt idx="13">
                  <c:v>-2.9130348162045436</c:v>
                </c:pt>
                <c:pt idx="14">
                  <c:v>-3.1313630349676504</c:v>
                </c:pt>
                <c:pt idx="15">
                  <c:v>-2.4849874638051705</c:v>
                </c:pt>
                <c:pt idx="16">
                  <c:v>-2.8282289458283305</c:v>
                </c:pt>
                <c:pt idx="17">
                  <c:v>-2.9816641295176556</c:v>
                </c:pt>
                <c:pt idx="18">
                  <c:v>-3.1890010866949172</c:v>
                </c:pt>
                <c:pt idx="19">
                  <c:v>-3.3240778330121419</c:v>
                </c:pt>
                <c:pt idx="20">
                  <c:v>-3.6219355498078709</c:v>
                </c:pt>
                <c:pt idx="21">
                  <c:v>-3.5253953896305799</c:v>
                </c:pt>
                <c:pt idx="22">
                  <c:v>-3.4913242188609814</c:v>
                </c:pt>
                <c:pt idx="23">
                  <c:v>-3.5808430973407859</c:v>
                </c:pt>
                <c:pt idx="24">
                  <c:v>-3.418195889456932</c:v>
                </c:pt>
                <c:pt idx="25">
                  <c:v>-3.3715191362592414</c:v>
                </c:pt>
                <c:pt idx="26">
                  <c:v>-3.3790136269124886</c:v>
                </c:pt>
                <c:pt idx="27">
                  <c:v>-3.2829322628707232</c:v>
                </c:pt>
                <c:pt idx="28">
                  <c:v>-3.3231919315383465</c:v>
                </c:pt>
                <c:pt idx="29">
                  <c:v>-3.2357255117433681</c:v>
                </c:pt>
                <c:pt idx="30">
                  <c:v>-3.2259868997420682</c:v>
                </c:pt>
                <c:pt idx="31">
                  <c:v>-3.0873857526824064</c:v>
                </c:pt>
                <c:pt idx="32">
                  <c:v>-3.1259095772242809</c:v>
                </c:pt>
                <c:pt idx="33">
                  <c:v>-3.139896737651295</c:v>
                </c:pt>
                <c:pt idx="34">
                  <c:v>-3.1460695015144413</c:v>
                </c:pt>
                <c:pt idx="35">
                  <c:v>-3.1241463049866063</c:v>
                </c:pt>
                <c:pt idx="36">
                  <c:v>-3.1191074939869452</c:v>
                </c:pt>
                <c:pt idx="37">
                  <c:v>-3.0955819070744575</c:v>
                </c:pt>
                <c:pt idx="38">
                  <c:v>-3.1683303634033511</c:v>
                </c:pt>
                <c:pt idx="39">
                  <c:v>-3.2694332867208189</c:v>
                </c:pt>
                <c:pt idx="40">
                  <c:v>-3.2554495454896468</c:v>
                </c:pt>
                <c:pt idx="41">
                  <c:v>-3.2908031924726355</c:v>
                </c:pt>
                <c:pt idx="42">
                  <c:v>-3.2202269754235573</c:v>
                </c:pt>
                <c:pt idx="43">
                  <c:v>-3.2480254408578588</c:v>
                </c:pt>
                <c:pt idx="44">
                  <c:v>-3.1797458445800117</c:v>
                </c:pt>
                <c:pt idx="45">
                  <c:v>-3.2224374847479513</c:v>
                </c:pt>
                <c:pt idx="46">
                  <c:v>-3.2042088907364565</c:v>
                </c:pt>
                <c:pt idx="47">
                  <c:v>-3.2980175339742885</c:v>
                </c:pt>
                <c:pt idx="48">
                  <c:v>-3.284420060678988</c:v>
                </c:pt>
                <c:pt idx="49">
                  <c:v>-3.264331154140141</c:v>
                </c:pt>
                <c:pt idx="50">
                  <c:v>-3.2656810354092407</c:v>
                </c:pt>
                <c:pt idx="51">
                  <c:v>-3.1869236095744213</c:v>
                </c:pt>
                <c:pt idx="52">
                  <c:v>-3.2690874068400362</c:v>
                </c:pt>
                <c:pt idx="53">
                  <c:v>-3.2747681326391547</c:v>
                </c:pt>
                <c:pt idx="54">
                  <c:v>-3.2737036071293897</c:v>
                </c:pt>
                <c:pt idx="55">
                  <c:v>-3.2653422881203475</c:v>
                </c:pt>
              </c:numCache>
            </c:numRef>
          </c:val>
          <c:smooth val="0"/>
          <c:extLst>
            <c:ext xmlns:c16="http://schemas.microsoft.com/office/drawing/2014/chart" uri="{C3380CC4-5D6E-409C-BE32-E72D297353CC}">
              <c16:uniqueId val="{00000005-AA2C-42F7-A9B7-39DF21281E47}"/>
            </c:ext>
          </c:extLst>
        </c:ser>
        <c:ser>
          <c:idx val="7"/>
          <c:order val="6"/>
          <c:tx>
            <c:strRef>
              <c:f>'2022-23 Forecast'!$Q$450</c:f>
              <c:strCache>
                <c:ptCount val="1"/>
                <c:pt idx="0">
                  <c:v>WASDE PLC payment rate forecast</c:v>
                </c:pt>
              </c:strCache>
            </c:strRef>
          </c:tx>
          <c:spPr>
            <a:ln>
              <a:solidFill>
                <a:srgbClr val="CC6677"/>
              </a:solidFill>
            </a:ln>
          </c:spPr>
          <c:marker>
            <c:symbol val="none"/>
          </c:marker>
          <c:val>
            <c:numRef>
              <c:f>'2022-23 Forecast'!$Q$454:$Q$510</c:f>
              <c:numCache>
                <c:formatCode>0.00</c:formatCode>
                <c:ptCount val="57"/>
                <c:pt idx="0">
                  <c:v>-5.25</c:v>
                </c:pt>
                <c:pt idx="1">
                  <c:v>-5.25</c:v>
                </c:pt>
                <c:pt idx="2">
                  <c:v>-5.25</c:v>
                </c:pt>
                <c:pt idx="3">
                  <c:v>-5.25</c:v>
                </c:pt>
                <c:pt idx="4">
                  <c:v>-5.25</c:v>
                </c:pt>
                <c:pt idx="5">
                  <c:v>-5.25</c:v>
                </c:pt>
                <c:pt idx="6">
                  <c:v>-5.25</c:v>
                </c:pt>
                <c:pt idx="7">
                  <c:v>-5.25</c:v>
                </c:pt>
                <c:pt idx="8">
                  <c:v>-5.25</c:v>
                </c:pt>
                <c:pt idx="9">
                  <c:v>-5</c:v>
                </c:pt>
                <c:pt idx="10">
                  <c:v>-5</c:v>
                </c:pt>
                <c:pt idx="11">
                  <c:v>-5</c:v>
                </c:pt>
                <c:pt idx="12">
                  <c:v>-5</c:v>
                </c:pt>
                <c:pt idx="13">
                  <c:v>-5</c:v>
                </c:pt>
                <c:pt idx="14">
                  <c:v>-3.75</c:v>
                </c:pt>
                <c:pt idx="15">
                  <c:v>-3.75</c:v>
                </c:pt>
                <c:pt idx="16">
                  <c:v>-3.75</c:v>
                </c:pt>
                <c:pt idx="17">
                  <c:v>-3.75</c:v>
                </c:pt>
                <c:pt idx="18">
                  <c:v>-3.5</c:v>
                </c:pt>
                <c:pt idx="19">
                  <c:v>-3.5</c:v>
                </c:pt>
                <c:pt idx="20">
                  <c:v>-3.5</c:v>
                </c:pt>
                <c:pt idx="21">
                  <c:v>-3.5</c:v>
                </c:pt>
                <c:pt idx="22">
                  <c:v>-3.6999999999999993</c:v>
                </c:pt>
                <c:pt idx="23">
                  <c:v>-3.6999999999999993</c:v>
                </c:pt>
                <c:pt idx="24">
                  <c:v>-3.6999999999999993</c:v>
                </c:pt>
                <c:pt idx="25">
                  <c:v>-3.6999999999999993</c:v>
                </c:pt>
                <c:pt idx="26">
                  <c:v>-3.6999999999999993</c:v>
                </c:pt>
                <c:pt idx="27">
                  <c:v>-3.6999999999999993</c:v>
                </c:pt>
                <c:pt idx="28">
                  <c:v>-3.6999999999999993</c:v>
                </c:pt>
                <c:pt idx="29">
                  <c:v>-3.6999999999999993</c:v>
                </c:pt>
                <c:pt idx="30">
                  <c:v>-3.6999999999999993</c:v>
                </c:pt>
                <c:pt idx="31">
                  <c:v>-3.5999999999999996</c:v>
                </c:pt>
                <c:pt idx="32">
                  <c:v>-3.5999999999999996</c:v>
                </c:pt>
                <c:pt idx="33">
                  <c:v>-3.5999999999999996</c:v>
                </c:pt>
                <c:pt idx="34">
                  <c:v>-3.5999999999999996</c:v>
                </c:pt>
                <c:pt idx="35">
                  <c:v>-3.5999999999999996</c:v>
                </c:pt>
                <c:pt idx="36">
                  <c:v>-3.5999999999999996</c:v>
                </c:pt>
                <c:pt idx="37">
                  <c:v>-3.5999999999999996</c:v>
                </c:pt>
                <c:pt idx="38">
                  <c:v>-3.5999999999999996</c:v>
                </c:pt>
                <c:pt idx="39">
                  <c:v>-3.5999999999999996</c:v>
                </c:pt>
                <c:pt idx="40">
                  <c:v>-3.5</c:v>
                </c:pt>
                <c:pt idx="41">
                  <c:v>-3.5</c:v>
                </c:pt>
                <c:pt idx="42">
                  <c:v>-3.5</c:v>
                </c:pt>
                <c:pt idx="43">
                  <c:v>-3.5</c:v>
                </c:pt>
                <c:pt idx="44">
                  <c:v>-3.5</c:v>
                </c:pt>
                <c:pt idx="45">
                  <c:v>-3.5</c:v>
                </c:pt>
                <c:pt idx="46">
                  <c:v>-3.5</c:v>
                </c:pt>
                <c:pt idx="47">
                  <c:v>-3.5</c:v>
                </c:pt>
                <c:pt idx="48">
                  <c:v>-3.4000000000000004</c:v>
                </c:pt>
                <c:pt idx="49">
                  <c:v>-3.4000000000000004</c:v>
                </c:pt>
                <c:pt idx="50">
                  <c:v>-3.4000000000000004</c:v>
                </c:pt>
                <c:pt idx="51">
                  <c:v>-3.4000000000000004</c:v>
                </c:pt>
                <c:pt idx="52">
                  <c:v>-3.4000000000000004</c:v>
                </c:pt>
                <c:pt idx="53">
                  <c:v>-3.4000000000000004</c:v>
                </c:pt>
                <c:pt idx="54">
                  <c:v>-3.4000000000000004</c:v>
                </c:pt>
                <c:pt idx="55">
                  <c:v>-3.4000000000000004</c:v>
                </c:pt>
                <c:pt idx="56">
                  <c:v>-3.4000000000000004</c:v>
                </c:pt>
              </c:numCache>
            </c:numRef>
          </c:val>
          <c:smooth val="0"/>
          <c:extLst>
            <c:ext xmlns:c16="http://schemas.microsoft.com/office/drawing/2014/chart" uri="{C3380CC4-5D6E-409C-BE32-E72D297353CC}">
              <c16:uniqueId val="{00000006-AA2C-42F7-A9B7-39DF21281E47}"/>
            </c:ext>
          </c:extLst>
        </c:ser>
        <c:dLbls>
          <c:showLegendKey val="0"/>
          <c:showVal val="0"/>
          <c:showCatName val="0"/>
          <c:showSerName val="0"/>
          <c:showPercent val="0"/>
          <c:showBubbleSize val="0"/>
        </c:dLbls>
        <c:marker val="1"/>
        <c:smooth val="0"/>
        <c:axId val="276051296"/>
        <c:axId val="276053472"/>
      </c:lineChart>
      <c:catAx>
        <c:axId val="27604857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Forecast period</a:t>
                </a:r>
              </a:p>
            </c:rich>
          </c:tx>
          <c:layout>
            <c:manualLayout>
              <c:xMode val="edge"/>
              <c:yMode val="edge"/>
              <c:x val="0.41824157556453712"/>
              <c:y val="0.94540365643949675"/>
            </c:manualLayout>
          </c:layout>
          <c:overlay val="0"/>
          <c:spPr>
            <a:noFill/>
            <a:ln w="25400">
              <a:noFill/>
            </a:ln>
          </c:spPr>
        </c:title>
        <c:numFmt formatCode="[$-409]d\-mmm\-yy;@" sourceLinked="1"/>
        <c:majorTickMark val="out"/>
        <c:minorTickMark val="none"/>
        <c:tickLblPos val="nextTo"/>
        <c:spPr>
          <a:ln w="3175">
            <a:solidFill>
              <a:srgbClr val="000000"/>
            </a:solidFill>
            <a:prstDash val="solid"/>
          </a:ln>
        </c:spPr>
        <c:txPr>
          <a:bodyPr rot="2700000" vert="horz"/>
          <a:lstStyle/>
          <a:p>
            <a:pPr>
              <a:defRPr sz="1000" b="1" i="0" u="none" strike="noStrike" baseline="0">
                <a:solidFill>
                  <a:srgbClr val="000000"/>
                </a:solidFill>
                <a:latin typeface="Arial"/>
                <a:ea typeface="Arial"/>
                <a:cs typeface="Arial"/>
              </a:defRPr>
            </a:pPr>
            <a:endParaRPr lang="en-US"/>
          </a:p>
        </c:txPr>
        <c:crossAx val="276049120"/>
        <c:crosses val="autoZero"/>
        <c:auto val="0"/>
        <c:lblAlgn val="ctr"/>
        <c:lblOffset val="100"/>
        <c:tickLblSkip val="2"/>
        <c:tickMarkSkip val="1"/>
        <c:noMultiLvlLbl val="0"/>
      </c:catAx>
      <c:valAx>
        <c:axId val="276049120"/>
        <c:scaling>
          <c:orientation val="minMax"/>
          <c:max val="11.5"/>
          <c:min val="3"/>
        </c:scaling>
        <c:delete val="0"/>
        <c:axPos val="l"/>
        <c:title>
          <c:tx>
            <c:rich>
              <a:bodyPr/>
              <a:lstStyle/>
              <a:p>
                <a:pPr>
                  <a:defRPr sz="1000" b="1" i="0" u="none" strike="noStrike" baseline="0">
                    <a:solidFill>
                      <a:srgbClr val="000000"/>
                    </a:solidFill>
                    <a:latin typeface="Arial"/>
                    <a:ea typeface="Arial"/>
                    <a:cs typeface="Arial"/>
                  </a:defRPr>
                </a:pPr>
                <a:r>
                  <a:rPr lang="en-US"/>
                  <a:t>Season-average price received (dollars per bushel)</a:t>
                </a:r>
              </a:p>
            </c:rich>
          </c:tx>
          <c:layout>
            <c:manualLayout>
              <c:xMode val="edge"/>
              <c:yMode val="edge"/>
              <c:x val="1.3147047191220356E-2"/>
              <c:y val="0.26149455455999032"/>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76048576"/>
        <c:crosses val="autoZero"/>
        <c:crossBetween val="between"/>
        <c:majorUnit val="0.5"/>
        <c:minorUnit val="0.1"/>
      </c:valAx>
      <c:catAx>
        <c:axId val="276051296"/>
        <c:scaling>
          <c:orientation val="minMax"/>
        </c:scaling>
        <c:delete val="1"/>
        <c:axPos val="b"/>
        <c:numFmt formatCode="[$-409]d\-mmm\-yy;@" sourceLinked="1"/>
        <c:majorTickMark val="out"/>
        <c:minorTickMark val="none"/>
        <c:tickLblPos val="nextTo"/>
        <c:crossAx val="276053472"/>
        <c:crosses val="autoZero"/>
        <c:auto val="0"/>
        <c:lblAlgn val="ctr"/>
        <c:lblOffset val="100"/>
        <c:noMultiLvlLbl val="0"/>
      </c:catAx>
      <c:valAx>
        <c:axId val="276053472"/>
        <c:scaling>
          <c:orientation val="minMax"/>
          <c:max val="2"/>
          <c:min val="0"/>
        </c:scaling>
        <c:delete val="0"/>
        <c:axPos val="r"/>
        <c:title>
          <c:tx>
            <c:rich>
              <a:bodyPr/>
              <a:lstStyle/>
              <a:p>
                <a:pPr>
                  <a:defRPr sz="1000" b="1" i="0" u="none" strike="noStrike" baseline="0">
                    <a:solidFill>
                      <a:srgbClr val="000000"/>
                    </a:solidFill>
                    <a:latin typeface="Arial"/>
                    <a:ea typeface="Arial"/>
                    <a:cs typeface="Arial"/>
                  </a:defRPr>
                </a:pPr>
                <a:r>
                  <a:rPr lang="en-US"/>
                  <a:t>PLC Payment Rate (Dollars per bushel)</a:t>
                </a:r>
              </a:p>
            </c:rich>
          </c:tx>
          <c:layout>
            <c:manualLayout>
              <c:xMode val="edge"/>
              <c:yMode val="edge"/>
              <c:x val="0.90164954602270209"/>
              <c:y val="0.34818007662835249"/>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76051296"/>
        <c:crosses val="max"/>
        <c:crossBetween val="between"/>
        <c:majorUnit val="0.1"/>
        <c:minorUnit val="0.05"/>
      </c:valAx>
      <c:spPr>
        <a:solidFill>
          <a:srgbClr val="FFFFFF"/>
        </a:solidFill>
        <a:ln w="12700">
          <a:solidFill>
            <a:srgbClr val="808080"/>
          </a:solidFill>
          <a:prstDash val="solid"/>
        </a:ln>
      </c:spPr>
    </c:plotArea>
    <c:legend>
      <c:legendPos val="r"/>
      <c:layout>
        <c:manualLayout>
          <c:xMode val="edge"/>
          <c:yMode val="edge"/>
          <c:x val="0.52496352872423235"/>
          <c:y val="0.55904797457834443"/>
          <c:w val="0.32894087134135858"/>
          <c:h val="0.21388255347391921"/>
        </c:manualLayout>
      </c:layout>
      <c:overlay val="0"/>
      <c:spPr>
        <a:solidFill>
          <a:srgbClr val="FFFFFF"/>
        </a:solidFill>
        <a:ln w="3175">
          <a:solidFill>
            <a:srgbClr val="000000"/>
          </a:solidFill>
          <a:prstDash val="solid"/>
        </a:ln>
      </c:spPr>
      <c:txPr>
        <a:bodyPr/>
        <a:lstStyle/>
        <a:p>
          <a:pPr>
            <a:defRPr sz="900"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E1E1E1"/>
    </a:solidFill>
    <a:ln w="3175">
      <a:solidFill>
        <a:srgbClr val="E1E1E1"/>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28575</xdr:colOff>
      <xdr:row>72</xdr:row>
      <xdr:rowOff>28575</xdr:rowOff>
    </xdr:from>
    <xdr:to>
      <xdr:col>11</xdr:col>
      <xdr:colOff>38100</xdr:colOff>
      <xdr:row>113</xdr:row>
      <xdr:rowOff>0</xdr:rowOff>
    </xdr:to>
    <xdr:graphicFrame macro="">
      <xdr:nvGraphicFramePr>
        <xdr:cNvPr id="1536064" name="Chart 8" descr="Graph of the futures forecast of US wheat producers’ season average price received and price loss coverage payment rate for the marketing year 2023/24. The y-axis has the season average price received in dollars per bushel, the secondary y-axis has the price loss coverage payment rate in dollars per bushel, and the x-axis has the forecast period starting in May 2023 and ending in August 2024. There are seven lines on the graph. A maroon line with squares shows the actual season average price. A light blue dotted line shows the futures season average price forecast. A teal dotted line shows the WASDE season average price. A dark green line with x’s shows the reference price. A dark blue line with x’s shows the national marketing assistance loan rate. A pink dotted line with diamonds shows the futures price loss coverage payment rate forecast. A purple line with circles shows the WASDE price loss coverage payment rate forecast.  ">
          <a:extLst>
            <a:ext uri="{FF2B5EF4-FFF2-40B4-BE49-F238E27FC236}">
              <a16:creationId xmlns:a16="http://schemas.microsoft.com/office/drawing/2014/main" id="{00000000-0008-0000-0100-000040701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74</xdr:row>
      <xdr:rowOff>9525</xdr:rowOff>
    </xdr:from>
    <xdr:to>
      <xdr:col>11</xdr:col>
      <xdr:colOff>0</xdr:colOff>
      <xdr:row>115</xdr:row>
      <xdr:rowOff>0</xdr:rowOff>
    </xdr:to>
    <xdr:graphicFrame macro="">
      <xdr:nvGraphicFramePr>
        <xdr:cNvPr id="2" name="Chart 4" descr="Graph of the futures forecast of US wheat producers’ season average price received and price loss coverage payment rate for the marketing year 2022/23. The y-axis has the season average price received in dollars per bushel, the secondary y-axis has the price loss coverage payment rate in dollars per bushel, and the x-axis has the forecast period starting in May 2023 and ending in August 2024. There are seven lines on the graph. A maroon line shows the actual season average price. A light blue dotted line shows the future SAP forecast. A teal dotted line shows the WASDE SAP. A dark green line with x’s shows the reference price. A dark blue line with stars shows the national marketing assistance loan rate. A pink dotted line shows the futures PLC payment rate forecast. A mauve line shows the WASDE PLC payment rate forecast.  ">
          <a:extLst>
            <a:ext uri="{FF2B5EF4-FFF2-40B4-BE49-F238E27FC236}">
              <a16:creationId xmlns:a16="http://schemas.microsoft.com/office/drawing/2014/main" id="{209AB5F5-EF46-491D-A208-CE88D2BCF0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C43"/>
  <sheetViews>
    <sheetView workbookViewId="0">
      <selection activeCell="E25" sqref="E25"/>
    </sheetView>
  </sheetViews>
  <sheetFormatPr defaultRowHeight="13.15"/>
  <cols>
    <col min="1" max="1" width="105.5703125" customWidth="1"/>
  </cols>
  <sheetData>
    <row r="1" spans="1:55" ht="24" customHeight="1">
      <c r="A1" s="2" t="s">
        <v>0</v>
      </c>
    </row>
    <row r="2" spans="1:55" ht="15.6">
      <c r="A2" s="28" t="s">
        <v>1</v>
      </c>
    </row>
    <row r="3" spans="1:55" ht="15.6">
      <c r="A3" s="166" t="s">
        <v>2</v>
      </c>
    </row>
    <row r="4" spans="1:55" ht="15.6">
      <c r="A4" s="341" t="s">
        <v>3</v>
      </c>
    </row>
    <row r="5" spans="1:55" ht="18.600000000000001" customHeight="1">
      <c r="A5" s="458" t="s">
        <v>4</v>
      </c>
      <c r="B5" s="109"/>
      <c r="C5" s="109"/>
      <c r="E5" s="109"/>
      <c r="F5" s="109"/>
      <c r="G5" s="1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row>
    <row r="6" spans="1:55" ht="18.600000000000001" customHeight="1">
      <c r="A6" s="110"/>
      <c r="B6" s="109"/>
      <c r="C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row>
    <row r="7" spans="1:55" ht="15.6">
      <c r="A7" s="459" t="s">
        <v>5</v>
      </c>
      <c r="B7" s="109"/>
      <c r="C7" s="109"/>
      <c r="E7" s="109"/>
      <c r="F7" s="109"/>
      <c r="G7" s="109"/>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row>
    <row r="8" spans="1:55" ht="18">
      <c r="A8" s="80" t="s">
        <v>6</v>
      </c>
      <c r="B8" s="5"/>
      <c r="C8" s="5"/>
      <c r="D8" s="5"/>
      <c r="E8" s="5"/>
      <c r="F8" s="5"/>
      <c r="G8" s="5"/>
      <c r="H8" s="14"/>
      <c r="I8" s="14"/>
      <c r="J8" s="14"/>
      <c r="K8" s="14"/>
      <c r="L8" s="14"/>
    </row>
    <row r="9" spans="1:55" ht="18">
      <c r="A9" s="81" t="s">
        <v>7</v>
      </c>
      <c r="B9" s="5"/>
      <c r="C9" s="5"/>
      <c r="D9" s="5"/>
      <c r="E9" s="5"/>
      <c r="F9" s="5"/>
      <c r="G9" s="5"/>
      <c r="H9" s="14"/>
      <c r="I9" s="14"/>
      <c r="J9" s="14"/>
      <c r="K9" s="14"/>
      <c r="L9" s="14"/>
    </row>
    <row r="10" spans="1:55" ht="18">
      <c r="A10" s="81" t="s">
        <v>8</v>
      </c>
      <c r="B10" s="5"/>
      <c r="C10" s="5"/>
      <c r="D10" s="5"/>
      <c r="E10" s="5"/>
      <c r="F10" s="5"/>
      <c r="G10" s="5"/>
      <c r="H10" s="75"/>
      <c r="I10" s="14"/>
      <c r="J10" s="14"/>
      <c r="K10" s="14"/>
      <c r="L10" s="14"/>
    </row>
    <row r="11" spans="1:55" ht="18" customHeight="1">
      <c r="A11" s="81" t="s">
        <v>9</v>
      </c>
      <c r="C11" s="15"/>
      <c r="D11" s="15"/>
      <c r="E11" s="15"/>
      <c r="F11" s="15"/>
      <c r="G11" s="5"/>
      <c r="H11" s="75"/>
      <c r="I11" s="14"/>
      <c r="J11" s="14"/>
      <c r="K11" s="14"/>
      <c r="L11" s="14"/>
    </row>
    <row r="12" spans="1:55" ht="17.45">
      <c r="A12" s="79" t="s">
        <v>10</v>
      </c>
      <c r="B12" s="2"/>
      <c r="C12" s="2"/>
      <c r="D12" s="2"/>
      <c r="E12" s="2"/>
      <c r="F12" s="2"/>
      <c r="G12" s="2"/>
      <c r="H12" s="14"/>
      <c r="I12" s="14"/>
      <c r="J12" s="14"/>
      <c r="K12" s="14"/>
      <c r="L12" s="14"/>
    </row>
    <row r="13" spans="1:55" ht="17.45">
      <c r="A13" s="17"/>
      <c r="B13" s="2"/>
      <c r="C13" s="2"/>
      <c r="D13" s="2"/>
      <c r="E13" s="2"/>
      <c r="F13" s="2"/>
      <c r="G13" s="2"/>
      <c r="H13" s="14"/>
      <c r="I13" s="14"/>
      <c r="J13" s="14"/>
      <c r="K13" s="14"/>
      <c r="L13" s="14"/>
    </row>
    <row r="14" spans="1:55" ht="15.6">
      <c r="A14" s="459" t="s">
        <v>11</v>
      </c>
    </row>
    <row r="15" spans="1:55" ht="18">
      <c r="A15" s="80" t="s">
        <v>6</v>
      </c>
      <c r="B15" s="5"/>
      <c r="C15" s="5"/>
      <c r="D15" s="5"/>
      <c r="E15" s="5"/>
      <c r="F15" s="5"/>
      <c r="G15" s="5"/>
      <c r="H15" s="14"/>
      <c r="I15" s="14"/>
      <c r="J15" s="14"/>
      <c r="K15" s="14"/>
      <c r="L15" s="14"/>
    </row>
    <row r="16" spans="1:55" ht="18">
      <c r="A16" s="81" t="s">
        <v>7</v>
      </c>
      <c r="B16" s="5"/>
      <c r="C16" s="5"/>
      <c r="D16" s="5"/>
      <c r="E16" s="5"/>
      <c r="F16" s="5"/>
      <c r="G16" s="5"/>
      <c r="H16" s="14"/>
      <c r="I16" s="14"/>
      <c r="J16" s="14"/>
      <c r="K16" s="14"/>
      <c r="L16" s="14"/>
    </row>
    <row r="17" spans="1:14" ht="18">
      <c r="A17" s="81" t="s">
        <v>8</v>
      </c>
      <c r="B17" s="5"/>
      <c r="C17" s="5"/>
      <c r="D17" s="5"/>
      <c r="E17" s="5"/>
      <c r="F17" s="5"/>
      <c r="G17" s="5"/>
      <c r="H17" s="75"/>
      <c r="I17" s="14"/>
      <c r="J17" s="14"/>
      <c r="K17" s="14"/>
      <c r="L17" s="14"/>
    </row>
    <row r="18" spans="1:14" ht="15.75" customHeight="1">
      <c r="A18" s="81" t="s">
        <v>9</v>
      </c>
      <c r="B18" s="2"/>
      <c r="C18" s="2"/>
      <c r="D18" s="2"/>
      <c r="E18" s="2"/>
      <c r="F18" s="2"/>
      <c r="G18" s="2"/>
      <c r="H18" s="14"/>
      <c r="I18" s="14"/>
      <c r="J18" s="14"/>
      <c r="K18" s="14"/>
      <c r="L18" s="14"/>
    </row>
    <row r="19" spans="1:14" ht="17.45">
      <c r="A19" s="79" t="s">
        <v>10</v>
      </c>
      <c r="B19" s="2"/>
      <c r="C19" s="2"/>
      <c r="D19" s="2"/>
      <c r="E19" s="2"/>
      <c r="F19" s="2"/>
      <c r="G19" s="2"/>
      <c r="H19" s="14"/>
      <c r="I19" s="14"/>
      <c r="J19" s="14"/>
      <c r="K19" s="14"/>
      <c r="L19" s="14"/>
    </row>
    <row r="20" spans="1:14" ht="17.45">
      <c r="A20" s="17"/>
      <c r="B20" s="2"/>
      <c r="C20" s="2"/>
      <c r="D20" s="2"/>
      <c r="E20" s="2"/>
      <c r="F20" s="2"/>
      <c r="G20" s="2"/>
      <c r="H20" s="14"/>
      <c r="I20" s="14"/>
      <c r="J20" s="14"/>
      <c r="K20" s="14"/>
      <c r="L20" s="14"/>
    </row>
    <row r="21" spans="1:14" ht="15.6">
      <c r="A21" s="459" t="s">
        <v>12</v>
      </c>
    </row>
    <row r="22" spans="1:14" ht="18">
      <c r="A22" s="78" t="s">
        <v>13</v>
      </c>
      <c r="B22" s="5"/>
      <c r="C22" s="5"/>
      <c r="D22" s="5"/>
      <c r="E22" s="5"/>
      <c r="F22" s="5"/>
      <c r="G22" s="5"/>
      <c r="H22" s="14"/>
      <c r="I22" s="14"/>
      <c r="J22" s="14"/>
    </row>
    <row r="23" spans="1:14" s="20" customFormat="1" ht="18">
      <c r="A23" s="79" t="s">
        <v>10</v>
      </c>
      <c r="B23" s="5"/>
      <c r="C23" s="5"/>
      <c r="D23" s="5"/>
      <c r="E23" s="5"/>
      <c r="F23" s="5"/>
      <c r="G23" s="5"/>
      <c r="H23" s="14"/>
      <c r="I23" s="14"/>
      <c r="J23" s="14"/>
      <c r="K23" s="14"/>
      <c r="L23" s="14"/>
      <c r="M23" s="56"/>
      <c r="N23" s="56"/>
    </row>
    <row r="24" spans="1:14" ht="18">
      <c r="A24" s="15"/>
      <c r="B24" s="22"/>
      <c r="C24" s="22"/>
      <c r="D24" s="22"/>
      <c r="E24" s="22"/>
      <c r="F24" s="11"/>
      <c r="G24" s="11"/>
    </row>
    <row r="25" spans="1:14" ht="12.75" customHeight="1">
      <c r="A25" s="459" t="s">
        <v>14</v>
      </c>
      <c r="B25" s="22"/>
      <c r="C25" s="22"/>
      <c r="D25" s="22"/>
      <c r="E25" s="22"/>
      <c r="F25" s="11"/>
      <c r="G25" s="11"/>
    </row>
    <row r="26" spans="1:14" ht="15.6">
      <c r="A26" s="78" t="s">
        <v>15</v>
      </c>
      <c r="F26" s="79"/>
    </row>
    <row r="27" spans="1:14" ht="15.6">
      <c r="A27" s="78"/>
    </row>
    <row r="28" spans="1:14" ht="12.75" customHeight="1">
      <c r="A28" s="459" t="s">
        <v>16</v>
      </c>
    </row>
    <row r="29" spans="1:14" ht="15.6">
      <c r="A29" s="78" t="s">
        <v>17</v>
      </c>
    </row>
    <row r="30" spans="1:14" ht="15.6">
      <c r="A30" s="75"/>
    </row>
    <row r="31" spans="1:14" ht="15.6">
      <c r="A31" s="459" t="s">
        <v>18</v>
      </c>
    </row>
    <row r="32" spans="1:14" ht="15.6">
      <c r="A32" s="78" t="s">
        <v>19</v>
      </c>
      <c r="L32" s="14"/>
      <c r="M32" s="14"/>
      <c r="N32" s="14"/>
    </row>
    <row r="33" spans="1:14" ht="15.6">
      <c r="A33" s="81" t="s">
        <v>20</v>
      </c>
      <c r="L33" s="14"/>
      <c r="M33" s="14"/>
      <c r="N33" s="14"/>
    </row>
    <row r="34" spans="1:14" ht="15.6">
      <c r="A34" s="81" t="s">
        <v>21</v>
      </c>
      <c r="C34" s="17"/>
      <c r="D34" s="17"/>
      <c r="E34" s="17"/>
      <c r="F34" s="17"/>
      <c r="G34" s="17"/>
      <c r="H34" s="17"/>
    </row>
    <row r="35" spans="1:14" ht="15.6">
      <c r="A35" s="81" t="s">
        <v>22</v>
      </c>
      <c r="C35" s="17"/>
      <c r="D35" s="17"/>
      <c r="E35" s="17"/>
      <c r="F35" s="17"/>
      <c r="G35" s="17"/>
      <c r="H35" s="17"/>
    </row>
    <row r="36" spans="1:14" ht="15.6">
      <c r="A36" s="81" t="s">
        <v>23</v>
      </c>
      <c r="C36" s="17"/>
      <c r="D36" s="17"/>
      <c r="E36" s="17"/>
      <c r="F36" s="17"/>
      <c r="G36" s="17"/>
      <c r="H36" s="17"/>
    </row>
    <row r="37" spans="1:14" ht="15.6">
      <c r="A37" s="81" t="s">
        <v>24</v>
      </c>
      <c r="C37" s="17"/>
      <c r="D37" s="17"/>
      <c r="E37" s="17"/>
      <c r="F37" s="17"/>
      <c r="G37" s="17"/>
      <c r="H37" s="17"/>
    </row>
    <row r="38" spans="1:14" ht="15.6">
      <c r="A38" s="81" t="s">
        <v>25</v>
      </c>
      <c r="C38" s="17"/>
      <c r="D38" s="17"/>
      <c r="E38" s="17"/>
      <c r="F38" s="17"/>
      <c r="G38" s="17"/>
      <c r="H38" s="17"/>
    </row>
    <row r="39" spans="1:14" ht="15">
      <c r="A39" s="17"/>
      <c r="C39" s="17"/>
      <c r="D39" s="17"/>
      <c r="E39" s="17"/>
      <c r="F39" s="17"/>
      <c r="G39" s="17"/>
      <c r="H39" s="17"/>
    </row>
    <row r="40" spans="1:14" ht="15.6">
      <c r="A40" s="15" t="s">
        <v>26</v>
      </c>
    </row>
    <row r="41" spans="1:14" ht="15.6">
      <c r="A41" s="78" t="s">
        <v>27</v>
      </c>
    </row>
    <row r="42" spans="1:14" ht="15.6">
      <c r="A42" s="78" t="s">
        <v>28</v>
      </c>
    </row>
    <row r="43" spans="1:14" ht="15.6">
      <c r="A43" s="78" t="s">
        <v>29</v>
      </c>
    </row>
  </sheetData>
  <phoneticPr fontId="5" type="noConversion"/>
  <hyperlinks>
    <hyperlink ref="A21" location="'Change Forecast'!A1" display="Change Forecast" xr:uid="{00000000-0004-0000-0000-000002000000}"/>
    <hyperlink ref="A25" location="Definitions!A1" display="Definitions" xr:uid="{00000000-0004-0000-0000-000003000000}"/>
    <hyperlink ref="A28" location="Documentation!A1" display="Documentation" xr:uid="{00000000-0004-0000-0000-000004000000}"/>
    <hyperlink ref="A31" location="Data!A1" display="Data" xr:uid="{00000000-0004-0000-0000-000005000000}"/>
    <hyperlink ref="A7" location="'2022-23 Forecast'!A1" display="2022/23 Forecast" xr:uid="{00000000-0004-0000-0000-000000000000}"/>
    <hyperlink ref="A14" location="'2021-22 Forecast'!A1" display="2021/22 Forecast" xr:uid="{00000000-0004-0000-0000-000001000000}"/>
  </hyperlinks>
  <pageMargins left="0.5" right="0.5" top="0.75" bottom="0.75" header="0.5" footer="0.5"/>
  <pageSetup scale="6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R504"/>
  <sheetViews>
    <sheetView tabSelected="1" topLeftCell="A26" zoomScaleNormal="100" workbookViewId="0">
      <selection activeCell="K45" sqref="K45"/>
    </sheetView>
  </sheetViews>
  <sheetFormatPr defaultRowHeight="13.15"/>
  <cols>
    <col min="1" max="1" width="10.5703125" customWidth="1"/>
    <col min="2" max="2" width="14.5703125" customWidth="1"/>
    <col min="3" max="3" width="18.7109375" customWidth="1"/>
    <col min="4" max="4" width="19.5703125" customWidth="1"/>
    <col min="5" max="5" width="15.140625" customWidth="1"/>
    <col min="6" max="6" width="16.85546875" customWidth="1"/>
    <col min="7" max="8" width="19" customWidth="1"/>
    <col min="9" max="9" width="15.85546875" customWidth="1"/>
    <col min="10" max="10" width="19.85546875" customWidth="1"/>
    <col min="11" max="11" width="14" customWidth="1"/>
    <col min="12" max="12" width="13.5703125" customWidth="1"/>
    <col min="13" max="13" width="12.5703125" customWidth="1"/>
    <col min="14" max="14" width="13" customWidth="1"/>
    <col min="15" max="15" width="10.85546875" bestFit="1" customWidth="1"/>
    <col min="16" max="16" width="14.28515625" customWidth="1"/>
  </cols>
  <sheetData>
    <row r="1" spans="1:12" ht="18">
      <c r="A1" s="24" t="s">
        <v>30</v>
      </c>
      <c r="B1" s="5"/>
      <c r="C1" s="5" t="s">
        <v>31</v>
      </c>
      <c r="D1" s="37"/>
      <c r="E1" s="5"/>
      <c r="G1" s="5"/>
      <c r="H1" s="5"/>
      <c r="I1" s="5"/>
      <c r="J1" s="14"/>
      <c r="K1" s="14"/>
      <c r="L1" s="14"/>
    </row>
    <row r="2" spans="1:12" ht="18">
      <c r="A2" s="28" t="s">
        <v>32</v>
      </c>
      <c r="B2" s="15"/>
      <c r="C2" s="15"/>
      <c r="D2" s="31"/>
      <c r="E2" s="15"/>
      <c r="F2" s="15"/>
      <c r="G2" s="15"/>
      <c r="I2" s="5"/>
      <c r="J2" s="14"/>
      <c r="K2" s="14"/>
      <c r="L2" s="14"/>
    </row>
    <row r="3" spans="1:12" ht="18">
      <c r="A3" s="481" t="s">
        <v>33</v>
      </c>
      <c r="B3" s="524"/>
      <c r="C3" s="524"/>
      <c r="D3" s="524"/>
      <c r="E3" s="524"/>
      <c r="F3" s="524"/>
      <c r="G3" s="269"/>
      <c r="H3" s="269"/>
      <c r="I3" s="5"/>
      <c r="J3" s="14"/>
      <c r="K3" s="14"/>
      <c r="L3" s="14"/>
    </row>
    <row r="4" spans="1:12" ht="18">
      <c r="A4" s="15" t="s">
        <v>34</v>
      </c>
      <c r="B4" s="75"/>
      <c r="C4" s="75"/>
      <c r="D4" s="75"/>
      <c r="E4" s="75"/>
      <c r="F4" s="75"/>
      <c r="G4" s="75"/>
      <c r="H4" s="2"/>
      <c r="I4" s="5"/>
      <c r="J4" s="14"/>
      <c r="K4" s="14"/>
      <c r="L4" s="14"/>
    </row>
    <row r="5" spans="1:12" ht="18">
      <c r="A5" s="522" t="s">
        <v>35</v>
      </c>
      <c r="B5" s="522"/>
      <c r="C5" s="522"/>
      <c r="D5" s="523"/>
      <c r="E5" s="523"/>
      <c r="F5" s="523"/>
      <c r="G5" s="75"/>
      <c r="H5" s="5"/>
      <c r="I5" s="5"/>
      <c r="J5" s="14"/>
      <c r="K5" s="14"/>
      <c r="L5" s="14"/>
    </row>
    <row r="6" spans="1:12" s="73" customFormat="1" ht="18.75" customHeight="1">
      <c r="A6" s="481" t="s">
        <v>36</v>
      </c>
      <c r="B6" s="480"/>
      <c r="C6" s="480"/>
      <c r="D6" s="480"/>
      <c r="E6" s="480"/>
      <c r="F6" s="525"/>
      <c r="H6" s="72"/>
      <c r="I6" s="72"/>
      <c r="J6" s="74"/>
      <c r="K6" s="74"/>
      <c r="L6" s="74"/>
    </row>
    <row r="7" spans="1:12" ht="18">
      <c r="A7" s="481" t="s">
        <v>37</v>
      </c>
      <c r="B7" s="480"/>
      <c r="C7" s="480"/>
      <c r="D7" s="480"/>
      <c r="E7" s="480"/>
      <c r="F7" s="144"/>
      <c r="G7" s="144"/>
      <c r="H7" s="2"/>
      <c r="I7" s="5"/>
      <c r="J7" s="14"/>
      <c r="K7" s="14"/>
      <c r="L7" s="14"/>
    </row>
    <row r="8" spans="1:12" ht="18">
      <c r="A8" s="25" t="s">
        <v>10</v>
      </c>
      <c r="B8" s="2"/>
      <c r="C8" s="2"/>
      <c r="D8" s="2"/>
      <c r="E8" s="2"/>
      <c r="F8" s="2"/>
      <c r="G8" s="2"/>
      <c r="H8" s="2"/>
      <c r="I8" s="5"/>
      <c r="J8" s="14"/>
      <c r="K8" s="14"/>
      <c r="L8" s="14"/>
    </row>
    <row r="9" spans="1:12" ht="13.5" customHeight="1" thickBot="1">
      <c r="A9" s="25"/>
      <c r="B9" s="2"/>
      <c r="C9" s="2"/>
      <c r="D9" s="2"/>
      <c r="E9" s="2"/>
      <c r="F9" s="2"/>
      <c r="G9" s="2"/>
      <c r="H9" s="2"/>
      <c r="I9" s="5"/>
      <c r="J9" s="14"/>
      <c r="K9" s="14"/>
      <c r="L9" s="14"/>
    </row>
    <row r="10" spans="1:12" ht="18.600000000000001" thickBot="1">
      <c r="A10" s="277" t="s">
        <v>38</v>
      </c>
      <c r="B10" s="278"/>
      <c r="C10" s="278"/>
      <c r="D10" s="278"/>
      <c r="E10" s="278"/>
      <c r="F10" s="278"/>
      <c r="G10" s="278"/>
      <c r="H10" s="278"/>
      <c r="I10" s="279"/>
      <c r="J10" s="14"/>
      <c r="K10" s="14"/>
      <c r="L10" s="14"/>
    </row>
    <row r="11" spans="1:12" ht="18.600000000000001" thickBot="1">
      <c r="A11" s="280" t="s">
        <v>31</v>
      </c>
      <c r="B11" s="275"/>
      <c r="C11" s="275"/>
      <c r="D11" s="275"/>
      <c r="E11" s="275"/>
      <c r="F11" s="275"/>
      <c r="G11" s="275"/>
      <c r="H11" s="275"/>
      <c r="I11" s="281"/>
      <c r="J11" s="14"/>
      <c r="K11" s="14"/>
      <c r="L11" s="14"/>
    </row>
    <row r="12" spans="1:12" ht="18.600000000000001" thickBot="1">
      <c r="A12" s="280"/>
      <c r="B12" s="207"/>
      <c r="C12" s="282" t="s">
        <v>39</v>
      </c>
      <c r="D12" s="214">
        <f ca="1">LOOKUP("End of Data",Data!$J$37:'Data'!$J$93,Data!$B$37:'Data'!$B$93)</f>
        <v>45386</v>
      </c>
      <c r="E12" s="275"/>
      <c r="F12" s="275"/>
      <c r="G12" s="275"/>
      <c r="H12" s="275"/>
      <c r="I12" s="281"/>
      <c r="J12" s="14"/>
      <c r="K12" s="14"/>
      <c r="L12" s="14"/>
    </row>
    <row r="13" spans="1:12" ht="18">
      <c r="A13" s="280"/>
      <c r="B13" s="275"/>
      <c r="C13" s="275"/>
      <c r="D13" s="275"/>
      <c r="E13" s="275"/>
      <c r="F13" s="275"/>
      <c r="G13" s="275"/>
      <c r="H13" s="275"/>
      <c r="I13" s="281"/>
      <c r="J13" s="14"/>
      <c r="K13" s="14"/>
      <c r="L13" s="14"/>
    </row>
    <row r="14" spans="1:12" ht="18.600000000000001" thickBot="1">
      <c r="A14" s="280" t="s">
        <v>40</v>
      </c>
      <c r="B14" s="213"/>
      <c r="C14" s="209"/>
      <c r="D14" s="215" t="s">
        <v>41</v>
      </c>
      <c r="E14" s="213"/>
      <c r="F14" s="215" t="s">
        <v>42</v>
      </c>
      <c r="G14" s="209"/>
      <c r="H14" s="275"/>
      <c r="I14" s="281"/>
      <c r="J14" s="14"/>
      <c r="K14" s="14"/>
      <c r="L14" s="14"/>
    </row>
    <row r="15" spans="1:12" ht="18.600000000000001" thickBot="1">
      <c r="A15" s="283"/>
      <c r="B15" s="212"/>
      <c r="C15" s="212"/>
      <c r="D15" s="212"/>
      <c r="E15" s="212" t="s">
        <v>43</v>
      </c>
      <c r="F15" s="212"/>
      <c r="G15" s="207"/>
      <c r="H15" s="275"/>
      <c r="I15" s="281"/>
      <c r="J15" s="14"/>
      <c r="K15" s="14"/>
      <c r="L15" s="14"/>
    </row>
    <row r="16" spans="1:12" ht="18.600000000000001" thickBot="1">
      <c r="A16" s="280"/>
      <c r="B16" s="207"/>
      <c r="C16" s="274" t="s">
        <v>44</v>
      </c>
      <c r="D16" s="216">
        <f>LOOKUP("End of Data",$R$446:$R$501,C$446:C$501)</f>
        <v>7.029961197818281</v>
      </c>
      <c r="E16" s="275"/>
      <c r="F16" s="216">
        <f ca="1">LOOKUP("End of Data",$R$446:$R$501,P$446:P$501)</f>
        <v>0</v>
      </c>
      <c r="G16" s="208"/>
      <c r="H16" s="275"/>
      <c r="I16" s="281"/>
      <c r="J16" s="14"/>
      <c r="K16" s="14"/>
      <c r="L16" s="14"/>
    </row>
    <row r="17" spans="1:12" ht="18.600000000000001" thickBot="1">
      <c r="A17" s="280"/>
      <c r="B17" s="207"/>
      <c r="C17" s="274"/>
      <c r="D17" s="275"/>
      <c r="E17" s="275"/>
      <c r="F17" s="275"/>
      <c r="G17" s="207"/>
      <c r="H17" s="275"/>
      <c r="I17" s="281"/>
      <c r="J17" s="14"/>
      <c r="K17" s="14"/>
      <c r="L17" s="14"/>
    </row>
    <row r="18" spans="1:12" ht="18.600000000000001" thickBot="1">
      <c r="A18" s="284"/>
      <c r="B18" s="209"/>
      <c r="C18" s="285" t="s">
        <v>45</v>
      </c>
      <c r="D18" s="216">
        <f>LOOKUP("End of Data",$R$446:$R$501,F$446:F$501)</f>
        <v>7.15</v>
      </c>
      <c r="E18" s="213"/>
      <c r="F18" s="216">
        <f ca="1">LOOKUP("End of Data",$R$446:$R$501,Q$446:Q$501)</f>
        <v>0</v>
      </c>
      <c r="G18" s="286"/>
      <c r="H18" s="213"/>
      <c r="I18" s="287"/>
      <c r="J18" s="14"/>
      <c r="K18" s="14"/>
      <c r="L18" s="14"/>
    </row>
    <row r="19" spans="1:12" ht="18">
      <c r="A19" s="2"/>
      <c r="C19" s="276"/>
      <c r="D19" s="5"/>
      <c r="E19" s="5"/>
      <c r="F19" s="5"/>
      <c r="H19" s="5"/>
      <c r="I19" s="5"/>
      <c r="J19" s="14"/>
      <c r="K19" s="14"/>
      <c r="L19" s="14"/>
    </row>
    <row r="20" spans="1:12" ht="18">
      <c r="A20" s="75" t="s">
        <v>46</v>
      </c>
      <c r="B20" s="5"/>
      <c r="C20" s="5"/>
      <c r="D20" s="5"/>
      <c r="E20" s="5"/>
      <c r="F20" s="5"/>
      <c r="G20" s="5"/>
      <c r="H20" s="14"/>
      <c r="I20" s="14"/>
      <c r="J20" s="14"/>
      <c r="K20" s="14"/>
      <c r="L20" s="14"/>
    </row>
    <row r="21" spans="1:12" ht="18" customHeight="1">
      <c r="A21" s="206" t="s">
        <v>47</v>
      </c>
      <c r="B21" s="288"/>
      <c r="C21" s="288"/>
      <c r="D21" s="288"/>
      <c r="E21" s="288"/>
      <c r="F21" s="288"/>
      <c r="G21" s="288"/>
      <c r="H21" s="288"/>
      <c r="I21" s="288"/>
      <c r="J21" s="288"/>
      <c r="K21" s="14"/>
    </row>
    <row r="22" spans="1:12" s="27" customFormat="1" ht="16.5" customHeight="1">
      <c r="A22" s="166" t="s">
        <v>48</v>
      </c>
      <c r="B22" s="288"/>
      <c r="C22" s="288"/>
      <c r="D22" s="288"/>
      <c r="E22" s="288"/>
      <c r="F22" s="288"/>
      <c r="G22" s="288"/>
      <c r="H22" s="288"/>
      <c r="I22" s="288"/>
      <c r="J22" s="288"/>
      <c r="K22" s="26"/>
    </row>
    <row r="23" spans="1:12" ht="15.6">
      <c r="A23" s="15" t="s">
        <v>49</v>
      </c>
    </row>
    <row r="24" spans="1:12" ht="15.6">
      <c r="A24" s="166" t="s">
        <v>50</v>
      </c>
      <c r="B24" s="167"/>
      <c r="C24" s="167"/>
      <c r="D24" s="167"/>
      <c r="E24" s="167"/>
      <c r="F24" s="167"/>
      <c r="G24" s="167"/>
      <c r="H24" s="167"/>
      <c r="I24" s="167"/>
      <c r="J24" s="167"/>
    </row>
    <row r="25" spans="1:12" ht="15.6">
      <c r="A25" s="166" t="s">
        <v>51</v>
      </c>
      <c r="B25" s="288"/>
      <c r="C25" s="288"/>
      <c r="D25" s="288"/>
      <c r="E25" s="288"/>
      <c r="F25" s="288"/>
      <c r="G25" s="288"/>
      <c r="H25" s="288"/>
      <c r="I25" s="288"/>
      <c r="J25" s="288"/>
    </row>
    <row r="26" spans="1:12" ht="17.25" customHeight="1">
      <c r="A26" s="166" t="s">
        <v>52</v>
      </c>
      <c r="B26" s="288"/>
      <c r="C26" s="288"/>
      <c r="D26" s="288"/>
      <c r="E26" s="288"/>
      <c r="F26" s="288"/>
      <c r="G26" s="288"/>
      <c r="H26" s="288"/>
      <c r="I26" s="288"/>
      <c r="J26" s="288"/>
    </row>
    <row r="27" spans="1:12" ht="15.6">
      <c r="A27" s="15" t="s">
        <v>53</v>
      </c>
      <c r="B27" s="15"/>
      <c r="C27" s="15"/>
      <c r="D27" s="15"/>
      <c r="E27" s="15"/>
      <c r="F27" s="15"/>
      <c r="G27" s="15"/>
      <c r="H27" s="15"/>
      <c r="I27" s="15"/>
      <c r="J27" s="15"/>
    </row>
    <row r="28" spans="1:12" ht="15.6">
      <c r="A28" s="15" t="s">
        <v>54</v>
      </c>
      <c r="B28" s="15"/>
      <c r="C28" s="15"/>
      <c r="D28" s="15"/>
      <c r="E28" s="15"/>
      <c r="F28" s="15"/>
      <c r="G28" s="15"/>
      <c r="H28" s="15"/>
      <c r="I28" s="15"/>
      <c r="J28" s="15"/>
    </row>
    <row r="29" spans="1:12" ht="13.5" customHeight="1" thickBot="1">
      <c r="A29" s="28"/>
      <c r="B29" s="28"/>
      <c r="C29" s="28"/>
      <c r="D29" s="28"/>
      <c r="E29" s="28"/>
      <c r="F29" s="28"/>
      <c r="G29" s="28"/>
      <c r="H29" s="18"/>
    </row>
    <row r="30" spans="1:12" ht="15.75" customHeight="1" thickBot="1">
      <c r="B30" s="549" t="s">
        <v>55</v>
      </c>
      <c r="C30" s="550"/>
      <c r="D30" s="23">
        <f ca="1">LOOKUP("End of Data",Data!$J$37:'Data'!$J$93,Data!$B$37:'Data'!$B$93)</f>
        <v>45386</v>
      </c>
      <c r="K30" s="49"/>
    </row>
    <row r="31" spans="1:12" ht="16.149999999999999" thickBot="1">
      <c r="A31" s="16" t="s">
        <v>56</v>
      </c>
      <c r="B31" s="21"/>
      <c r="C31" s="21"/>
      <c r="D31" s="21"/>
      <c r="E31" s="21"/>
      <c r="F31" s="21"/>
      <c r="G31" s="21"/>
      <c r="H31" s="21"/>
      <c r="I31" s="21"/>
      <c r="K31" s="49"/>
    </row>
    <row r="32" spans="1:12" ht="15">
      <c r="A32" s="322"/>
      <c r="B32" s="551" t="s">
        <v>57</v>
      </c>
      <c r="C32" s="552"/>
      <c r="D32" s="567" t="s">
        <v>58</v>
      </c>
      <c r="E32" s="567"/>
      <c r="F32" s="547" t="s">
        <v>59</v>
      </c>
      <c r="G32" s="551" t="s">
        <v>60</v>
      </c>
      <c r="H32" s="551"/>
      <c r="I32" s="554"/>
      <c r="K32" s="49"/>
    </row>
    <row r="33" spans="1:11">
      <c r="A33" s="323" t="s">
        <v>61</v>
      </c>
      <c r="B33" s="324" t="s">
        <v>62</v>
      </c>
      <c r="C33" s="324" t="s">
        <v>63</v>
      </c>
      <c r="D33" t="s">
        <v>64</v>
      </c>
      <c r="E33" t="s">
        <v>65</v>
      </c>
      <c r="F33" t="s">
        <v>66</v>
      </c>
      <c r="G33" s="324" t="s">
        <v>67</v>
      </c>
      <c r="H33" s="324" t="s">
        <v>68</v>
      </c>
      <c r="I33" s="335" t="s">
        <v>69</v>
      </c>
      <c r="K33" s="49"/>
    </row>
    <row r="34" spans="1:11" ht="49.5" customHeight="1">
      <c r="A34" s="418" t="s">
        <v>70</v>
      </c>
      <c r="B34" s="419" t="s">
        <v>71</v>
      </c>
      <c r="C34" s="419" t="s">
        <v>72</v>
      </c>
      <c r="D34" s="420" t="s">
        <v>73</v>
      </c>
      <c r="E34" s="419" t="s">
        <v>74</v>
      </c>
      <c r="F34" s="419" t="s">
        <v>75</v>
      </c>
      <c r="G34" s="419" t="s">
        <v>76</v>
      </c>
      <c r="H34" s="419" t="s">
        <v>77</v>
      </c>
      <c r="I34" s="421" t="s">
        <v>78</v>
      </c>
      <c r="K34" s="49"/>
    </row>
    <row r="35" spans="1:11">
      <c r="A35" s="325"/>
      <c r="B35" s="111" t="s">
        <v>79</v>
      </c>
      <c r="H35" s="326" t="s">
        <v>80</v>
      </c>
      <c r="I35" s="338" t="s">
        <v>81</v>
      </c>
      <c r="K35" s="49"/>
    </row>
    <row r="36" spans="1:11">
      <c r="A36" s="325" t="s">
        <v>82</v>
      </c>
      <c r="B36" s="49" t="s">
        <v>31</v>
      </c>
      <c r="C36" s="49" t="str">
        <f t="shared" ref="C36:C41" ca="1" si="0">IF(B39=0,"",B39)</f>
        <v/>
      </c>
      <c r="D36" s="49" cm="1">
        <f t="array" ref="D36:D47">TRANSPOSE(Data!C504:N504)</f>
        <v>-0.42949123540331674</v>
      </c>
      <c r="E36" s="49" t="str">
        <f ca="1">IF(C36="","",C36+D36)</f>
        <v/>
      </c>
      <c r="F36" s="56">
        <f ca="1">_xlfn.IFNA(LOOKUP("End of Data",Data!$Q$223:'Data'!$Q$279,Data!E$223:'Data'!$E$279),0)</f>
        <v>7.67</v>
      </c>
      <c r="G36" s="49">
        <f ca="1">IF(F36&gt;0,F36,E36)</f>
        <v>7.67</v>
      </c>
      <c r="H36" s="328">
        <f>Data!C609*100</f>
        <v>11.72</v>
      </c>
      <c r="I36" s="339">
        <f ca="1">(G36*H36)/100</f>
        <v>0.89892400000000006</v>
      </c>
      <c r="K36" s="49"/>
    </row>
    <row r="37" spans="1:11" ht="15.6">
      <c r="A37" s="325" t="s">
        <v>83</v>
      </c>
      <c r="B37" s="327">
        <f ca="1">LOOKUP("End of Data",Data!$J$37:'Data'!$J$93,Data!D$37:'Data'!$D93)</f>
        <v>0</v>
      </c>
      <c r="C37" s="49" t="str">
        <f t="shared" si="0"/>
        <v/>
      </c>
      <c r="D37" s="49">
        <v>-0.5620251703608824</v>
      </c>
      <c r="E37" s="49" t="str">
        <f>IF(C37="","",C37+D37)</f>
        <v/>
      </c>
      <c r="F37" s="53">
        <f ca="1">_xlfn.IFNA(LOOKUP("End of Data",Data!$Q$223:'Data'!$Q$279,Data!$F$223:'Data'!$F$279),0)</f>
        <v>7.61</v>
      </c>
      <c r="G37" s="49">
        <f t="shared" ref="G37:G42" ca="1" si="1">IF(F37&gt;0,F37,E37)</f>
        <v>7.61</v>
      </c>
      <c r="H37" s="328">
        <f>Data!D609*100</f>
        <v>18.880000000000003</v>
      </c>
      <c r="I37" s="339">
        <f ca="1">(G37*H37)/100</f>
        <v>1.436768</v>
      </c>
      <c r="K37" s="49"/>
    </row>
    <row r="38" spans="1:11">
      <c r="A38" s="325" t="s">
        <v>84</v>
      </c>
      <c r="B38" s="49"/>
      <c r="C38" s="49" t="str">
        <f t="shared" si="0"/>
        <v/>
      </c>
      <c r="D38" s="49">
        <v>-0.26988531472925692</v>
      </c>
      <c r="E38" s="49" t="str">
        <f t="shared" ref="E38:E47" si="2">IF(C38="","",C38+D38)</f>
        <v/>
      </c>
      <c r="F38" s="53">
        <f ca="1">_xlfn.IFNA(LOOKUP("End of Data",Data!$Q$223:'Data'!$Q$279,Data!G$223:'Data'!$G$279),0)</f>
        <v>7.35</v>
      </c>
      <c r="G38" s="49">
        <f t="shared" ca="1" si="1"/>
        <v>7.35</v>
      </c>
      <c r="H38" s="328">
        <f>Data!E609*100</f>
        <v>13.86</v>
      </c>
      <c r="I38" s="339">
        <f t="shared" ref="I38:I46" ca="1" si="3">(G38*H38)/100</f>
        <v>1.01871</v>
      </c>
      <c r="K38" s="49"/>
    </row>
    <row r="39" spans="1:11" ht="15.6">
      <c r="A39" s="325" t="s">
        <v>85</v>
      </c>
      <c r="B39" s="327">
        <f ca="1">LOOKUP("End of Data",Data!$J$37:'Data'!$J$93,Data!E$37:'Data'!$E$93)</f>
        <v>0</v>
      </c>
      <c r="C39" s="49" t="str">
        <f t="shared" ca="1" si="0"/>
        <v/>
      </c>
      <c r="D39" s="49">
        <v>-0.26291995045034022</v>
      </c>
      <c r="E39" s="49" t="str">
        <f t="shared" ca="1" si="2"/>
        <v/>
      </c>
      <c r="F39" s="53">
        <f ca="1">_xlfn.IFNA(LOOKUP("End of Data",Data!$Q$223:'Data'!$Q$279,Data!H$223:'Data'!$H$279),0)</f>
        <v>7.07</v>
      </c>
      <c r="G39" s="49">
        <f t="shared" ca="1" si="1"/>
        <v>7.07</v>
      </c>
      <c r="H39" s="328">
        <f>Data!F609*100</f>
        <v>10.220000000000001</v>
      </c>
      <c r="I39" s="339">
        <f ca="1">(G39*H39)/100</f>
        <v>0.72255400000000014</v>
      </c>
      <c r="K39" s="49"/>
    </row>
    <row r="40" spans="1:11">
      <c r="A40" s="325" t="s">
        <v>86</v>
      </c>
      <c r="B40" s="49"/>
      <c r="C40" s="49" t="str">
        <f t="shared" si="0"/>
        <v/>
      </c>
      <c r="D40" s="49">
        <v>-0.29299249679489048</v>
      </c>
      <c r="E40" s="49" t="str">
        <f t="shared" si="2"/>
        <v/>
      </c>
      <c r="F40" s="53">
        <f ca="1">_xlfn.IFNA(LOOKUP("End of Data",Data!$Q$223:'Data'!$Q$279,Data!I$223:'Data'!$I$279),0)</f>
        <v>6.98</v>
      </c>
      <c r="G40" s="49">
        <f t="shared" ca="1" si="1"/>
        <v>6.98</v>
      </c>
      <c r="H40" s="328">
        <f>Data!G609*100</f>
        <v>6.9600000000000009</v>
      </c>
      <c r="I40" s="339">
        <f ca="1">(G40*H40)/100</f>
        <v>0.48580800000000013</v>
      </c>
      <c r="K40" s="49"/>
    </row>
    <row r="41" spans="1:11">
      <c r="A41" s="325" t="s">
        <v>87</v>
      </c>
      <c r="B41" s="49"/>
      <c r="C41" s="49" t="str">
        <f t="shared" si="0"/>
        <v/>
      </c>
      <c r="D41" s="49">
        <v>-0.19237705617352246</v>
      </c>
      <c r="E41" s="49" t="str">
        <f t="shared" si="2"/>
        <v/>
      </c>
      <c r="F41" s="53">
        <f ca="1">_xlfn.IFNA(LOOKUP("End of Data",Data!$Q$223:'Data'!$Q$279,Data!J$223:'Data'!$J$279),0)</f>
        <v>6.53</v>
      </c>
      <c r="G41" s="49">
        <f t="shared" ca="1" si="1"/>
        <v>6.53</v>
      </c>
      <c r="H41" s="328">
        <f>Data!H609*100</f>
        <v>5.1400000000000006</v>
      </c>
      <c r="I41" s="339">
        <f ca="1">(G41*H41)/100</f>
        <v>0.33564200000000005</v>
      </c>
      <c r="K41" s="49"/>
    </row>
    <row r="42" spans="1:11" ht="15.6">
      <c r="A42" s="325" t="s">
        <v>88</v>
      </c>
      <c r="B42" s="327">
        <f ca="1">LOOKUP("End of Data",Data!$J$37:'Data'!$J$93,Data!F$37:'Data'!$F$93)</f>
        <v>0</v>
      </c>
      <c r="C42" s="49" t="str">
        <f ca="1">IF(B45=0,"",B45)</f>
        <v/>
      </c>
      <c r="D42" s="49">
        <v>-0.19581932499815674</v>
      </c>
      <c r="E42" s="49" t="str">
        <f ca="1">IF(C42="","",C42+D42)</f>
        <v/>
      </c>
      <c r="F42" s="53">
        <f ca="1">_xlfn.IFNA(LOOKUP("End of Data",Data!$Q$223:'Data'!$Q$279,Data!K$223:'Data'!$K$279),0)</f>
        <v>6.79</v>
      </c>
      <c r="G42" s="49">
        <f t="shared" ca="1" si="1"/>
        <v>6.79</v>
      </c>
      <c r="H42" s="328">
        <f>Data!I609*100</f>
        <v>8.3999999999999986</v>
      </c>
      <c r="I42" s="339">
        <f ca="1">(G42*H42)/100</f>
        <v>0.57035999999999987</v>
      </c>
      <c r="K42" s="51"/>
    </row>
    <row r="43" spans="1:11">
      <c r="A43" s="325" t="s">
        <v>89</v>
      </c>
      <c r="B43" s="49"/>
      <c r="C43" s="49" t="str">
        <f ca="1">IF(B45=0,"",B45)</f>
        <v/>
      </c>
      <c r="D43" s="49">
        <v>-0.20366775603761766</v>
      </c>
      <c r="E43" s="49" t="str">
        <f ca="1">IF(C43="","",C43+D43)</f>
        <v/>
      </c>
      <c r="F43" s="53">
        <f ca="1">_xlfn.IFNA(LOOKUP("End of Data",Data!$Q$223:'Data'!$Q$279,Data!L$223:'Data'!$L$279),0)</f>
        <v>6.79</v>
      </c>
      <c r="G43" s="49">
        <f t="shared" ref="G43:G47" ca="1" si="4">IF(F43&gt;0,F43,E43)</f>
        <v>6.79</v>
      </c>
      <c r="H43" s="328">
        <f>Data!J609*100</f>
        <v>8.58</v>
      </c>
      <c r="I43" s="339">
        <f ca="1">(G43*H43)/100</f>
        <v>0.58258200000000004</v>
      </c>
    </row>
    <row r="44" spans="1:11">
      <c r="A44" s="325" t="s">
        <v>90</v>
      </c>
      <c r="C44" s="49" t="str">
        <f ca="1">IF(B45=0,"",B45)</f>
        <v/>
      </c>
      <c r="D44" s="49">
        <v>1.4969267698418775E-3</v>
      </c>
      <c r="E44" s="49" t="str">
        <f t="shared" ca="1" si="2"/>
        <v/>
      </c>
      <c r="F44" s="53">
        <f ca="1">_xlfn.IFNA(LOOKUP("End of Data",Data!$Q$223:'Data'!$Q$279,Data!M$223:'Data'!$M$279),0)</f>
        <v>6.36</v>
      </c>
      <c r="G44" s="49">
        <f ca="1">IF(F44&gt;0,F44,E44)</f>
        <v>6.36</v>
      </c>
      <c r="H44" s="328">
        <f>Data!K609*100</f>
        <v>4.6399999999999997</v>
      </c>
      <c r="I44" s="339">
        <f t="shared" ca="1" si="3"/>
        <v>0.29510400000000003</v>
      </c>
    </row>
    <row r="45" spans="1:11" ht="15.6">
      <c r="A45" s="325" t="s">
        <v>91</v>
      </c>
      <c r="B45" s="327">
        <f ca="1">LOOKUP("End of Data",Data!$J$37:'Data'!$J$93,Data!G$37:'Data'!$G$93)</f>
        <v>0</v>
      </c>
      <c r="C45" s="49">
        <f ca="1">IF(B47=0,"",B47)</f>
        <v>5.9164354581072942</v>
      </c>
      <c r="D45" s="49">
        <v>-2.8527074496929573E-2</v>
      </c>
      <c r="E45" s="49">
        <f t="shared" ca="1" si="2"/>
        <v>5.8879083836103643</v>
      </c>
      <c r="F45" s="53">
        <f ca="1">_xlfn.IFNA(LOOKUP("End of Data",Data!$Q$223:'Data'!$Q$279,Data!N$223:'Data'!$N$279),0)</f>
        <v>0</v>
      </c>
      <c r="G45" s="49">
        <f t="shared" ca="1" si="4"/>
        <v>5.8879083836103643</v>
      </c>
      <c r="H45" s="328">
        <f>Data!L609*100</f>
        <v>4.82</v>
      </c>
      <c r="I45" s="339">
        <f t="shared" ca="1" si="3"/>
        <v>0.28379718409001958</v>
      </c>
    </row>
    <row r="46" spans="1:11">
      <c r="A46" s="325" t="s">
        <v>92</v>
      </c>
      <c r="C46" s="49">
        <f ca="1">IF(B47=0,"",B47)</f>
        <v>5.9164354581072942</v>
      </c>
      <c r="D46" s="49">
        <v>-0.22565368722789572</v>
      </c>
      <c r="E46" s="49">
        <f t="shared" ca="1" si="2"/>
        <v>5.6907817708793988</v>
      </c>
      <c r="F46" s="53">
        <f ca="1">_xlfn.IFNA(LOOKUP("End of Data",Data!$Q$223:'Data'!$Q$279,Data!O$223:'Data'!$O$279),0)</f>
        <v>0</v>
      </c>
      <c r="G46" s="49">
        <f t="shared" ca="1" si="4"/>
        <v>5.6907817708793988</v>
      </c>
      <c r="H46" s="328">
        <f>Data!M609*100</f>
        <v>3.6199999999999997</v>
      </c>
      <c r="I46" s="339">
        <f t="shared" ca="1" si="3"/>
        <v>0.20600630010583423</v>
      </c>
    </row>
    <row r="47" spans="1:11" ht="15.6">
      <c r="A47" s="325" t="s">
        <v>93</v>
      </c>
      <c r="B47" s="327">
        <f ca="1">LOOKUP("End of Data",Data!$J$37:'Data'!$J$93,Data!H$37:'Data'!$H$93)</f>
        <v>5.9164354581072942</v>
      </c>
      <c r="C47" s="49">
        <f ca="1">IF(B48=0,"",B48)</f>
        <v>5.9849905018083183</v>
      </c>
      <c r="D47" s="49">
        <v>-0.22014166647719779</v>
      </c>
      <c r="E47" s="49">
        <f t="shared" ca="1" si="2"/>
        <v>5.7648488353311205</v>
      </c>
      <c r="F47" s="53">
        <f ca="1">_xlfn.IFNA(LOOKUP("End of Data",Data!$Q$223:'Data'!$Q$279,Data!P$223:'Data'!$P$279),0)</f>
        <v>0</v>
      </c>
      <c r="G47" s="49">
        <f t="shared" ca="1" si="4"/>
        <v>5.7648488353311205</v>
      </c>
      <c r="H47" s="328">
        <f>Data!N609*100</f>
        <v>3.16</v>
      </c>
      <c r="I47" s="339">
        <f ca="1">(G47*H47)/100</f>
        <v>0.18216922319646339</v>
      </c>
    </row>
    <row r="48" spans="1:11" ht="16.149999999999999" thickBot="1">
      <c r="A48" s="329" t="s">
        <v>94</v>
      </c>
      <c r="B48" s="330">
        <f ca="1">LOOKUP("End of Data",Data!$J$37:'Data'!$J$93,Data!I$37:'Data'!$I$93)</f>
        <v>5.9849905018083183</v>
      </c>
      <c r="C48" s="62"/>
      <c r="D48" s="77"/>
      <c r="E48" s="62"/>
      <c r="F48" s="62"/>
      <c r="G48" s="331" t="s">
        <v>95</v>
      </c>
      <c r="H48" s="332">
        <f>SUM(H36:H47)</f>
        <v>100</v>
      </c>
      <c r="I48" s="340"/>
      <c r="J48" s="51"/>
    </row>
    <row r="49" spans="1:13">
      <c r="A49" s="29"/>
      <c r="B49" s="30"/>
      <c r="C49" s="30"/>
      <c r="D49" s="30"/>
      <c r="E49" s="30"/>
      <c r="F49" s="30"/>
      <c r="G49" s="30"/>
      <c r="H49" s="29"/>
      <c r="I49" s="29"/>
      <c r="J49" s="29"/>
    </row>
    <row r="50" spans="1:13" ht="16.149999999999999" thickBot="1">
      <c r="A50" s="217" t="s">
        <v>96</v>
      </c>
      <c r="B50" s="217"/>
      <c r="C50" s="217"/>
      <c r="D50" s="218"/>
      <c r="E50" s="200"/>
      <c r="F50" s="200"/>
      <c r="G50" s="200"/>
      <c r="H50" s="200"/>
      <c r="I50" s="200"/>
      <c r="J50" s="219"/>
    </row>
    <row r="51" spans="1:13" ht="16.149999999999999" thickBot="1">
      <c r="A51" s="199"/>
      <c r="B51" s="199"/>
      <c r="C51" s="199"/>
      <c r="D51" s="200"/>
      <c r="E51" s="200"/>
      <c r="F51" s="200"/>
      <c r="G51" s="200"/>
      <c r="H51" s="200"/>
      <c r="I51" s="200"/>
      <c r="J51" s="219"/>
    </row>
    <row r="52" spans="1:13" ht="14.45" thickBot="1">
      <c r="A52" s="220" t="s">
        <v>97</v>
      </c>
      <c r="B52" s="200"/>
      <c r="C52" s="200"/>
      <c r="D52" s="200"/>
      <c r="E52" s="200"/>
      <c r="F52" s="200"/>
      <c r="G52" s="200"/>
      <c r="H52" s="200"/>
      <c r="I52" s="203">
        <f ca="1">SUM(I36:I47)+0.01</f>
        <v>7.0284247073923174</v>
      </c>
      <c r="J52" s="219"/>
    </row>
    <row r="53" spans="1:13">
      <c r="A53" s="200"/>
      <c r="B53" s="200"/>
      <c r="C53" s="200"/>
      <c r="D53" s="205"/>
      <c r="E53" s="200"/>
      <c r="F53" s="200"/>
      <c r="G53" s="200"/>
      <c r="H53" s="200"/>
      <c r="I53" s="200"/>
      <c r="J53" s="219"/>
    </row>
    <row r="54" spans="1:13" ht="16.149999999999999" thickBot="1">
      <c r="A54" s="168" t="s">
        <v>98</v>
      </c>
      <c r="B54" s="168"/>
      <c r="C54" s="168"/>
      <c r="D54" s="169"/>
      <c r="E54" s="175"/>
      <c r="F54" s="175"/>
      <c r="G54" s="175"/>
      <c r="H54" s="175"/>
      <c r="I54" s="175"/>
      <c r="J54" s="221"/>
    </row>
    <row r="55" spans="1:13" ht="16.149999999999999" thickBot="1">
      <c r="A55" s="171" t="s">
        <v>99</v>
      </c>
      <c r="B55" s="170"/>
      <c r="C55" s="171"/>
      <c r="D55" s="171"/>
      <c r="E55" s="171"/>
      <c r="F55" s="171"/>
      <c r="G55" s="175"/>
      <c r="H55" s="175"/>
      <c r="I55" s="175"/>
      <c r="J55" s="221"/>
      <c r="L55" s="44"/>
    </row>
    <row r="56" spans="1:13" ht="15" customHeight="1" thickBot="1">
      <c r="A56" s="175"/>
      <c r="B56" s="545" t="s">
        <v>100</v>
      </c>
      <c r="C56" s="172">
        <f ca="1">MAX(0, (F56-I56))</f>
        <v>0</v>
      </c>
      <c r="D56" s="173" t="s">
        <v>101</v>
      </c>
      <c r="E56" s="173"/>
      <c r="F56" s="174">
        <f ca="1">+C58</f>
        <v>5.5</v>
      </c>
      <c r="G56" s="173" t="s">
        <v>102</v>
      </c>
      <c r="H56" s="175"/>
      <c r="I56" s="176">
        <f ca="1">+C60</f>
        <v>7.0284247073923174</v>
      </c>
      <c r="J56" s="175"/>
      <c r="K56" s="6"/>
      <c r="L56" s="44"/>
    </row>
    <row r="57" spans="1:13" ht="14.45" thickBot="1">
      <c r="A57" s="175"/>
      <c r="B57" s="190" t="s">
        <v>103</v>
      </c>
      <c r="C57" s="171"/>
      <c r="D57" s="177" t="s">
        <v>104</v>
      </c>
      <c r="E57" s="171"/>
      <c r="F57" s="175"/>
      <c r="G57" s="177"/>
      <c r="H57" s="175"/>
      <c r="I57" s="177"/>
      <c r="J57" s="175"/>
      <c r="K57" s="6"/>
      <c r="L57" s="44"/>
    </row>
    <row r="58" spans="1:13" ht="13.9" customHeight="1" thickBot="1">
      <c r="A58" s="270" t="s">
        <v>105</v>
      </c>
      <c r="B58" s="546"/>
      <c r="C58" s="178">
        <f ca="1">MIN(D59,(IF(F59&gt;H59,F59,H59)))</f>
        <v>5.5</v>
      </c>
      <c r="D58" s="173" t="s">
        <v>106</v>
      </c>
      <c r="E58" s="175"/>
      <c r="F58" s="173"/>
      <c r="G58" s="175"/>
      <c r="H58" s="175"/>
      <c r="I58" s="175"/>
      <c r="J58" s="175"/>
      <c r="K58" s="6"/>
      <c r="L58" s="44"/>
      <c r="M58" s="49"/>
    </row>
    <row r="59" spans="1:13" ht="16.149999999999999" thickBot="1">
      <c r="A59" s="171"/>
      <c r="B59" s="175"/>
      <c r="C59" s="171"/>
      <c r="D59" s="179">
        <f>1.15*5.5</f>
        <v>6.3249999999999993</v>
      </c>
      <c r="E59" s="175"/>
      <c r="F59" s="180">
        <f>Data!F759</f>
        <v>5.5</v>
      </c>
      <c r="G59" s="181"/>
      <c r="H59" s="182">
        <f ca="1">((SUM((Data!N393:'Data'!N396),I52)-MAX((Data!N393:'Data'!N396),I52)-MIN((Data!N393:'Data'!N396),I52))/3)*(0.85)</f>
        <v>4.1848333333333327</v>
      </c>
      <c r="I59" s="175"/>
      <c r="J59" s="175"/>
      <c r="K59" s="6"/>
      <c r="L59" s="44"/>
    </row>
    <row r="60" spans="1:13" ht="13.9" thickBot="1">
      <c r="A60" s="553" t="s">
        <v>107</v>
      </c>
      <c r="B60" s="568"/>
      <c r="C60" s="183">
        <f ca="1">IF(D61&gt;G61,D61,G61)</f>
        <v>7.0284247073923174</v>
      </c>
      <c r="D60" s="184" t="s">
        <v>108</v>
      </c>
      <c r="E60" s="175"/>
      <c r="F60" s="175"/>
      <c r="G60" s="175"/>
      <c r="H60" s="177"/>
      <c r="I60" s="177"/>
      <c r="J60" s="175"/>
      <c r="K60" s="6"/>
    </row>
    <row r="61" spans="1:13" ht="13.9" thickBot="1">
      <c r="A61" s="169"/>
      <c r="B61" s="169"/>
      <c r="C61" s="169"/>
      <c r="D61" s="185">
        <f ca="1">+I52</f>
        <v>7.0284247073923174</v>
      </c>
      <c r="E61" s="169"/>
      <c r="F61" s="169"/>
      <c r="G61" s="186">
        <f>+Data!C759</f>
        <v>3.38</v>
      </c>
      <c r="H61" s="169"/>
      <c r="I61" s="169"/>
      <c r="J61" s="222"/>
    </row>
    <row r="62" spans="1:13" ht="13.9">
      <c r="A62" s="56" t="s">
        <v>109</v>
      </c>
      <c r="D62" s="4"/>
      <c r="F62" s="19"/>
      <c r="H62" s="4"/>
    </row>
    <row r="63" spans="1:13">
      <c r="A63" s="117" t="s">
        <v>110</v>
      </c>
    </row>
    <row r="64" spans="1:13">
      <c r="A64" s="56" t="s">
        <v>111</v>
      </c>
    </row>
    <row r="65" spans="1:11">
      <c r="A65" s="56" t="s">
        <v>112</v>
      </c>
    </row>
    <row r="66" spans="1:11">
      <c r="A66" s="56" t="s">
        <v>113</v>
      </c>
    </row>
    <row r="67" spans="1:11">
      <c r="A67" s="56" t="s">
        <v>114</v>
      </c>
    </row>
    <row r="69" spans="1:11" ht="15.6">
      <c r="A69" s="75" t="s">
        <v>36</v>
      </c>
    </row>
    <row r="70" spans="1:11" ht="18.600000000000001" customHeight="1">
      <c r="A70" s="166" t="s">
        <v>115</v>
      </c>
      <c r="B70" s="166"/>
      <c r="C70" s="166"/>
      <c r="D70" s="166"/>
      <c r="E70" s="166"/>
      <c r="F70" s="166"/>
      <c r="G70" s="166"/>
      <c r="H70" s="166"/>
      <c r="I70" s="166"/>
      <c r="J70" s="166"/>
      <c r="K70" s="166"/>
    </row>
    <row r="71" spans="1:11" ht="21" customHeight="1">
      <c r="A71" s="166" t="s">
        <v>116</v>
      </c>
      <c r="B71" s="166"/>
      <c r="C71" s="166"/>
      <c r="D71" s="166"/>
      <c r="E71" s="166"/>
      <c r="F71" s="166"/>
      <c r="G71" s="166"/>
      <c r="H71" s="166"/>
      <c r="I71" s="166"/>
      <c r="J71" s="166"/>
      <c r="K71" s="166"/>
    </row>
    <row r="72" spans="1:11" ht="15.6" customHeight="1">
      <c r="B72" s="108"/>
      <c r="C72" s="108"/>
      <c r="D72" s="108"/>
      <c r="E72" s="108"/>
      <c r="F72" s="108"/>
      <c r="G72" s="108"/>
      <c r="H72" s="5"/>
    </row>
    <row r="114" spans="1:14" ht="14.45">
      <c r="A114" s="538" t="s">
        <v>117</v>
      </c>
    </row>
    <row r="115" spans="1:14" ht="14.65" customHeight="1">
      <c r="A115" s="16" t="s">
        <v>118</v>
      </c>
    </row>
    <row r="116" spans="1:14" ht="18.75" customHeight="1">
      <c r="A116" s="166" t="s">
        <v>119</v>
      </c>
      <c r="B116" s="166"/>
      <c r="C116" s="166"/>
      <c r="D116" s="166"/>
      <c r="E116" s="166"/>
      <c r="F116" s="166"/>
      <c r="G116" s="166"/>
      <c r="H116" s="166"/>
      <c r="I116" s="166"/>
      <c r="J116" s="166"/>
      <c r="K116" s="166"/>
      <c r="L116" s="166"/>
      <c r="M116" s="166"/>
      <c r="N116" s="166"/>
    </row>
    <row r="117" spans="1:14" ht="16.149999999999999" customHeight="1">
      <c r="A117" s="15" t="s">
        <v>120</v>
      </c>
      <c r="B117" s="15"/>
      <c r="C117" s="15"/>
      <c r="D117" s="15"/>
      <c r="E117" s="15"/>
      <c r="F117" s="15"/>
      <c r="G117" s="15"/>
      <c r="H117" s="15"/>
      <c r="I117" s="15"/>
      <c r="J117" s="15"/>
      <c r="K117" s="15"/>
      <c r="L117" s="15"/>
      <c r="M117" s="15"/>
      <c r="N117" s="15"/>
    </row>
    <row r="118" spans="1:14" ht="15.6" customHeight="1">
      <c r="A118" s="341" t="s">
        <v>121</v>
      </c>
      <c r="B118" s="341"/>
      <c r="C118" s="341"/>
      <c r="D118" s="341"/>
      <c r="E118" s="341"/>
      <c r="F118" s="341"/>
      <c r="G118" s="341"/>
      <c r="H118" s="341"/>
      <c r="I118" s="341"/>
      <c r="J118" s="341"/>
      <c r="K118" s="341"/>
      <c r="L118" s="341"/>
      <c r="M118" s="341"/>
      <c r="N118" s="341"/>
    </row>
    <row r="119" spans="1:14" ht="17.25" customHeight="1">
      <c r="A119" s="166" t="s">
        <v>122</v>
      </c>
      <c r="B119" s="166"/>
      <c r="C119" s="166"/>
      <c r="D119" s="166"/>
      <c r="E119" s="166"/>
      <c r="F119" s="166"/>
      <c r="G119" s="166"/>
      <c r="H119" s="166"/>
      <c r="I119" s="166"/>
      <c r="J119" s="166"/>
      <c r="K119" s="166"/>
      <c r="L119" s="166"/>
      <c r="M119" s="166"/>
      <c r="N119" s="166"/>
    </row>
    <row r="120" spans="1:14" ht="15.6">
      <c r="A120" s="15" t="s">
        <v>123</v>
      </c>
      <c r="B120" s="342"/>
      <c r="C120" s="342"/>
      <c r="D120" s="342"/>
      <c r="E120" s="342"/>
      <c r="F120" s="342"/>
      <c r="G120" s="342"/>
      <c r="H120" s="75"/>
      <c r="I120" s="15"/>
    </row>
    <row r="121" spans="1:14" ht="15.6">
      <c r="A121" s="166" t="s">
        <v>124</v>
      </c>
      <c r="B121" s="166"/>
      <c r="C121" s="166"/>
      <c r="D121" s="166"/>
      <c r="E121" s="166"/>
      <c r="F121" s="166"/>
      <c r="G121" s="166"/>
      <c r="H121" s="166"/>
      <c r="I121" s="166"/>
      <c r="J121" s="166"/>
      <c r="K121" s="166"/>
      <c r="L121" s="166"/>
      <c r="M121" s="166"/>
      <c r="N121" s="166"/>
    </row>
    <row r="122" spans="1:14" ht="17.25" customHeight="1">
      <c r="A122" s="166" t="s">
        <v>125</v>
      </c>
      <c r="B122" s="166"/>
      <c r="C122" s="166"/>
      <c r="D122" s="166"/>
      <c r="E122" s="166"/>
      <c r="F122" s="166"/>
      <c r="G122" s="166"/>
      <c r="H122" s="166"/>
      <c r="I122" s="166"/>
      <c r="J122" s="166"/>
      <c r="K122" s="166"/>
      <c r="L122" s="166"/>
      <c r="M122" s="166"/>
      <c r="N122" s="166"/>
    </row>
    <row r="123" spans="1:14" ht="15" customHeight="1">
      <c r="A123" s="166" t="s">
        <v>126</v>
      </c>
      <c r="B123" s="166"/>
      <c r="C123" s="166"/>
      <c r="D123" s="166"/>
      <c r="E123" s="166"/>
      <c r="F123" s="166"/>
      <c r="G123" s="166"/>
      <c r="H123" s="166"/>
      <c r="I123" s="166"/>
      <c r="J123" s="166"/>
      <c r="K123" s="166"/>
      <c r="L123" s="166"/>
      <c r="M123" s="166"/>
      <c r="N123" s="166"/>
    </row>
    <row r="125" spans="1:14" ht="13.9" thickBot="1">
      <c r="A125" s="3" t="s">
        <v>127</v>
      </c>
      <c r="B125" s="3"/>
      <c r="C125" s="3"/>
      <c r="D125" s="3"/>
      <c r="E125" s="3"/>
      <c r="F125" s="3"/>
      <c r="G125" s="68"/>
      <c r="H125" s="68"/>
      <c r="I125" s="68"/>
      <c r="J125" s="68"/>
      <c r="K125" s="68"/>
      <c r="L125" s="68"/>
      <c r="M125" s="68"/>
      <c r="N125" s="68"/>
    </row>
    <row r="126" spans="1:14">
      <c r="A126" s="135" t="s">
        <v>128</v>
      </c>
      <c r="B126" s="135" t="s">
        <v>129</v>
      </c>
      <c r="C126" s="470"/>
      <c r="D126" s="470"/>
      <c r="E126" s="470"/>
      <c r="F126" s="470"/>
      <c r="G126" s="470"/>
      <c r="H126" s="470" t="s">
        <v>130</v>
      </c>
      <c r="I126" s="470"/>
      <c r="J126" s="470"/>
      <c r="K126" s="470"/>
      <c r="L126" s="470"/>
      <c r="M126" s="470"/>
      <c r="N126" s="470"/>
    </row>
    <row r="127" spans="1:14" ht="13.9" thickBot="1">
      <c r="A127" s="343" t="s">
        <v>131</v>
      </c>
      <c r="B127" s="343" t="s">
        <v>132</v>
      </c>
      <c r="C127" s="343" t="s">
        <v>82</v>
      </c>
      <c r="D127" s="343" t="s">
        <v>83</v>
      </c>
      <c r="E127" s="343" t="s">
        <v>84</v>
      </c>
      <c r="F127" s="343" t="s">
        <v>85</v>
      </c>
      <c r="G127" s="343" t="s">
        <v>86</v>
      </c>
      <c r="H127" s="343" t="s">
        <v>87</v>
      </c>
      <c r="I127" s="343" t="s">
        <v>88</v>
      </c>
      <c r="J127" s="343" t="s">
        <v>89</v>
      </c>
      <c r="K127" s="343" t="s">
        <v>90</v>
      </c>
      <c r="L127" s="343" t="s">
        <v>91</v>
      </c>
      <c r="M127" s="343" t="s">
        <v>92</v>
      </c>
      <c r="N127" s="343" t="s">
        <v>133</v>
      </c>
    </row>
    <row r="128" spans="1:14">
      <c r="A128" s="66"/>
      <c r="B128" s="66"/>
      <c r="C128" s="315"/>
      <c r="D128" s="315"/>
      <c r="E128" s="315"/>
      <c r="F128" s="315"/>
      <c r="G128" s="315"/>
      <c r="H128" s="315" t="s">
        <v>81</v>
      </c>
      <c r="I128" s="315"/>
      <c r="J128" s="315"/>
      <c r="K128" s="315"/>
      <c r="L128" s="315"/>
      <c r="M128" s="315"/>
      <c r="N128" s="315"/>
    </row>
    <row r="129" spans="1:14">
      <c r="A129" s="8">
        <v>2023</v>
      </c>
      <c r="B129" s="84">
        <v>45050</v>
      </c>
      <c r="C129" s="52">
        <f>IF(Data!D37&gt;0,Data!D37,"")</f>
        <v>7.5233852732793522</v>
      </c>
      <c r="D129" s="52">
        <f>IF(Data!E37&gt;0,Data!E37,"")</f>
        <v>7.54956984962406</v>
      </c>
      <c r="E129" s="52">
        <f>IF(Data!E37&gt;0,Data!E37,"")</f>
        <v>7.54956984962406</v>
      </c>
      <c r="F129" s="52">
        <f>IF(Data!F37&gt;0,Data!F37,"")</f>
        <v>7.6279601301330242</v>
      </c>
      <c r="G129" s="52">
        <f>IF(Data!F37&gt;0,Data!F37,"")</f>
        <v>7.6279601301330242</v>
      </c>
      <c r="H129" s="52">
        <f>IF(Data!F37&gt;0,Data!F37,"")</f>
        <v>7.6279601301330242</v>
      </c>
      <c r="I129" s="52">
        <f>IF(Data!G37&gt;0,Data!G37,"")</f>
        <v>7.6899311017929435</v>
      </c>
      <c r="J129" s="52">
        <f>IF(Data!G37&gt;0,Data!G37,"")</f>
        <v>7.6899311017929435</v>
      </c>
      <c r="K129" s="52">
        <f>IF(Data!G37&gt;0,Data!G37,"")</f>
        <v>7.6899311017929435</v>
      </c>
      <c r="L129" s="52">
        <f>IF(Data!H37&gt;0,Data!H37,"")</f>
        <v>7.6994533574320414</v>
      </c>
      <c r="M129" s="52">
        <f>IF(Data!H37&gt;0,Data!H37,"")</f>
        <v>7.6994533574320414</v>
      </c>
      <c r="N129" s="52">
        <f>IF(Data!I37&gt;0,Data!I37,"")</f>
        <v>7.5921633068247552</v>
      </c>
    </row>
    <row r="130" spans="1:14">
      <c r="A130" s="66"/>
      <c r="B130" s="84">
        <f>B129+7</f>
        <v>45057</v>
      </c>
      <c r="C130" s="52">
        <f>IF(Data!D38&gt;0,Data!D38,"")</f>
        <v>7.6961229800462689</v>
      </c>
      <c r="D130" s="52">
        <f>IF(Data!E38&gt;0,Data!E38,"")</f>
        <v>7.6978568883747833</v>
      </c>
      <c r="E130" s="52">
        <f>IF(Data!E38&gt;0,Data!E38,"")</f>
        <v>7.6978568883747833</v>
      </c>
      <c r="F130" s="52">
        <f>IF(Data!F38&gt;0,Data!F38,"")</f>
        <v>7.7316666671486409</v>
      </c>
      <c r="G130" s="52">
        <f>IF(Data!F38&gt;0,Data!F38,"")</f>
        <v>7.7316666671486409</v>
      </c>
      <c r="H130" s="52">
        <f>IF(Data!F38&gt;0,Data!F38,"")</f>
        <v>7.7316666671486409</v>
      </c>
      <c r="I130" s="52">
        <f>IF(Data!G38&gt;0,Data!G38,"")</f>
        <v>7.7544563620589937</v>
      </c>
      <c r="J130" s="52">
        <f>IF(Data!G38&gt;0,Data!G38,"")</f>
        <v>7.7544563620589937</v>
      </c>
      <c r="K130" s="52">
        <f>IF(Data!G38&gt;0,Data!G38,"")</f>
        <v>7.7544563620589937</v>
      </c>
      <c r="L130" s="52">
        <f>IF(Data!H38&gt;0,Data!H38,"")</f>
        <v>7.739613831694621</v>
      </c>
      <c r="M130" s="52">
        <f>IF(Data!H38&gt;0,Data!H38,"")</f>
        <v>7.739613831694621</v>
      </c>
      <c r="N130" s="52">
        <f>IF(Data!I38&gt;0,Data!I38,"")</f>
        <v>7.6243518941584734</v>
      </c>
    </row>
    <row r="131" spans="1:14">
      <c r="A131" s="66"/>
      <c r="B131" s="84">
        <f t="shared" ref="B131:B184" si="5">B130+7</f>
        <v>45064</v>
      </c>
      <c r="C131" s="52">
        <f>IF(Data!D39&gt;0,Data!D39,"")</f>
        <v>7.6730175506072875</v>
      </c>
      <c r="D131" s="52">
        <f>IF(Data!E39&gt;0,Data!E39,"")</f>
        <v>7.681829660208213</v>
      </c>
      <c r="E131" s="52">
        <f>IF(Data!E39&gt;0,Data!E39,"")</f>
        <v>7.681829660208213</v>
      </c>
      <c r="F131" s="52">
        <f>IF(Data!F39&gt;0,Data!F39,"")</f>
        <v>7.7166416107576623</v>
      </c>
      <c r="G131" s="52">
        <f>IF(Data!F39&gt;0,Data!F39,"")</f>
        <v>7.7166416107576623</v>
      </c>
      <c r="H131" s="52">
        <f>IF(Data!F39&gt;0,Data!F39,"")</f>
        <v>7.7166416107576623</v>
      </c>
      <c r="I131" s="52">
        <f>IF(Data!G39&gt;0,Data!G39,"")</f>
        <v>7.7242299754193171</v>
      </c>
      <c r="J131" s="52">
        <f>IF(Data!G39&gt;0,Data!G39,"")</f>
        <v>7.7242299754193171</v>
      </c>
      <c r="K131" s="52">
        <f>IF(Data!G39&gt;0,Data!G39,"")</f>
        <v>7.7242299754193171</v>
      </c>
      <c r="L131" s="52">
        <f>IF(Data!H39&gt;0,Data!H39,"")</f>
        <v>7.6813595821283975</v>
      </c>
      <c r="M131" s="52">
        <f>IF(Data!H39&gt;0,Data!H39,"")</f>
        <v>7.6813595821283975</v>
      </c>
      <c r="N131" s="52">
        <f>IF(Data!I39&gt;0,Data!I39,"")</f>
        <v>7.4543484282822439</v>
      </c>
    </row>
    <row r="132" spans="1:14">
      <c r="A132" s="66"/>
      <c r="B132" s="84">
        <f t="shared" si="5"/>
        <v>45071</v>
      </c>
      <c r="C132" s="52">
        <f>IF(Data!D40&gt;0,Data!D40,"")</f>
        <v>7.4378676257952572</v>
      </c>
      <c r="D132" s="52">
        <f>IF(Data!E40&gt;0,Data!E40,"")</f>
        <v>7.4666964213418163</v>
      </c>
      <c r="E132" s="52">
        <f>IF(Data!E40&gt;0,Data!E40,"")</f>
        <v>7.4666964213418163</v>
      </c>
      <c r="F132" s="52">
        <f>IF(Data!F40&gt;0,Data!F40,"")</f>
        <v>7.5347780812608454</v>
      </c>
      <c r="G132" s="52">
        <f>IF(Data!F40&gt;0,Data!F40,"")</f>
        <v>7.5347780812608454</v>
      </c>
      <c r="H132" s="52">
        <f>IF(Data!F40&gt;0,Data!F40,"")</f>
        <v>7.5347780812608454</v>
      </c>
      <c r="I132" s="52">
        <f>IF(Data!G40&gt;0,Data!G40,"")</f>
        <v>7.570451480624639</v>
      </c>
      <c r="J132" s="52">
        <f>IF(Data!G40&gt;0,Data!G40,"")</f>
        <v>7.570451480624639</v>
      </c>
      <c r="K132" s="52">
        <f>IF(Data!G40&gt;0,Data!G40,"")</f>
        <v>7.570451480624639</v>
      </c>
      <c r="L132" s="52">
        <f>IF(Data!H40&gt;0,Data!H40,"")</f>
        <v>7.5448843883747827</v>
      </c>
      <c r="M132" s="52">
        <f>IF(Data!H40&gt;0,Data!H40,"")</f>
        <v>7.5448843883747827</v>
      </c>
      <c r="N132" s="52">
        <f>IF(Data!I40&gt;0,Data!I40,"")</f>
        <v>7.3982199493927121</v>
      </c>
    </row>
    <row r="133" spans="1:14">
      <c r="A133" s="66"/>
      <c r="B133" s="84">
        <f t="shared" si="5"/>
        <v>45078</v>
      </c>
      <c r="C133" s="52">
        <f>IF(Data!D41&gt;0,Data!D41,"")</f>
        <v>7.3519051445922496</v>
      </c>
      <c r="D133" s="52">
        <f>IF(Data!E41&gt;0,Data!E41,"")</f>
        <v>7.3843457330827063</v>
      </c>
      <c r="E133" s="52">
        <f>IF(Data!E41&gt;0,Data!E41,"")</f>
        <v>7.3843457330827063</v>
      </c>
      <c r="F133" s="52">
        <f>IF(Data!F41&gt;0,Data!F41,"")</f>
        <v>7.4586118782533255</v>
      </c>
      <c r="G133" s="52">
        <f>IF(Data!F41&gt;0,Data!F41,"")</f>
        <v>7.4586118782533255</v>
      </c>
      <c r="H133" s="52">
        <f>IF(Data!F41&gt;0,Data!F41,"")</f>
        <v>7.4586118782533255</v>
      </c>
      <c r="I133" s="52">
        <f>IF(Data!G41&gt;0,Data!G41,"")</f>
        <v>7.5194508747831108</v>
      </c>
      <c r="J133" s="52">
        <f>IF(Data!G41&gt;0,Data!G41,"")</f>
        <v>7.5194508747831108</v>
      </c>
      <c r="K133" s="52">
        <f>IF(Data!G41&gt;0,Data!G41,"")</f>
        <v>7.5194508747831108</v>
      </c>
      <c r="L133" s="52">
        <f>IF(Data!H41&gt;0,Data!H41,"")</f>
        <v>7.5312014386928858</v>
      </c>
      <c r="M133" s="52">
        <f>IF(Data!H41&gt;0,Data!H41,"")</f>
        <v>7.5312014386928858</v>
      </c>
      <c r="N133" s="52">
        <f>IF(Data!I41&gt;0,Data!I41,"")</f>
        <v>7.4700613056680165</v>
      </c>
    </row>
    <row r="134" spans="1:14">
      <c r="A134" s="66"/>
      <c r="B134" s="84">
        <f t="shared" si="5"/>
        <v>45085</v>
      </c>
      <c r="C134" s="52">
        <f>IF(Data!D42&gt;0,Data!D42,"")</f>
        <v>7.4966273163678432</v>
      </c>
      <c r="D134" s="52">
        <f>IF(Data!E42&gt;0,Data!E42,"")</f>
        <v>7.5422244664545977</v>
      </c>
      <c r="E134" s="52">
        <f>IF(Data!E42&gt;0,Data!E42,"")</f>
        <v>7.5422244664545977</v>
      </c>
      <c r="F134" s="52">
        <f>IF(Data!F42&gt;0,Data!F42,"")</f>
        <v>7.6113619129554646</v>
      </c>
      <c r="G134" s="52">
        <f>IF(Data!F42&gt;0,Data!F42,"")</f>
        <v>7.6113619129554646</v>
      </c>
      <c r="H134" s="52">
        <f>IF(Data!F42&gt;0,Data!F42,"")</f>
        <v>7.6113619129554646</v>
      </c>
      <c r="I134" s="52">
        <f>IF(Data!G42&gt;0,Data!G42,"")</f>
        <v>7.6608853947368427</v>
      </c>
      <c r="J134" s="52">
        <f>IF(Data!G42&gt;0,Data!G42,"")</f>
        <v>7.6608853947368427</v>
      </c>
      <c r="K134" s="52">
        <f>IF(Data!G42&gt;0,Data!G42,"")</f>
        <v>7.6608853947368427</v>
      </c>
      <c r="L134" s="52">
        <f>IF(Data!H42&gt;0,Data!H42,"")</f>
        <v>7.6558450303643735</v>
      </c>
      <c r="M134" s="52">
        <f>IF(Data!H42&gt;0,Data!H42,"")</f>
        <v>7.6558450303643735</v>
      </c>
      <c r="N134" s="52">
        <f>IF(Data!I42&gt;0,Data!I42,"")</f>
        <v>7.5952099681897041</v>
      </c>
    </row>
    <row r="135" spans="1:14">
      <c r="A135" s="66"/>
      <c r="B135" s="84">
        <f t="shared" si="5"/>
        <v>45092</v>
      </c>
      <c r="C135" s="52">
        <f>IF(Data!D43&gt;0,Data!D43,"")</f>
        <v>7.695032012724119</v>
      </c>
      <c r="D135" s="52">
        <f>IF(Data!E43&gt;0,Data!E43,"")</f>
        <v>7.7203741570271829</v>
      </c>
      <c r="E135" s="52">
        <f>IF(Data!E43&gt;0,Data!E43,"")</f>
        <v>7.7203741570271829</v>
      </c>
      <c r="F135" s="52">
        <f>IF(Data!F43&gt;0,Data!F43,"")</f>
        <v>7.7711738635049166</v>
      </c>
      <c r="G135" s="52">
        <f>IF(Data!F43&gt;0,Data!F43,"")</f>
        <v>7.7711738635049166</v>
      </c>
      <c r="H135" s="52">
        <f>IF(Data!F43&gt;0,Data!F43,"")</f>
        <v>7.7711738635049166</v>
      </c>
      <c r="I135" s="52">
        <f>IF(Data!G43&gt;0,Data!G43,"")</f>
        <v>7.8055710078079814</v>
      </c>
      <c r="J135" s="52">
        <f>IF(Data!G43&gt;0,Data!G43,"")</f>
        <v>7.8055710078079814</v>
      </c>
      <c r="K135" s="52">
        <f>IF(Data!G43&gt;0,Data!G43,"")</f>
        <v>7.8055710078079814</v>
      </c>
      <c r="L135" s="52">
        <f>IF(Data!H43&gt;0,Data!H43,"")</f>
        <v>7.8080699031231928</v>
      </c>
      <c r="M135" s="52">
        <f>IF(Data!H43&gt;0,Data!H43,"")</f>
        <v>7.8080699031231928</v>
      </c>
      <c r="N135" s="52">
        <f>IF(Data!I43&gt;0,Data!I43,"")</f>
        <v>7.7431916396761133</v>
      </c>
    </row>
    <row r="136" spans="1:14">
      <c r="A136" s="66"/>
      <c r="B136" s="84">
        <f t="shared" si="5"/>
        <v>45099</v>
      </c>
      <c r="C136" s="52">
        <f>IF(Data!D44&gt;0,Data!D44,"")</f>
        <v>8.305412591093118</v>
      </c>
      <c r="D136" s="52">
        <f>IF(Data!E44&gt;0,Data!E44,"")</f>
        <v>8.3702804569115088</v>
      </c>
      <c r="E136" s="52">
        <f>IF(Data!E44&gt;0,Data!E44,"")</f>
        <v>8.3702804569115088</v>
      </c>
      <c r="F136" s="52">
        <f>IF(Data!F44&gt;0,Data!F44,"")</f>
        <v>8.4440509152689422</v>
      </c>
      <c r="G136" s="52">
        <f>IF(Data!F44&gt;0,Data!F44,"")</f>
        <v>8.4440509152689422</v>
      </c>
      <c r="H136" s="52">
        <f>IF(Data!F44&gt;0,Data!F44,"")</f>
        <v>8.4440509152689422</v>
      </c>
      <c r="I136" s="52">
        <f>IF(Data!G44&gt;0,Data!G44,"")</f>
        <v>8.4775329352226727</v>
      </c>
      <c r="J136" s="52">
        <f>IF(Data!G44&gt;0,Data!G44,"")</f>
        <v>8.4775329352226727</v>
      </c>
      <c r="K136" s="52">
        <f>IF(Data!G44&gt;0,Data!G44,"")</f>
        <v>8.4775329352226727</v>
      </c>
      <c r="L136" s="52">
        <f>IF(Data!H44&gt;0,Data!H44,"")</f>
        <v>8.4452117828224402</v>
      </c>
      <c r="M136" s="52">
        <f>IF(Data!H44&gt;0,Data!H44,"")</f>
        <v>8.4452117828224402</v>
      </c>
      <c r="N136" s="52">
        <f>IF(Data!I44&gt;0,Data!I44,"")</f>
        <v>8.2748152891844988</v>
      </c>
    </row>
    <row r="137" spans="1:14">
      <c r="A137" s="66"/>
      <c r="B137" s="84">
        <f t="shared" si="5"/>
        <v>45106</v>
      </c>
      <c r="C137" s="52">
        <f>IF(Data!D45&gt;0,Data!D45,"")</f>
        <v>7.5211881275303636</v>
      </c>
      <c r="D137" s="52">
        <f>IF(Data!E45&gt;0,Data!E45,"")</f>
        <v>7.646777914979757</v>
      </c>
      <c r="E137" s="52">
        <f>IF(Data!E45&gt;0,Data!E45,"")</f>
        <v>7.646777914979757</v>
      </c>
      <c r="F137" s="52">
        <f>IF(Data!F45&gt;0,Data!F45,"")</f>
        <v>7.7383819288606128</v>
      </c>
      <c r="G137" s="52">
        <f>IF(Data!F45&gt;0,Data!F45,"")</f>
        <v>7.7383819288606128</v>
      </c>
      <c r="H137" s="52">
        <f>IF(Data!F45&gt;0,Data!F45,"")</f>
        <v>7.7383819288606128</v>
      </c>
      <c r="I137" s="52">
        <f>IF(Data!G45&gt;0,Data!G45,"")</f>
        <v>7.7995855523423945</v>
      </c>
      <c r="J137" s="52">
        <f>IF(Data!G45&gt;0,Data!G45,"")</f>
        <v>7.7995855523423945</v>
      </c>
      <c r="K137" s="52">
        <f>IF(Data!G45&gt;0,Data!G45,"")</f>
        <v>7.7995855523423945</v>
      </c>
      <c r="L137" s="52">
        <f>IF(Data!H45&gt;0,Data!H45,"")</f>
        <v>7.7964624537304799</v>
      </c>
      <c r="M137" s="52">
        <f>IF(Data!H45&gt;0,Data!H45,"")</f>
        <v>7.7964624537304799</v>
      </c>
      <c r="N137" s="52">
        <f>IF(Data!I45&gt;0,Data!I45,"")</f>
        <v>7.695888338635049</v>
      </c>
    </row>
    <row r="138" spans="1:14">
      <c r="A138" s="66"/>
      <c r="B138" s="84">
        <f t="shared" si="5"/>
        <v>45113</v>
      </c>
      <c r="C138" s="52">
        <f>IF(Data!D46&gt;0,Data!D46,"")</f>
        <v>7.7491714361060868</v>
      </c>
      <c r="D138" s="52">
        <f>IF(Data!E46&gt;0,Data!E46,"")</f>
        <v>7.8044697498493072</v>
      </c>
      <c r="E138" s="52">
        <f>IF(Data!E46&gt;0,Data!E46,"")</f>
        <v>7.8044697498493072</v>
      </c>
      <c r="F138" s="52">
        <f>IF(Data!F46&gt;0,Data!F46,"")</f>
        <v>7.8967071895720311</v>
      </c>
      <c r="G138" s="52">
        <f>IF(Data!F46&gt;0,Data!F46,"")</f>
        <v>7.8967071895720311</v>
      </c>
      <c r="H138" s="52">
        <f>IF(Data!F46&gt;0,Data!F46,"")</f>
        <v>7.8967071895720311</v>
      </c>
      <c r="I138" s="52">
        <f>IF(Data!G46&gt;0,Data!G46,"")</f>
        <v>7.9610657745629894</v>
      </c>
      <c r="J138" s="52">
        <f>IF(Data!G46&gt;0,Data!G46,"")</f>
        <v>7.9610657745629894</v>
      </c>
      <c r="K138" s="52">
        <f>IF(Data!G46&gt;0,Data!G46,"")</f>
        <v>7.9610657745629894</v>
      </c>
      <c r="L138" s="52">
        <f>IF(Data!H46&gt;0,Data!H46,"")</f>
        <v>7.9485796112115725</v>
      </c>
      <c r="M138" s="52">
        <f>IF(Data!H46&gt;0,Data!H46,"")</f>
        <v>7.9485796112115725</v>
      </c>
      <c r="N138" s="52">
        <f>IF(Data!I46&gt;0,Data!I46,"")</f>
        <v>7.7732327772754681</v>
      </c>
    </row>
    <row r="139" spans="1:14">
      <c r="A139" s="66"/>
      <c r="B139" s="84">
        <f t="shared" si="5"/>
        <v>45120</v>
      </c>
      <c r="C139" s="52">
        <f>IF(Data!D47&gt;0,Data!D47,"")</f>
        <v>7.9878904207353827</v>
      </c>
      <c r="D139" s="52">
        <f>IF(Data!E47&gt;0,Data!E47,"")</f>
        <v>7.6304174352019283</v>
      </c>
      <c r="E139" s="52">
        <f>IF(Data!E47&gt;0,Data!E47,"")</f>
        <v>7.6304174352019283</v>
      </c>
      <c r="F139" s="52">
        <f>IF(Data!F47&gt;0,Data!F47,"")</f>
        <v>7.735093045509343</v>
      </c>
      <c r="G139" s="52">
        <f>IF(Data!F47&gt;0,Data!F47,"")</f>
        <v>7.735093045509343</v>
      </c>
      <c r="H139" s="52">
        <f>IF(Data!F47&gt;0,Data!F47,"")</f>
        <v>7.735093045509343</v>
      </c>
      <c r="I139" s="52">
        <f>IF(Data!G47&gt;0,Data!G47,"")</f>
        <v>7.7932814993972261</v>
      </c>
      <c r="J139" s="52">
        <f>IF(Data!G47&gt;0,Data!G47,"")</f>
        <v>7.7932814993972261</v>
      </c>
      <c r="K139" s="52">
        <f>IF(Data!G47&gt;0,Data!G47,"")</f>
        <v>7.7932814993972261</v>
      </c>
      <c r="L139" s="52">
        <f>IF(Data!H47&gt;0,Data!H47,"")</f>
        <v>7.766782530138638</v>
      </c>
      <c r="M139" s="52">
        <f>IF(Data!H47&gt;0,Data!H47,"")</f>
        <v>7.766782530138638</v>
      </c>
      <c r="N139" s="52">
        <f>IF(Data!I47&gt;0,Data!I47,"")</f>
        <v>7.6204723161543111</v>
      </c>
    </row>
    <row r="140" spans="1:14">
      <c r="A140" s="66"/>
      <c r="B140" s="84">
        <f t="shared" si="5"/>
        <v>45127</v>
      </c>
      <c r="C140" s="52">
        <f>IF(Data!D48&gt;0,Data!D48,"")</f>
        <v>7.9878904207353827</v>
      </c>
      <c r="D140" s="52">
        <f>IF(Data!E48&gt;0,Data!E48,"")</f>
        <v>8.2946810759493665</v>
      </c>
      <c r="E140" s="52">
        <f>IF(Data!E48&gt;0,Data!E48,"")</f>
        <v>8.2946810759493665</v>
      </c>
      <c r="F140" s="52">
        <f>IF(Data!F48&gt;0,Data!F48,"")</f>
        <v>8.4150234870403864</v>
      </c>
      <c r="G140" s="52">
        <f>IF(Data!F48&gt;0,Data!F48,"")</f>
        <v>8.4150234870403864</v>
      </c>
      <c r="H140" s="52">
        <f>IF(Data!F48&gt;0,Data!F48,"")</f>
        <v>8.4150234870403864</v>
      </c>
      <c r="I140" s="52">
        <f>IF(Data!G48&gt;0,Data!G48,"")</f>
        <v>8.469589639843278</v>
      </c>
      <c r="J140" s="52">
        <f>IF(Data!G48&gt;0,Data!G48,"")</f>
        <v>8.469589639843278</v>
      </c>
      <c r="K140" s="52">
        <f>IF(Data!G48&gt;0,Data!G48,"")</f>
        <v>8.469589639843278</v>
      </c>
      <c r="L140" s="52">
        <f>IF(Data!H48&gt;0,Data!H48,"")</f>
        <v>8.4469658182640153</v>
      </c>
      <c r="M140" s="52">
        <f>IF(Data!H48&gt;0,Data!H48,"")</f>
        <v>8.4469658182640153</v>
      </c>
      <c r="N140" s="52">
        <f>IF(Data!I48&gt;0,Data!I48,"")</f>
        <v>8.2580126808318255</v>
      </c>
    </row>
    <row r="141" spans="1:14">
      <c r="A141" s="66"/>
      <c r="B141" s="84">
        <f t="shared" si="5"/>
        <v>45134</v>
      </c>
      <c r="C141" s="52">
        <f>IF(Data!D49&gt;0,Data!D49,"")</f>
        <v>7.9878904207353827</v>
      </c>
      <c r="D141" s="52">
        <f>IF(Data!E49&gt;0,Data!E49,"")</f>
        <v>8.2237214285714284</v>
      </c>
      <c r="E141" s="52">
        <f>IF(Data!E49&gt;0,Data!E49,"")</f>
        <v>8.2237214285714284</v>
      </c>
      <c r="F141" s="52">
        <f>IF(Data!F49&gt;0,Data!F49,"")</f>
        <v>8.3774212929475578</v>
      </c>
      <c r="G141" s="52">
        <f>IF(Data!F49&gt;0,Data!F49,"")</f>
        <v>8.3774212929475578</v>
      </c>
      <c r="H141" s="52">
        <f>IF(Data!F49&gt;0,Data!F49,"")</f>
        <v>8.3774212929475578</v>
      </c>
      <c r="I141" s="52">
        <f>IF(Data!G49&gt;0,Data!G49,"")</f>
        <v>8.4642613291139241</v>
      </c>
      <c r="J141" s="52">
        <f>IF(Data!G49&gt;0,Data!G49,"")</f>
        <v>8.4642613291139241</v>
      </c>
      <c r="K141" s="52">
        <f>IF(Data!G49&gt;0,Data!G49,"")</f>
        <v>8.4642613291139241</v>
      </c>
      <c r="L141" s="52">
        <f>IF(Data!H49&gt;0,Data!H49,"")</f>
        <v>8.4541506901748029</v>
      </c>
      <c r="M141" s="52">
        <f>IF(Data!H49&gt;0,Data!H49,"")</f>
        <v>8.4541506901748029</v>
      </c>
      <c r="N141" s="52">
        <f>IF(Data!I49&gt;0,Data!I49,"")</f>
        <v>8.2817111754068726</v>
      </c>
    </row>
    <row r="142" spans="1:14">
      <c r="A142" s="66"/>
      <c r="B142" s="84">
        <f t="shared" si="5"/>
        <v>45141</v>
      </c>
      <c r="C142" s="52" t="str">
        <f>IF(Data!D50&gt;0,Data!D50,"")</f>
        <v/>
      </c>
      <c r="D142" s="52">
        <f>IF(Data!E50&gt;0,Data!E50,"")</f>
        <v>7.3721249156118143</v>
      </c>
      <c r="E142" s="52">
        <f>IF(Data!E50&gt;0,Data!E50,"")</f>
        <v>7.3721249156118143</v>
      </c>
      <c r="F142" s="52">
        <f>IF(Data!F50&gt;0,Data!F50,"")</f>
        <v>7.5648392194092828</v>
      </c>
      <c r="G142" s="52">
        <f>IF(Data!F50&gt;0,Data!F50,"")</f>
        <v>7.5648392194092828</v>
      </c>
      <c r="H142" s="52">
        <f>IF(Data!F50&gt;0,Data!F50,"")</f>
        <v>7.5648392194092828</v>
      </c>
      <c r="I142" s="52">
        <f>IF(Data!G50&gt;0,Data!G50,"")</f>
        <v>7.721305666063893</v>
      </c>
      <c r="J142" s="52">
        <f>IF(Data!G50&gt;0,Data!G50,"")</f>
        <v>7.721305666063893</v>
      </c>
      <c r="K142" s="52">
        <f>IF(Data!G50&gt;0,Data!G50,"")</f>
        <v>7.721305666063893</v>
      </c>
      <c r="L142" s="52">
        <f>IF(Data!H50&gt;0,Data!H50,"")</f>
        <v>7.7826538200723334</v>
      </c>
      <c r="M142" s="52">
        <f>IF(Data!H50&gt;0,Data!H50,"")</f>
        <v>7.7826538200723334</v>
      </c>
      <c r="N142" s="52">
        <f>IF(Data!I50&gt;0,Data!I50,"")</f>
        <v>7.7258801883664852</v>
      </c>
    </row>
    <row r="143" spans="1:14">
      <c r="A143" s="66"/>
      <c r="B143" s="84">
        <f t="shared" si="5"/>
        <v>45148</v>
      </c>
      <c r="C143" s="52" t="str">
        <f>IF(Data!D51&gt;0,Data!D51,"")</f>
        <v/>
      </c>
      <c r="D143" s="52">
        <f>IF(Data!E51&gt;0,Data!E51,"")</f>
        <v>7.3572357429174193</v>
      </c>
      <c r="E143" s="52">
        <f>IF(Data!E51&gt;0,Data!E51,"")</f>
        <v>7.3572357429174193</v>
      </c>
      <c r="F143" s="52">
        <f>IF(Data!F51&gt;0,Data!F51,"")</f>
        <v>7.5427008951175409</v>
      </c>
      <c r="G143" s="52">
        <f>IF(Data!F51&gt;0,Data!F51,"")</f>
        <v>7.5427008951175409</v>
      </c>
      <c r="H143" s="52">
        <f>IF(Data!F51&gt;0,Data!F51,"")</f>
        <v>7.5427008951175409</v>
      </c>
      <c r="I143" s="52">
        <f>IF(Data!G51&gt;0,Data!G51,"")</f>
        <v>7.6740198688969263</v>
      </c>
      <c r="J143" s="52">
        <f>IF(Data!G51&gt;0,Data!G51,"")</f>
        <v>7.6740198688969263</v>
      </c>
      <c r="K143" s="52">
        <f>IF(Data!G51&gt;0,Data!G51,"")</f>
        <v>7.6740198688969263</v>
      </c>
      <c r="L143" s="52">
        <f>IF(Data!H51&gt;0,Data!H51,"")</f>
        <v>7.7462617570825802</v>
      </c>
      <c r="M143" s="52">
        <f>IF(Data!H51&gt;0,Data!H51,"")</f>
        <v>7.7462617570825802</v>
      </c>
      <c r="N143" s="52">
        <f>IF(Data!I51&gt;0,Data!I51,"")</f>
        <v>7.7192781072935501</v>
      </c>
    </row>
    <row r="144" spans="1:14">
      <c r="A144" s="66"/>
      <c r="B144" s="84">
        <f t="shared" si="5"/>
        <v>45155</v>
      </c>
      <c r="C144" s="52" t="str">
        <f>IF(Data!D52&gt;0,Data!D52,"")</f>
        <v/>
      </c>
      <c r="D144" s="52">
        <f>IF(Data!E52&gt;0,Data!E52,"")</f>
        <v>6.9803233468957204</v>
      </c>
      <c r="E144" s="52">
        <f>IF(Data!E52&gt;0,Data!E52,"")</f>
        <v>6.9803233468957204</v>
      </c>
      <c r="F144" s="52">
        <f>IF(Data!F52&gt;0,Data!F52,"")</f>
        <v>7.1514269364074741</v>
      </c>
      <c r="G144" s="52">
        <f>IF(Data!F52&gt;0,Data!F52,"")</f>
        <v>7.1514269364074741</v>
      </c>
      <c r="H144" s="52">
        <f>IF(Data!F52&gt;0,Data!F52,"")</f>
        <v>7.1514269364074741</v>
      </c>
      <c r="I144" s="52">
        <f>IF(Data!G52&gt;0,Data!G52,"")</f>
        <v>7.29223813140446</v>
      </c>
      <c r="J144" s="52">
        <f>IF(Data!G52&gt;0,Data!G52,"")</f>
        <v>7.29223813140446</v>
      </c>
      <c r="K144" s="52">
        <f>IF(Data!G52&gt;0,Data!G52,"")</f>
        <v>7.29223813140446</v>
      </c>
      <c r="L144" s="52">
        <f>IF(Data!H52&gt;0,Data!H52,"")</f>
        <v>7.3783832670283305</v>
      </c>
      <c r="M144" s="52">
        <f>IF(Data!H52&gt;0,Data!H52,"")</f>
        <v>7.3783832670283305</v>
      </c>
      <c r="N144" s="52">
        <f>IF(Data!I52&gt;0,Data!I52,"")</f>
        <v>7.3735623086196505</v>
      </c>
    </row>
    <row r="145" spans="1:14">
      <c r="A145" s="66"/>
      <c r="B145" s="84">
        <f t="shared" si="5"/>
        <v>45162</v>
      </c>
      <c r="C145" s="52" t="str">
        <f>IF(Data!D53&gt;0,Data!D53,"")</f>
        <v/>
      </c>
      <c r="D145" s="52">
        <f>IF(Data!E53&gt;0,Data!E53,"")</f>
        <v>7.0550916621458715</v>
      </c>
      <c r="E145" s="52">
        <f>IF(Data!E53&gt;0,Data!E53,"")</f>
        <v>7.0550916621458715</v>
      </c>
      <c r="F145" s="52">
        <f>IF(Data!F53&gt;0,Data!F53,"")</f>
        <v>7.2645404400241107</v>
      </c>
      <c r="G145" s="52">
        <f>IF(Data!F53&gt;0,Data!F53,"")</f>
        <v>7.2645404400241107</v>
      </c>
      <c r="H145" s="52">
        <f>IF(Data!F53&gt;0,Data!F53,"")</f>
        <v>7.2645404400241107</v>
      </c>
      <c r="I145" s="52">
        <f>IF(Data!G53&gt;0,Data!G53,"")</f>
        <v>7.4240094002411094</v>
      </c>
      <c r="J145" s="52">
        <f>IF(Data!G53&gt;0,Data!G53,"")</f>
        <v>7.4240094002411094</v>
      </c>
      <c r="K145" s="52">
        <f>IF(Data!G53&gt;0,Data!G53,"")</f>
        <v>7.4240094002411094</v>
      </c>
      <c r="L145" s="52">
        <f>IF(Data!H53&gt;0,Data!H53,"")</f>
        <v>7.5206137688366486</v>
      </c>
      <c r="M145" s="52">
        <f>IF(Data!H53&gt;0,Data!H53,"")</f>
        <v>7.5206137688366486</v>
      </c>
      <c r="N145" s="52">
        <f>IF(Data!I53&gt;0,Data!I53,"")</f>
        <v>7.5037414119951773</v>
      </c>
    </row>
    <row r="146" spans="1:14">
      <c r="A146" s="66"/>
      <c r="B146" s="84">
        <f t="shared" si="5"/>
        <v>45169</v>
      </c>
      <c r="C146" s="52" t="str">
        <f>IF(Data!D54&gt;0,Data!D54,"")</f>
        <v/>
      </c>
      <c r="D146" s="52">
        <f>IF(Data!E54&gt;0,Data!E54,"")</f>
        <v>6.73143916214587</v>
      </c>
      <c r="E146" s="52">
        <f>IF(Data!E54&gt;0,Data!E54,"")</f>
        <v>6.73143916214587</v>
      </c>
      <c r="F146" s="52">
        <f>IF(Data!F54&gt;0,Data!F54,"")</f>
        <v>6.9408905922242319</v>
      </c>
      <c r="G146" s="52">
        <f>IF(Data!F54&gt;0,Data!F54,"")</f>
        <v>6.9408905922242319</v>
      </c>
      <c r="H146" s="52">
        <f>IF(Data!F54&gt;0,Data!F54,"")</f>
        <v>6.9408905922242319</v>
      </c>
      <c r="I146" s="52">
        <f>IF(Data!G54&gt;0,Data!G54,"")</f>
        <v>7.1156960443037978</v>
      </c>
      <c r="J146" s="52">
        <f>IF(Data!G54&gt;0,Data!G54,"")</f>
        <v>7.1156960443037978</v>
      </c>
      <c r="K146" s="52">
        <f>IF(Data!G54&gt;0,Data!G54,"")</f>
        <v>7.1156960443037978</v>
      </c>
      <c r="L146" s="52">
        <f>IF(Data!H54&gt;0,Data!H54,"")</f>
        <v>7.2205907715491264</v>
      </c>
      <c r="M146" s="52">
        <f>IF(Data!H54&gt;0,Data!H54,"")</f>
        <v>7.2205907715491264</v>
      </c>
      <c r="N146" s="52">
        <f>IF(Data!I54&gt;0,Data!I54,"")</f>
        <v>7.2283130937311633</v>
      </c>
    </row>
    <row r="147" spans="1:14">
      <c r="A147" s="66"/>
      <c r="B147" s="84">
        <f t="shared" si="5"/>
        <v>45176</v>
      </c>
      <c r="C147" s="52" t="str">
        <f>IF(Data!D55&gt;0,Data!D55,"")</f>
        <v/>
      </c>
      <c r="D147" s="52">
        <f>IF(Data!E55&gt;0,Data!E55,"")</f>
        <v>6.8994160198915013</v>
      </c>
      <c r="E147" s="52">
        <f>IF(Data!E55&gt;0,Data!E55,"")</f>
        <v>6.8994160198915013</v>
      </c>
      <c r="F147" s="52">
        <f>IF(Data!F55&gt;0,Data!F55,"")</f>
        <v>6.9889860126582288</v>
      </c>
      <c r="G147" s="52">
        <f>IF(Data!F55&gt;0,Data!F55,"")</f>
        <v>6.9889860126582288</v>
      </c>
      <c r="H147" s="52">
        <f>IF(Data!F55&gt;0,Data!F55,"")</f>
        <v>6.9889860126582288</v>
      </c>
      <c r="I147" s="52">
        <f>IF(Data!G55&gt;0,Data!G55,"")</f>
        <v>7.15155549578059</v>
      </c>
      <c r="J147" s="52">
        <f>IF(Data!G55&gt;0,Data!G55,"")</f>
        <v>7.15155549578059</v>
      </c>
      <c r="K147" s="52">
        <f>IF(Data!G55&gt;0,Data!G55,"")</f>
        <v>7.15155549578059</v>
      </c>
      <c r="L147" s="52">
        <f>IF(Data!H55&gt;0,Data!H55,"")</f>
        <v>7.2535219047619046</v>
      </c>
      <c r="M147" s="52">
        <f>IF(Data!H55&gt;0,Data!H55,"")</f>
        <v>7.2535219047619046</v>
      </c>
      <c r="N147" s="52">
        <f>IF(Data!I55&gt;0,Data!I55,"")</f>
        <v>7.2565206238698012</v>
      </c>
    </row>
    <row r="148" spans="1:14">
      <c r="A148" s="66"/>
      <c r="B148" s="84">
        <f t="shared" si="5"/>
        <v>45183</v>
      </c>
      <c r="C148" s="52" t="str">
        <f>IF(Data!D56&gt;0,Data!D56,"")</f>
        <v/>
      </c>
      <c r="D148" s="52">
        <f>IF(Data!E56&gt;0,Data!E56,"")</f>
        <v>6.8994160198915013</v>
      </c>
      <c r="E148" s="52">
        <f>IF(Data!E56&gt;0,Data!E56,"")</f>
        <v>6.8994160198915013</v>
      </c>
      <c r="F148" s="52">
        <f>IF(Data!F56&gt;0,Data!F56,"")</f>
        <v>6.9933698568414702</v>
      </c>
      <c r="G148" s="52">
        <f>IF(Data!F56&gt;0,Data!F56,"")</f>
        <v>6.9933698568414702</v>
      </c>
      <c r="H148" s="52">
        <f>IF(Data!F56&gt;0,Data!F56,"")</f>
        <v>6.9933698568414702</v>
      </c>
      <c r="I148" s="52">
        <f>IF(Data!G56&gt;0,Data!G56,"")</f>
        <v>7.1577469906570226</v>
      </c>
      <c r="J148" s="52">
        <f>IF(Data!G56&gt;0,Data!G56,"")</f>
        <v>7.1577469906570226</v>
      </c>
      <c r="K148" s="52">
        <f>IF(Data!G56&gt;0,Data!G56,"")</f>
        <v>7.1577469906570226</v>
      </c>
      <c r="L148" s="52">
        <f>IF(Data!H56&gt;0,Data!H56,"")</f>
        <v>7.2530161241711877</v>
      </c>
      <c r="M148" s="52">
        <f>IF(Data!H56&gt;0,Data!H56,"")</f>
        <v>7.2530161241711877</v>
      </c>
      <c r="N148" s="52">
        <f>IF(Data!I56&gt;0,Data!I56,"")</f>
        <v>7.2544880379746841</v>
      </c>
    </row>
    <row r="149" spans="1:14">
      <c r="A149" s="66"/>
      <c r="B149" s="84">
        <f t="shared" si="5"/>
        <v>45190</v>
      </c>
      <c r="C149" s="52" t="str">
        <f>IF(Data!D57&gt;0,Data!D57,"")</f>
        <v/>
      </c>
      <c r="D149" s="52">
        <f>IF(Data!E57&gt;0,Data!E57,"")</f>
        <v>6.8994160198915013</v>
      </c>
      <c r="E149" s="52">
        <f>IF(Data!E57&gt;0,Data!E57,"")</f>
        <v>6.8994160198915013</v>
      </c>
      <c r="F149" s="52">
        <f>IF(Data!F57&gt;0,Data!F57,"")</f>
        <v>6.794450712778783</v>
      </c>
      <c r="G149" s="52">
        <f>IF(Data!F57&gt;0,Data!F57,"")</f>
        <v>6.794450712778783</v>
      </c>
      <c r="H149" s="52">
        <f>IF(Data!F57&gt;0,Data!F57,"")</f>
        <v>6.794450712778783</v>
      </c>
      <c r="I149" s="52">
        <f>IF(Data!G57&gt;0,Data!G57,"")</f>
        <v>6.9635638155515371</v>
      </c>
      <c r="J149" s="52">
        <f>IF(Data!G57&gt;0,Data!G57,"")</f>
        <v>6.9635638155515371</v>
      </c>
      <c r="K149" s="52">
        <f>IF(Data!G57&gt;0,Data!G57,"")</f>
        <v>6.9635638155515371</v>
      </c>
      <c r="L149" s="52">
        <f>IF(Data!H57&gt;0,Data!H57,"")</f>
        <v>7.0724227019288728</v>
      </c>
      <c r="M149" s="52">
        <f>IF(Data!H57&gt;0,Data!H57,"")</f>
        <v>7.0724227019288728</v>
      </c>
      <c r="N149" s="52">
        <f>IF(Data!I57&gt;0,Data!I57,"")</f>
        <v>7.0924057248342374</v>
      </c>
    </row>
    <row r="150" spans="1:14">
      <c r="A150" s="66"/>
      <c r="B150" s="84">
        <f t="shared" si="5"/>
        <v>45197</v>
      </c>
      <c r="C150" s="52" t="str">
        <f>IF(Data!D58&gt;0,Data!D58,"")</f>
        <v/>
      </c>
      <c r="D150" s="52">
        <f>IF(Data!E58&gt;0,Data!E58,"")</f>
        <v>6.8994160198915013</v>
      </c>
      <c r="E150" s="52">
        <f>IF(Data!E58&gt;0,Data!E58,"")</f>
        <v>6.8994160198915013</v>
      </c>
      <c r="F150" s="52">
        <f>IF(Data!F58&gt;0,Data!F58,"")</f>
        <v>6.6594749171187466</v>
      </c>
      <c r="G150" s="52">
        <f>IF(Data!F58&gt;0,Data!F58,"")</f>
        <v>6.6594749171187466</v>
      </c>
      <c r="H150" s="52">
        <f>IF(Data!F58&gt;0,Data!F58,"")</f>
        <v>6.6594749171187466</v>
      </c>
      <c r="I150" s="52">
        <f>IF(Data!G58&gt;0,Data!G58,"")</f>
        <v>6.8474541696805309</v>
      </c>
      <c r="J150" s="52">
        <f>IF(Data!G58&gt;0,Data!G58,"")</f>
        <v>6.8474541696805309</v>
      </c>
      <c r="K150" s="52">
        <f>IF(Data!G58&gt;0,Data!G58,"")</f>
        <v>6.8474541696805309</v>
      </c>
      <c r="L150" s="52">
        <f>IF(Data!H58&gt;0,Data!H58,"")</f>
        <v>6.9705165144665457</v>
      </c>
      <c r="M150" s="52">
        <f>IF(Data!H58&gt;0,Data!H58,"")</f>
        <v>6.9705165144665457</v>
      </c>
      <c r="N150" s="52">
        <f>IF(Data!I58&gt;0,Data!I58,"")</f>
        <v>7.0293639526823384</v>
      </c>
    </row>
    <row r="151" spans="1:14">
      <c r="A151" s="66"/>
      <c r="B151" s="84">
        <f t="shared" si="5"/>
        <v>45204</v>
      </c>
      <c r="C151" s="52" t="str">
        <f>IF(Data!D59&gt;0,Data!D59,"")</f>
        <v/>
      </c>
      <c r="D151" s="52" t="str">
        <f>IF(Data!E59&gt;0,Data!E59,"")</f>
        <v/>
      </c>
      <c r="E151" s="52" t="str">
        <f>IF(Data!E59&gt;0,Data!E59,"")</f>
        <v/>
      </c>
      <c r="F151" s="52">
        <f>IF(Data!F59&gt;0,Data!F59,"")</f>
        <v>6.6256510292344792</v>
      </c>
      <c r="G151" s="52">
        <f>IF(Data!F59&gt;0,Data!F59,"")</f>
        <v>6.6256510292344792</v>
      </c>
      <c r="H151" s="52">
        <f>IF(Data!F59&gt;0,Data!F59,"")</f>
        <v>6.6256510292344792</v>
      </c>
      <c r="I151" s="52">
        <f>IF(Data!G59&gt;0,Data!G59,"")</f>
        <v>6.8292493535262215</v>
      </c>
      <c r="J151" s="52">
        <f>IF(Data!G59&gt;0,Data!G59,"")</f>
        <v>6.8292493535262215</v>
      </c>
      <c r="K151" s="52">
        <f>IF(Data!G59&gt;0,Data!G59,"")</f>
        <v>6.8292493535262215</v>
      </c>
      <c r="L151" s="52">
        <f>IF(Data!H59&gt;0,Data!H59,"")</f>
        <v>6.9580225964436409</v>
      </c>
      <c r="M151" s="52">
        <f>IF(Data!H59&gt;0,Data!H59,"")</f>
        <v>6.9580225964436409</v>
      </c>
      <c r="N151" s="52">
        <f>IF(Data!I59&gt;0,Data!I59,"")</f>
        <v>7.0650985638939119</v>
      </c>
    </row>
    <row r="152" spans="1:14">
      <c r="A152" s="66"/>
      <c r="B152" s="84">
        <f t="shared" si="5"/>
        <v>45211</v>
      </c>
      <c r="C152" s="52" t="str">
        <f>IF(Data!D60&gt;0,Data!D60,"")</f>
        <v/>
      </c>
      <c r="D152" s="52" t="str">
        <f>IF(Data!E60&gt;0,Data!E60,"")</f>
        <v/>
      </c>
      <c r="E152" s="52" t="str">
        <f>IF(Data!E60&gt;0,Data!E60,"")</f>
        <v/>
      </c>
      <c r="F152" s="52">
        <f>IF(Data!F60&gt;0,Data!F60,"")</f>
        <v>6.5265057685352623</v>
      </c>
      <c r="G152" s="52">
        <f>IF(Data!F60&gt;0,Data!F60,"")</f>
        <v>6.5265057685352623</v>
      </c>
      <c r="H152" s="52">
        <f>IF(Data!F60&gt;0,Data!F60,"")</f>
        <v>6.5265057685352623</v>
      </c>
      <c r="I152" s="52">
        <f>IF(Data!G60&gt;0,Data!G60,"")</f>
        <v>6.7402021021699827</v>
      </c>
      <c r="J152" s="52">
        <f>IF(Data!G60&gt;0,Data!G60,"")</f>
        <v>6.7402021021699827</v>
      </c>
      <c r="K152" s="52">
        <f>IF(Data!G60&gt;0,Data!G60,"")</f>
        <v>6.7402021021699827</v>
      </c>
      <c r="L152" s="52">
        <f>IF(Data!H60&gt;0,Data!H60,"")</f>
        <v>6.8704333212778774</v>
      </c>
      <c r="M152" s="52">
        <f>IF(Data!H60&gt;0,Data!H60,"")</f>
        <v>6.8704333212778774</v>
      </c>
      <c r="N152" s="52">
        <f>IF(Data!I60&gt;0,Data!I60,"")</f>
        <v>6.9815900060277274</v>
      </c>
    </row>
    <row r="153" spans="1:14">
      <c r="A153" s="66"/>
      <c r="B153" s="84">
        <f t="shared" si="5"/>
        <v>45218</v>
      </c>
      <c r="C153" s="52" t="str">
        <f>IF(Data!D61&gt;0,Data!D61,"")</f>
        <v/>
      </c>
      <c r="D153" s="52" t="str">
        <f>IF(Data!E61&gt;0,Data!E61,"")</f>
        <v/>
      </c>
      <c r="E153" s="52" t="str">
        <f>IF(Data!E61&gt;0,Data!E61,"")</f>
        <v/>
      </c>
      <c r="F153" s="52">
        <f>IF(Data!F61&gt;0,Data!F61,"")</f>
        <v>6.6620221187462327</v>
      </c>
      <c r="G153" s="52">
        <f>IF(Data!F61&gt;0,Data!F61,"")</f>
        <v>6.6620221187462327</v>
      </c>
      <c r="H153" s="52">
        <f>IF(Data!F61&gt;0,Data!F61,"")</f>
        <v>6.6620221187462327</v>
      </c>
      <c r="I153" s="52">
        <f>IF(Data!G61&gt;0,Data!G61,"")</f>
        <v>6.8538419725738393</v>
      </c>
      <c r="J153" s="52">
        <f>IF(Data!G61&gt;0,Data!G61,"")</f>
        <v>6.8538419725738393</v>
      </c>
      <c r="K153" s="52">
        <f>IF(Data!G61&gt;0,Data!G61,"")</f>
        <v>6.8538419725738393</v>
      </c>
      <c r="L153" s="52">
        <f>IF(Data!H61&gt;0,Data!H61,"")</f>
        <v>6.9618664029535866</v>
      </c>
      <c r="M153" s="52">
        <f>IF(Data!H61&gt;0,Data!H61,"")</f>
        <v>6.9618664029535866</v>
      </c>
      <c r="N153" s="52">
        <f>IF(Data!I61&gt;0,Data!I61,"")</f>
        <v>7.049903199216395</v>
      </c>
    </row>
    <row r="154" spans="1:14">
      <c r="A154" s="66"/>
      <c r="B154" s="84">
        <f t="shared" si="5"/>
        <v>45225</v>
      </c>
      <c r="C154" s="52" t="str">
        <f>IF(Data!D62&gt;0,Data!D62,"")</f>
        <v/>
      </c>
      <c r="D154" s="52" t="str">
        <f>IF(Data!E62&gt;0,Data!E62,"")</f>
        <v/>
      </c>
      <c r="E154" s="52" t="str">
        <f>IF(Data!E62&gt;0,Data!E62,"")</f>
        <v/>
      </c>
      <c r="F154" s="52">
        <f>IF(Data!F62&gt;0,Data!F62,"")</f>
        <v>6.4940955349608203</v>
      </c>
      <c r="G154" s="52">
        <f>IF(Data!F62&gt;0,Data!F62,"")</f>
        <v>6.4940955349608203</v>
      </c>
      <c r="H154" s="52">
        <f>IF(Data!F62&gt;0,Data!F62,"")</f>
        <v>6.4940955349608203</v>
      </c>
      <c r="I154" s="52">
        <f>IF(Data!G62&gt;0,Data!G62,"")</f>
        <v>6.683023250452079</v>
      </c>
      <c r="J154" s="52">
        <f>IF(Data!G62&gt;0,Data!G62,"")</f>
        <v>6.683023250452079</v>
      </c>
      <c r="K154" s="52">
        <f>IF(Data!G62&gt;0,Data!G62,"")</f>
        <v>6.683023250452079</v>
      </c>
      <c r="L154" s="52">
        <f>IF(Data!H62&gt;0,Data!H62,"")</f>
        <v>6.8019545976491873</v>
      </c>
      <c r="M154" s="52">
        <f>IF(Data!H62&gt;0,Data!H62,"")</f>
        <v>6.8019545976491873</v>
      </c>
      <c r="N154" s="52">
        <f>IF(Data!I62&gt;0,Data!I62,"")</f>
        <v>6.9032755696202539</v>
      </c>
    </row>
    <row r="155" spans="1:14">
      <c r="A155" s="66"/>
      <c r="B155" s="84">
        <f t="shared" si="5"/>
        <v>45232</v>
      </c>
      <c r="C155" s="52" t="str">
        <f>IF(Data!D63&gt;0,Data!D63,"")</f>
        <v/>
      </c>
      <c r="D155" s="52" t="str">
        <f>IF(Data!E63&gt;0,Data!E63,"")</f>
        <v/>
      </c>
      <c r="E155" s="52" t="str">
        <f>IF(Data!E63&gt;0,Data!E63,"")</f>
        <v/>
      </c>
      <c r="F155" s="52">
        <f>IF(Data!F63&gt;0,Data!F63,"")</f>
        <v>6.3580596940928267</v>
      </c>
      <c r="G155" s="52">
        <f>IF(Data!F63&gt;0,Data!F63,"")</f>
        <v>6.3580596940928267</v>
      </c>
      <c r="H155" s="52">
        <f>IF(Data!F63&gt;0,Data!F63,"")</f>
        <v>6.3580596940928267</v>
      </c>
      <c r="I155" s="52">
        <f>IF(Data!G63&gt;0,Data!G63,"")</f>
        <v>6.553690867992767</v>
      </c>
      <c r="J155" s="52">
        <f>IF(Data!G63&gt;0,Data!G63,"")</f>
        <v>6.553690867992767</v>
      </c>
      <c r="K155" s="52">
        <f>IF(Data!G63&gt;0,Data!G63,"")</f>
        <v>6.553690867992767</v>
      </c>
      <c r="L155" s="52">
        <f>IF(Data!H63&gt;0,Data!H63,"")</f>
        <v>6.6785229490657025</v>
      </c>
      <c r="M155" s="52">
        <f>IF(Data!H63&gt;0,Data!H63,"")</f>
        <v>6.6785229490657025</v>
      </c>
      <c r="N155" s="52">
        <f>IF(Data!I63&gt;0,Data!I63,"")</f>
        <v>6.7947026311030747</v>
      </c>
    </row>
    <row r="156" spans="1:14">
      <c r="A156" s="66"/>
      <c r="B156" s="84">
        <f t="shared" si="5"/>
        <v>45239</v>
      </c>
      <c r="C156" s="52" t="str">
        <f>IF(Data!D64&gt;0,Data!D64,"")</f>
        <v/>
      </c>
      <c r="D156" s="52" t="str">
        <f>IF(Data!E64&gt;0,Data!E64,"")</f>
        <v/>
      </c>
      <c r="E156" s="52" t="str">
        <f>IF(Data!E64&gt;0,Data!E64,"")</f>
        <v/>
      </c>
      <c r="F156" s="52">
        <f>IF(Data!F64&gt;0,Data!F64,"")</f>
        <v>6.3855482459312825</v>
      </c>
      <c r="G156" s="52">
        <f>IF(Data!F64&gt;0,Data!F64,"")</f>
        <v>6.3855482459312825</v>
      </c>
      <c r="H156" s="52">
        <f>IF(Data!F64&gt;0,Data!F64,"")</f>
        <v>6.3855482459312825</v>
      </c>
      <c r="I156" s="52">
        <f>IF(Data!G64&gt;0,Data!G64,"")</f>
        <v>6.5699916576250752</v>
      </c>
      <c r="J156" s="52">
        <f>IF(Data!G64&gt;0,Data!G64,"")</f>
        <v>6.5699916576250752</v>
      </c>
      <c r="K156" s="52">
        <f>IF(Data!G64&gt;0,Data!G64,"")</f>
        <v>6.5699916576250752</v>
      </c>
      <c r="L156" s="52">
        <f>IF(Data!H64&gt;0,Data!H64,"")</f>
        <v>6.6746948146473777</v>
      </c>
      <c r="M156" s="52">
        <f>IF(Data!H64&gt;0,Data!H64,"")</f>
        <v>6.6746948146473777</v>
      </c>
      <c r="N156" s="52">
        <f>IF(Data!I64&gt;0,Data!I64,"")</f>
        <v>6.7753414556962026</v>
      </c>
    </row>
    <row r="157" spans="1:14">
      <c r="A157" s="66"/>
      <c r="B157" s="84">
        <f t="shared" si="5"/>
        <v>45246</v>
      </c>
      <c r="C157" s="52" t="str">
        <f>IF(Data!D65&gt;0,Data!D65,"")</f>
        <v/>
      </c>
      <c r="D157" s="52" t="str">
        <f>IF(Data!E65&gt;0,Data!E65,"")</f>
        <v/>
      </c>
      <c r="E157" s="52" t="str">
        <f>IF(Data!E65&gt;0,Data!E65,"")</f>
        <v/>
      </c>
      <c r="F157" s="52">
        <f>IF(Data!F65&gt;0,Data!F65,"")</f>
        <v>6.5076084795057252</v>
      </c>
      <c r="G157" s="52">
        <f>IF(Data!F65&gt;0,Data!F65,"")</f>
        <v>6.5076084795057252</v>
      </c>
      <c r="H157" s="52">
        <f>IF(Data!F65&gt;0,Data!F65,"")</f>
        <v>6.5076084795057252</v>
      </c>
      <c r="I157" s="52">
        <f>IF(Data!G65&gt;0,Data!G65,"")</f>
        <v>6.6801267646172402</v>
      </c>
      <c r="J157" s="52">
        <f>IF(Data!G65&gt;0,Data!G65,"")</f>
        <v>6.6801267646172402</v>
      </c>
      <c r="K157" s="52">
        <f>IF(Data!G65&gt;0,Data!G65,"")</f>
        <v>6.6801267646172402</v>
      </c>
      <c r="L157" s="52">
        <f>IF(Data!H65&gt;0,Data!H65,"")</f>
        <v>6.7892603134418321</v>
      </c>
      <c r="M157" s="52">
        <f>IF(Data!H65&gt;0,Data!H65,"")</f>
        <v>6.7892603134418321</v>
      </c>
      <c r="N157" s="52">
        <f>IF(Data!I65&gt;0,Data!I65,"")</f>
        <v>6.8905194559975893</v>
      </c>
    </row>
    <row r="158" spans="1:14">
      <c r="A158" s="66"/>
      <c r="B158" s="84">
        <f t="shared" si="5"/>
        <v>45253</v>
      </c>
      <c r="C158" s="52" t="str">
        <f>IF(Data!D66&gt;0,Data!D66,"")</f>
        <v/>
      </c>
      <c r="D158" s="52" t="str">
        <f>IF(Data!E66&gt;0,Data!E66,"")</f>
        <v/>
      </c>
      <c r="E158" s="52" t="str">
        <f>IF(Data!E66&gt;0,Data!E66,"")</f>
        <v/>
      </c>
      <c r="F158" s="52">
        <f>IF(Data!F66&gt;0,Data!F66,"")</f>
        <v>6.3177694996986133</v>
      </c>
      <c r="G158" s="52">
        <f>IF(Data!F66&gt;0,Data!F66,"")</f>
        <v>6.3177694996986133</v>
      </c>
      <c r="H158" s="52">
        <f>IF(Data!F66&gt;0,Data!F66,"")</f>
        <v>6.3177694996986133</v>
      </c>
      <c r="I158" s="52">
        <f>IF(Data!G66&gt;0,Data!G66,"")</f>
        <v>6.4920724382157928</v>
      </c>
      <c r="J158" s="52">
        <f>IF(Data!G66&gt;0,Data!G66,"")</f>
        <v>6.4920724382157928</v>
      </c>
      <c r="K158" s="52">
        <f>IF(Data!G66&gt;0,Data!G66,"")</f>
        <v>6.4920724382157928</v>
      </c>
      <c r="L158" s="52">
        <f>IF(Data!H66&gt;0,Data!H66,"")</f>
        <v>6.5947356449668479</v>
      </c>
      <c r="M158" s="52">
        <f>IF(Data!H66&gt;0,Data!H66,"")</f>
        <v>6.5947356449668479</v>
      </c>
      <c r="N158" s="52">
        <f>IF(Data!I66&gt;0,Data!I66,"")</f>
        <v>6.6853209870403854</v>
      </c>
    </row>
    <row r="159" spans="1:14">
      <c r="A159" s="66"/>
      <c r="B159" s="84">
        <f t="shared" si="5"/>
        <v>45260</v>
      </c>
      <c r="C159" s="52" t="str">
        <f>IF(Data!D67&gt;0,Data!D67,"")</f>
        <v/>
      </c>
      <c r="D159" s="52" t="str">
        <f>IF(Data!E67&gt;0,Data!E67,"")</f>
        <v/>
      </c>
      <c r="E159" s="52" t="str">
        <f>IF(Data!E67&gt;0,Data!E67,"")</f>
        <v/>
      </c>
      <c r="F159" s="52">
        <f>IF(Data!F67&gt;0,Data!F67,"")</f>
        <v>6.3546552275467141</v>
      </c>
      <c r="G159" s="52">
        <f>IF(Data!F67&gt;0,Data!F67,"")</f>
        <v>6.3546552275467141</v>
      </c>
      <c r="H159" s="52">
        <f>IF(Data!F67&gt;0,Data!F67,"")</f>
        <v>6.3546552275467141</v>
      </c>
      <c r="I159" s="52">
        <f>IF(Data!G67&gt;0,Data!G67,"")</f>
        <v>6.5412454339963837</v>
      </c>
      <c r="J159" s="52">
        <f>IF(Data!G67&gt;0,Data!G67,"")</f>
        <v>6.5412454339963837</v>
      </c>
      <c r="K159" s="52">
        <f>IF(Data!G67&gt;0,Data!G67,"")</f>
        <v>6.5412454339963837</v>
      </c>
      <c r="L159" s="52">
        <f>IF(Data!H67&gt;0,Data!H67,"")</f>
        <v>6.6404098975286319</v>
      </c>
      <c r="M159" s="52">
        <f>IF(Data!H67&gt;0,Data!H67,"")</f>
        <v>6.6404098975286319</v>
      </c>
      <c r="N159" s="52">
        <f>IF(Data!I67&gt;0,Data!I67,"")</f>
        <v>6.7303144394213383</v>
      </c>
    </row>
    <row r="160" spans="1:14">
      <c r="A160" s="66"/>
      <c r="B160" s="84">
        <f t="shared" si="5"/>
        <v>45267</v>
      </c>
      <c r="C160" s="52" t="str">
        <f>IF(Data!D68&gt;0,Data!D68,"")</f>
        <v/>
      </c>
      <c r="D160" s="52" t="str">
        <f>IF(Data!E68&gt;0,Data!E68,"")</f>
        <v/>
      </c>
      <c r="E160" s="52" t="str">
        <f>IF(Data!E68&gt;0,Data!E68,"")</f>
        <v/>
      </c>
      <c r="F160" s="52">
        <f>IF(Data!F68&gt;0,Data!F68,"")</f>
        <v>6.629150126582279</v>
      </c>
      <c r="G160" s="52">
        <f>IF(Data!F68&gt;0,Data!F68,"")</f>
        <v>6.629150126582279</v>
      </c>
      <c r="H160" s="52">
        <f>IF(Data!F68&gt;0,Data!F68,"")</f>
        <v>6.629150126582279</v>
      </c>
      <c r="I160" s="52">
        <f>IF(Data!G68&gt;0,Data!G68,"")</f>
        <v>6.805012028330319</v>
      </c>
      <c r="J160" s="52">
        <f>IF(Data!G68&gt;0,Data!G68,"")</f>
        <v>6.805012028330319</v>
      </c>
      <c r="K160" s="52">
        <f>IF(Data!G68&gt;0,Data!G68,"")</f>
        <v>6.805012028330319</v>
      </c>
      <c r="L160" s="52">
        <f>IF(Data!H68&gt;0,Data!H68,"")</f>
        <v>6.8672868294153107</v>
      </c>
      <c r="M160" s="52">
        <f>IF(Data!H68&gt;0,Data!H68,"")</f>
        <v>6.8672868294153107</v>
      </c>
      <c r="N160" s="52">
        <f>IF(Data!I68&gt;0,Data!I68,"")</f>
        <v>6.9095175331525009</v>
      </c>
    </row>
    <row r="161" spans="1:14">
      <c r="A161" s="66"/>
      <c r="B161" s="84">
        <f t="shared" si="5"/>
        <v>45274</v>
      </c>
      <c r="C161" s="52" t="str">
        <f>IF(Data!D69&gt;0,Data!D69,"")</f>
        <v/>
      </c>
      <c r="D161" s="52" t="str">
        <f>IF(Data!E69&gt;0,Data!E69,"")</f>
        <v/>
      </c>
      <c r="E161" s="52" t="str">
        <f>IF(Data!E69&gt;0,Data!E69,"")</f>
        <v/>
      </c>
      <c r="F161" s="52">
        <f>IF(Data!F69&gt;0,Data!F69,"")</f>
        <v>6.629150126582279</v>
      </c>
      <c r="G161" s="52">
        <f>IF(Data!F69&gt;0,Data!F69,"")</f>
        <v>6.629150126582279</v>
      </c>
      <c r="H161" s="52">
        <f>IF(Data!F69&gt;0,Data!F69,"")</f>
        <v>6.629150126582279</v>
      </c>
      <c r="I161" s="52">
        <f>IF(Data!G69&gt;0,Data!G69,"")</f>
        <v>6.5464956540084387</v>
      </c>
      <c r="J161" s="52">
        <f>IF(Data!G69&gt;0,Data!G69,"")</f>
        <v>6.5464956540084387</v>
      </c>
      <c r="K161" s="52">
        <f>IF(Data!G69&gt;0,Data!G69,"")</f>
        <v>6.5464956540084387</v>
      </c>
      <c r="L161" s="52">
        <f>IF(Data!H69&gt;0,Data!H69,"")</f>
        <v>6.625933963230862</v>
      </c>
      <c r="M161" s="52">
        <f>IF(Data!H69&gt;0,Data!H69,"")</f>
        <v>6.625933963230862</v>
      </c>
      <c r="N161" s="52">
        <f>IF(Data!I69&gt;0,Data!I69,"")</f>
        <v>6.6811061678722137</v>
      </c>
    </row>
    <row r="162" spans="1:14">
      <c r="A162" s="66"/>
      <c r="B162" s="84">
        <f t="shared" si="5"/>
        <v>45281</v>
      </c>
      <c r="C162" s="52" t="str">
        <f>IF(Data!D70&gt;0,Data!D70,"")</f>
        <v/>
      </c>
      <c r="D162" s="52" t="str">
        <f>IF(Data!E70&gt;0,Data!E70,"")</f>
        <v/>
      </c>
      <c r="E162" s="52" t="str">
        <f>IF(Data!E70&gt;0,Data!E70,"")</f>
        <v/>
      </c>
      <c r="F162" s="52">
        <f>IF(Data!F70&gt;0,Data!F70,"")</f>
        <v>6.629150126582279</v>
      </c>
      <c r="G162" s="52">
        <f>IF(Data!F70&gt;0,Data!F70,"")</f>
        <v>6.629150126582279</v>
      </c>
      <c r="H162" s="52">
        <f>IF(Data!F70&gt;0,Data!F70,"")</f>
        <v>6.629150126582279</v>
      </c>
      <c r="I162" s="52">
        <f>IF(Data!G70&gt;0,Data!G70,"")</f>
        <v>6.4942428707052446</v>
      </c>
      <c r="J162" s="52">
        <f>IF(Data!G70&gt;0,Data!G70,"")</f>
        <v>6.4942428707052446</v>
      </c>
      <c r="K162" s="52">
        <f>IF(Data!G70&gt;0,Data!G70,"")</f>
        <v>6.4942428707052446</v>
      </c>
      <c r="L162" s="52">
        <f>IF(Data!H70&gt;0,Data!H70,"")</f>
        <v>6.5799686859553947</v>
      </c>
      <c r="M162" s="52">
        <f>IF(Data!H70&gt;0,Data!H70,"")</f>
        <v>6.5799686859553947</v>
      </c>
      <c r="N162" s="52">
        <f>IF(Data!I70&gt;0,Data!I70,"")</f>
        <v>6.6440511377335749</v>
      </c>
    </row>
    <row r="163" spans="1:14">
      <c r="A163" s="66"/>
      <c r="B163" s="84">
        <f t="shared" si="5"/>
        <v>45288</v>
      </c>
      <c r="C163" s="52" t="str">
        <f>IF(Data!D71&gt;0,Data!D71,"")</f>
        <v/>
      </c>
      <c r="D163" s="52" t="str">
        <f>IF(Data!E71&gt;0,Data!E71,"")</f>
        <v/>
      </c>
      <c r="E163" s="52" t="str">
        <f>IF(Data!E71&gt;0,Data!E71,"")</f>
        <v/>
      </c>
      <c r="F163" s="52">
        <f>IF(Data!F71&gt;0,Data!F71,"")</f>
        <v>6.629150126582279</v>
      </c>
      <c r="G163" s="52">
        <f>IF(Data!F71&gt;0,Data!F71,"")</f>
        <v>6.629150126582279</v>
      </c>
      <c r="H163" s="52">
        <f>IF(Data!F71&gt;0,Data!F71,"")</f>
        <v>6.629150126582279</v>
      </c>
      <c r="I163" s="52">
        <f>IF(Data!G71&gt;0,Data!G71,"")</f>
        <v>6.6532272121760103</v>
      </c>
      <c r="J163" s="52">
        <f>IF(Data!G71&gt;0,Data!G71,"")</f>
        <v>6.6532272121760103</v>
      </c>
      <c r="K163" s="52">
        <f>IF(Data!G71&gt;0,Data!G71,"")</f>
        <v>6.6532272121760103</v>
      </c>
      <c r="L163" s="52">
        <f>IF(Data!H71&gt;0,Data!H71,"")</f>
        <v>6.7275074171187459</v>
      </c>
      <c r="M163" s="52">
        <f>IF(Data!H71&gt;0,Data!H71,"")</f>
        <v>6.7275074171187459</v>
      </c>
      <c r="N163" s="52">
        <f>IF(Data!I71&gt;0,Data!I71,"")</f>
        <v>6.7770367359855337</v>
      </c>
    </row>
    <row r="164" spans="1:14">
      <c r="A164" s="8">
        <f>A129+1</f>
        <v>2024</v>
      </c>
      <c r="B164" s="84">
        <f t="shared" si="5"/>
        <v>45295</v>
      </c>
      <c r="C164" s="52" t="str">
        <f>IF(Data!D72&gt;0,Data!D72,"")</f>
        <v/>
      </c>
      <c r="D164" s="52"/>
      <c r="E164" s="52"/>
      <c r="F164" s="52" t="str">
        <f>IF(Data!F72&gt;0,Data!F72,"")</f>
        <v/>
      </c>
      <c r="G164" s="52" t="str">
        <f>IF(Data!F72&gt;0,Data!F72,"")</f>
        <v/>
      </c>
      <c r="H164" s="52" t="str">
        <f>IF(Data!F72&gt;0,Data!F72,"")</f>
        <v/>
      </c>
      <c r="I164" s="52">
        <f>IF(Data!G72&gt;0,Data!G72,"")</f>
        <v>6.4851753360458106</v>
      </c>
      <c r="J164" s="52">
        <f>IF(Data!G72&gt;0,Data!G72,"")</f>
        <v>6.4851753360458106</v>
      </c>
      <c r="K164" s="52">
        <f>IF(Data!G72&gt;0,Data!G72,"")</f>
        <v>6.4851753360458106</v>
      </c>
      <c r="L164" s="52">
        <f>IF(Data!H72&gt;0,Data!H72,"")</f>
        <v>6.56350534358047</v>
      </c>
      <c r="M164" s="52">
        <f>IF(Data!H72&gt;0,Data!H72,"")</f>
        <v>6.56350534358047</v>
      </c>
      <c r="N164" s="52">
        <f>IF(Data!I72&gt;0,Data!I72,"")</f>
        <v>6.6290581374321889</v>
      </c>
    </row>
    <row r="165" spans="1:14">
      <c r="A165" s="66"/>
      <c r="B165" s="84">
        <f t="shared" si="5"/>
        <v>45302</v>
      </c>
      <c r="C165" s="52" t="str">
        <f>IF(Data!D73&gt;0,Data!D73,"")</f>
        <v/>
      </c>
      <c r="D165" s="52" t="str">
        <f>IF(Data!E73&gt;0,Data!E73,"")</f>
        <v/>
      </c>
      <c r="E165" s="52" t="str">
        <f>IF(Data!E73&gt;0,Data!E73,"")</f>
        <v/>
      </c>
      <c r="F165" s="52" t="str">
        <f>IF(Data!F73&gt;0,Data!F73,"")</f>
        <v/>
      </c>
      <c r="G165" s="52" t="str">
        <f>IF(Data!F73&gt;0,Data!F73,"")</f>
        <v/>
      </c>
      <c r="H165" s="52" t="str">
        <f>IF(Data!F73&gt;0,Data!F73,"")</f>
        <v/>
      </c>
      <c r="I165" s="52">
        <f>IF(Data!G73&gt;0,Data!G73,"")</f>
        <v>6.3828960864978903</v>
      </c>
      <c r="J165" s="52">
        <f>IF(Data!G73&gt;0,Data!G73,"")</f>
        <v>6.3828960864978903</v>
      </c>
      <c r="K165" s="52">
        <f>IF(Data!G73&gt;0,Data!G73,"")</f>
        <v>6.3828960864978903</v>
      </c>
      <c r="L165" s="52">
        <f>IF(Data!H73&gt;0,Data!H73,"")</f>
        <v>6.47803992766727</v>
      </c>
      <c r="M165" s="52">
        <f>IF(Data!H73&gt;0,Data!H73,"")</f>
        <v>6.47803992766727</v>
      </c>
      <c r="N165" s="52">
        <f>IF(Data!I73&gt;0,Data!I73,"")</f>
        <v>6.5485741726943942</v>
      </c>
    </row>
    <row r="166" spans="1:14">
      <c r="A166" s="66"/>
      <c r="B166" s="84">
        <f t="shared" si="5"/>
        <v>45309</v>
      </c>
      <c r="C166" s="52" t="str">
        <f>IF(Data!D74&gt;0,Data!D74,"")</f>
        <v/>
      </c>
      <c r="D166" s="52" t="str">
        <f>IF(Data!E74&gt;0,Data!E74,"")</f>
        <v/>
      </c>
      <c r="E166" s="52" t="str">
        <f>IF(Data!E74&gt;0,Data!E74,"")</f>
        <v/>
      </c>
      <c r="F166" s="52" t="str">
        <f>IF(Data!F74&gt;0,Data!F74,"")</f>
        <v/>
      </c>
      <c r="G166" s="52" t="str">
        <f>IF(Data!F74&gt;0,Data!F74,"")</f>
        <v/>
      </c>
      <c r="H166" s="52" t="str">
        <f>IF(Data!F74&gt;0,Data!F74,"")</f>
        <v/>
      </c>
      <c r="I166" s="52">
        <f>IF(Data!G74&gt;0,Data!G74,"")</f>
        <v>6.2440203857745633</v>
      </c>
      <c r="J166" s="52">
        <f>IF(Data!G74&gt;0,Data!G74,"")</f>
        <v>6.2440203857745633</v>
      </c>
      <c r="K166" s="52">
        <f>IF(Data!G74&gt;0,Data!G74,"")</f>
        <v>6.2440203857745633</v>
      </c>
      <c r="L166" s="52">
        <f>IF(Data!H74&gt;0,Data!H74,"")</f>
        <v>6.3216765928270036</v>
      </c>
      <c r="M166" s="52">
        <f>IF(Data!H74&gt;0,Data!H74,"")</f>
        <v>6.3216765928270036</v>
      </c>
      <c r="N166" s="52">
        <f>IF(Data!I74&gt;0,Data!I74,"")</f>
        <v>6.3806301205545513</v>
      </c>
    </row>
    <row r="167" spans="1:14">
      <c r="A167" s="66"/>
      <c r="B167" s="84">
        <f t="shared" si="5"/>
        <v>45316</v>
      </c>
      <c r="C167" s="52" t="str">
        <f>IF(Data!D75&gt;0,Data!D75,"")</f>
        <v/>
      </c>
      <c r="D167" s="52" t="str">
        <f>IF(Data!E75&gt;0,Data!E75,"")</f>
        <v/>
      </c>
      <c r="E167" s="52" t="str">
        <f>IF(Data!E75&gt;0,Data!E75,"")</f>
        <v/>
      </c>
      <c r="F167" s="52" t="str">
        <f>IF(Data!F75&gt;0,Data!F75,"")</f>
        <v/>
      </c>
      <c r="G167" s="52" t="str">
        <f>IF(Data!F75&gt;0,Data!F75,"")</f>
        <v/>
      </c>
      <c r="H167" s="52" t="str">
        <f>IF(Data!F75&gt;0,Data!F75,"")</f>
        <v/>
      </c>
      <c r="I167" s="52">
        <f>IF(Data!G75&gt;0,Data!G75,"")</f>
        <v>6.5090071021699822</v>
      </c>
      <c r="J167" s="52">
        <f>IF(Data!G75&gt;0,Data!G75,"")</f>
        <v>6.5090071021699822</v>
      </c>
      <c r="K167" s="52">
        <f>IF(Data!G75&gt;0,Data!G75,"")</f>
        <v>6.5090071021699822</v>
      </c>
      <c r="L167" s="52">
        <f>IF(Data!H75&gt;0,Data!H75,"")</f>
        <v>6.5542012236286915</v>
      </c>
      <c r="M167" s="52">
        <f>IF(Data!H75&gt;0,Data!H75,"")</f>
        <v>6.5542012236286915</v>
      </c>
      <c r="N167" s="52">
        <f>IF(Data!I75&gt;0,Data!I75,"")</f>
        <v>6.583922112718505</v>
      </c>
    </row>
    <row r="168" spans="1:14">
      <c r="A168" s="66"/>
      <c r="B168" s="84">
        <f t="shared" si="5"/>
        <v>45323</v>
      </c>
      <c r="C168" s="52" t="str">
        <f>IF(Data!D76&gt;0,Data!D76,"")</f>
        <v/>
      </c>
      <c r="D168" s="52" t="str">
        <f>IF(Data!E76&gt;0,Data!E76,"")</f>
        <v/>
      </c>
      <c r="E168" s="52" t="str">
        <f>IF(Data!E76&gt;0,Data!E76,"")</f>
        <v/>
      </c>
      <c r="F168" s="52" t="str">
        <f>IF(Data!F76&gt;0,Data!F76,"")</f>
        <v/>
      </c>
      <c r="G168" s="52" t="str">
        <f>IF(Data!F76&gt;0,Data!F76,"")</f>
        <v/>
      </c>
      <c r="H168" s="52" t="str">
        <f>IF(Data!F76&gt;0,Data!F76,"")</f>
        <v/>
      </c>
      <c r="I168" s="52">
        <f>IF(Data!G76&gt;0,Data!G76,"")</f>
        <v>6.376950337552743</v>
      </c>
      <c r="J168" s="52">
        <f>IF(Data!G76&gt;0,Data!G76,"")</f>
        <v>6.376950337552743</v>
      </c>
      <c r="K168" s="52">
        <f>IF(Data!G76&gt;0,Data!G76,"")</f>
        <v>6.376950337552743</v>
      </c>
      <c r="L168" s="52">
        <f>IF(Data!H76&gt;0,Data!H76,"")</f>
        <v>6.4197354686558175</v>
      </c>
      <c r="M168" s="52">
        <f>IF(Data!H76&gt;0,Data!H76,"")</f>
        <v>6.4197354686558175</v>
      </c>
      <c r="N168" s="52">
        <f>IF(Data!I76&gt;0,Data!I76,"")</f>
        <v>6.4377838140446055</v>
      </c>
    </row>
    <row r="169" spans="1:14">
      <c r="A169" s="66"/>
      <c r="B169" s="84">
        <f t="shared" si="5"/>
        <v>45330</v>
      </c>
      <c r="C169" s="52" t="str">
        <f>IF(Data!D77&gt;0,Data!D77,"")</f>
        <v/>
      </c>
      <c r="D169" s="52" t="str">
        <f>IF(Data!E77&gt;0,Data!E77,"")</f>
        <v/>
      </c>
      <c r="E169" s="52" t="str">
        <f>IF(Data!E77&gt;0,Data!E77,"")</f>
        <v/>
      </c>
      <c r="F169" s="52" t="str">
        <f>IF(Data!F77&gt;0,Data!F77,"")</f>
        <v/>
      </c>
      <c r="G169" s="52" t="str">
        <f>IF(Data!F77&gt;0,Data!F77,"")</f>
        <v/>
      </c>
      <c r="H169" s="52" t="str">
        <f>IF(Data!F77&gt;0,Data!F77,"")</f>
        <v/>
      </c>
      <c r="I169" s="52">
        <f>IF(Data!G77&gt;0,Data!G77,"")</f>
        <v>6.2280002787823996</v>
      </c>
      <c r="J169" s="52">
        <f>IF(Data!G77&gt;0,Data!G77,"")</f>
        <v>6.2280002787823996</v>
      </c>
      <c r="K169" s="52">
        <f>IF(Data!G77&gt;0,Data!G77,"")</f>
        <v>6.2280002787823996</v>
      </c>
      <c r="L169" s="52">
        <f>IF(Data!H77&gt;0,Data!H77,"")</f>
        <v>6.2433463215792653</v>
      </c>
      <c r="M169" s="52">
        <f>IF(Data!H77&gt;0,Data!H77,"")</f>
        <v>6.2433463215792653</v>
      </c>
      <c r="N169" s="52">
        <f>IF(Data!I77&gt;0,Data!I77,"")</f>
        <v>6.2497892179023502</v>
      </c>
    </row>
    <row r="170" spans="1:14">
      <c r="A170" s="66"/>
      <c r="B170" s="84">
        <f t="shared" si="5"/>
        <v>45337</v>
      </c>
      <c r="C170" s="52" t="str">
        <f>IF(Data!D78&gt;0,Data!D78,"")</f>
        <v/>
      </c>
      <c r="D170" s="52" t="str">
        <f>IF(Data!E78&gt;0,Data!E78,"")</f>
        <v/>
      </c>
      <c r="E170" s="52" t="str">
        <f>IF(Data!E78&gt;0,Data!E78,"")</f>
        <v/>
      </c>
      <c r="F170" s="52" t="str">
        <f>IF(Data!F78&gt;0,Data!F78,"")</f>
        <v/>
      </c>
      <c r="G170" s="52" t="str">
        <f>IF(Data!F78&gt;0,Data!F78,"")</f>
        <v/>
      </c>
      <c r="H170" s="52" t="str">
        <f>IF(Data!F78&gt;0,Data!F78,"")</f>
        <v/>
      </c>
      <c r="I170" s="52">
        <f>IF(Data!G78&gt;0,Data!G78,"")</f>
        <v>5.9876036919831224</v>
      </c>
      <c r="J170" s="52">
        <f>IF(Data!G78&gt;0,Data!G78,"")</f>
        <v>5.9876036919831224</v>
      </c>
      <c r="K170" s="52">
        <f>IF(Data!G78&gt;0,Data!G78,"")</f>
        <v>5.9876036919831224</v>
      </c>
      <c r="L170" s="52">
        <f>IF(Data!H78&gt;0,Data!H78,"")</f>
        <v>5.9727281675708266</v>
      </c>
      <c r="M170" s="52">
        <f>IF(Data!H78&gt;0,Data!H78,"")</f>
        <v>5.9727281675708266</v>
      </c>
      <c r="N170" s="52">
        <f>IF(Data!I78&gt;0,Data!I78,"")</f>
        <v>5.9749676054852321</v>
      </c>
    </row>
    <row r="171" spans="1:14">
      <c r="A171" s="66"/>
      <c r="B171" s="84">
        <f t="shared" si="5"/>
        <v>45344</v>
      </c>
      <c r="C171" s="52" t="str">
        <f>IF(Data!D79&gt;0,Data!D79,"")</f>
        <v/>
      </c>
      <c r="D171" s="52" t="str">
        <f>IF(Data!E79&gt;0,Data!E79,"")</f>
        <v/>
      </c>
      <c r="E171" s="52" t="str">
        <f>IF(Data!E79&gt;0,Data!E79,"")</f>
        <v/>
      </c>
      <c r="F171" s="52" t="str">
        <f>IF(Data!F79&gt;0,Data!F79,"")</f>
        <v/>
      </c>
      <c r="G171" s="52" t="str">
        <f>IF(Data!F79&gt;0,Data!F79,"")</f>
        <v/>
      </c>
      <c r="H171" s="52" t="str">
        <f>IF(Data!F79&gt;0,Data!F79,"")</f>
        <v/>
      </c>
      <c r="I171" s="52">
        <f>IF(Data!G79&gt;0,Data!G79,"")</f>
        <v>6.019916042796865</v>
      </c>
      <c r="J171" s="52">
        <f>IF(Data!G79&gt;0,Data!G79,"")</f>
        <v>6.019916042796865</v>
      </c>
      <c r="K171" s="52">
        <f>IF(Data!G79&gt;0,Data!G79,"")</f>
        <v>6.019916042796865</v>
      </c>
      <c r="L171" s="52">
        <f>IF(Data!H79&gt;0,Data!H79,"")</f>
        <v>6.010944067209163</v>
      </c>
      <c r="M171" s="52">
        <f>IF(Data!H79&gt;0,Data!H79,"")</f>
        <v>6.010944067209163</v>
      </c>
      <c r="N171" s="52">
        <f>IF(Data!I79&gt;0,Data!I79,"")</f>
        <v>6.0098366832429173</v>
      </c>
    </row>
    <row r="172" spans="1:14">
      <c r="A172" s="66"/>
      <c r="B172" s="84">
        <f t="shared" si="5"/>
        <v>45351</v>
      </c>
      <c r="C172" s="52" t="str">
        <f>IF(Data!D80&gt;0,Data!D80,"")</f>
        <v/>
      </c>
      <c r="D172" s="52" t="str">
        <f>IF(Data!E80&gt;0,Data!E80,"")</f>
        <v/>
      </c>
      <c r="E172" s="52" t="str">
        <f>IF(Data!E80&gt;0,Data!E80,"")</f>
        <v/>
      </c>
      <c r="F172" s="52" t="str">
        <f>IF(Data!F80&gt;0,Data!F80,"")</f>
        <v/>
      </c>
      <c r="G172" s="52" t="str">
        <f>IF(Data!F80&gt;0,Data!F80,"")</f>
        <v/>
      </c>
      <c r="H172" s="52" t="str">
        <f>IF(Data!F80&gt;0,Data!F80,"")</f>
        <v/>
      </c>
      <c r="I172" s="52">
        <f>IF(Data!G80&gt;0,Data!G80,"")</f>
        <v>6.1320226974080771</v>
      </c>
      <c r="J172" s="52">
        <f>IF(Data!G80&gt;0,Data!G80,"")</f>
        <v>6.1320226974080771</v>
      </c>
      <c r="K172" s="52">
        <f>IF(Data!G80&gt;0,Data!G80,"")</f>
        <v>6.1320226974080771</v>
      </c>
      <c r="L172" s="52">
        <f>IF(Data!H80&gt;0,Data!H80,"")</f>
        <v>6.060931047317661</v>
      </c>
      <c r="M172" s="52">
        <f>IF(Data!H80&gt;0,Data!H80,"")</f>
        <v>6.060931047317661</v>
      </c>
      <c r="N172" s="52">
        <f>IF(Data!I80&gt;0,Data!I80,"")</f>
        <v>6.0427377185051245</v>
      </c>
    </row>
    <row r="173" spans="1:14">
      <c r="A173" s="66"/>
      <c r="B173" s="84">
        <f t="shared" si="5"/>
        <v>45358</v>
      </c>
      <c r="C173" s="52" t="str">
        <f>IF(Data!D81&gt;0,Data!D81,"")</f>
        <v/>
      </c>
      <c r="D173" s="52" t="str">
        <f>IF(Data!E81&gt;0,Data!E81,"")</f>
        <v/>
      </c>
      <c r="E173" s="52" t="str">
        <f>IF(Data!E81&gt;0,Data!E81,"")</f>
        <v/>
      </c>
      <c r="F173" s="52" t="str">
        <f>IF(Data!F81&gt;0,Data!F81,"")</f>
        <v/>
      </c>
      <c r="G173" s="52" t="str">
        <f>IF(Data!F81&gt;0,Data!F81,"")</f>
        <v/>
      </c>
      <c r="H173" s="52" t="str">
        <f>IF(Data!F81&gt;0,Data!F81,"")</f>
        <v/>
      </c>
      <c r="I173" s="52">
        <f>IF(Data!G81&gt;0,Data!G81,"")</f>
        <v>5.8902723068113314</v>
      </c>
      <c r="J173" s="52">
        <f>IF(Data!G81&gt;0,Data!G81,"")</f>
        <v>5.8902723068113314</v>
      </c>
      <c r="K173" s="52">
        <f>IF(Data!G81&gt;0,Data!G81,"")</f>
        <v>5.8902723068113314</v>
      </c>
      <c r="L173" s="52">
        <f>IF(Data!H81&gt;0,Data!H81,"")</f>
        <v>5.8334698538276069</v>
      </c>
      <c r="M173" s="52">
        <f>IF(Data!H81&gt;0,Data!H81,"")</f>
        <v>5.8334698538276069</v>
      </c>
      <c r="N173" s="52">
        <f>IF(Data!I81&gt;0,Data!I81,"")</f>
        <v>5.8407646745027124</v>
      </c>
    </row>
    <row r="174" spans="1:14">
      <c r="A174" s="66"/>
      <c r="B174" s="84">
        <f t="shared" si="5"/>
        <v>45365</v>
      </c>
      <c r="C174" s="52" t="str">
        <f>IF(Data!D82&gt;0,Data!D82,"")</f>
        <v/>
      </c>
      <c r="D174" s="52" t="str">
        <f>IF(Data!E82&gt;0,Data!E82,"")</f>
        <v/>
      </c>
      <c r="E174" s="52" t="str">
        <f>IF(Data!E82&gt;0,Data!E82,"")</f>
        <v/>
      </c>
      <c r="F174" s="52" t="str">
        <f>IF(Data!F82&gt;0,Data!F82,"")</f>
        <v/>
      </c>
      <c r="G174" s="52" t="str">
        <f>IF(Data!F82&gt;0,Data!F82,"")</f>
        <v/>
      </c>
      <c r="H174" s="52" t="str">
        <f>IF(Data!F82&gt;0,Data!F82,"")</f>
        <v/>
      </c>
      <c r="I174" s="52">
        <f>IF(Data!G82&gt;0,Data!G82,"")</f>
        <v>5.8902723068113314</v>
      </c>
      <c r="J174" s="52">
        <f>IF(Data!G82&gt;0,Data!G82,"")</f>
        <v>5.8902723068113314</v>
      </c>
      <c r="K174" s="52">
        <f>IF(Data!G82&gt;0,Data!G82,"")</f>
        <v>5.8902723068113314</v>
      </c>
      <c r="L174" s="52">
        <f>IF(Data!H82&gt;0,Data!H82,"")</f>
        <v>5.8487594333936102</v>
      </c>
      <c r="M174" s="52">
        <f>IF(Data!H82&gt;0,Data!H82,"")</f>
        <v>5.8487594333936102</v>
      </c>
      <c r="N174" s="52">
        <f>IF(Data!I82&gt;0,Data!I82,"")</f>
        <v>5.8989331088004828</v>
      </c>
    </row>
    <row r="175" spans="1:14">
      <c r="A175" s="66"/>
      <c r="B175" s="84">
        <f t="shared" si="5"/>
        <v>45372</v>
      </c>
      <c r="C175" s="52" t="str">
        <f>IF(Data!D83&gt;0,Data!D83,"")</f>
        <v/>
      </c>
      <c r="D175" s="52" t="str">
        <f>IF(Data!E83&gt;0,Data!E83,"")</f>
        <v/>
      </c>
      <c r="E175" s="52" t="str">
        <f>IF(Data!E83&gt;0,Data!E83,"")</f>
        <v/>
      </c>
      <c r="F175" s="52" t="str">
        <f>IF(Data!F83&gt;0,Data!F83,"")</f>
        <v/>
      </c>
      <c r="G175" s="52" t="str">
        <f>IF(Data!F83&gt;0,Data!F83,"")</f>
        <v/>
      </c>
      <c r="H175" s="52" t="str">
        <f>IF(Data!F83&gt;0,Data!F83,"")</f>
        <v/>
      </c>
      <c r="I175" s="52">
        <f>IF(Data!G83&gt;0,Data!G83,"")</f>
        <v>5.8902723068113314</v>
      </c>
      <c r="J175" s="52">
        <f>IF(Data!G83&gt;0,Data!G83,"")</f>
        <v>5.8902723068113314</v>
      </c>
      <c r="K175" s="52">
        <f>IF(Data!G83&gt;0,Data!G83,"")</f>
        <v>5.8902723068113314</v>
      </c>
      <c r="L175" s="52">
        <f>IF(Data!H83&gt;0,Data!H83,"")</f>
        <v>5.9278319695599766</v>
      </c>
      <c r="M175" s="52">
        <f>IF(Data!H83&gt;0,Data!H83,"")</f>
        <v>5.9278319695599766</v>
      </c>
      <c r="N175" s="52">
        <f>IF(Data!I83&gt;0,Data!I83,"")</f>
        <v>5.9797029204339962</v>
      </c>
    </row>
    <row r="176" spans="1:14">
      <c r="A176" s="66"/>
      <c r="B176" s="84">
        <f t="shared" si="5"/>
        <v>45379</v>
      </c>
      <c r="C176" s="52" t="str">
        <f>IF(Data!D84&gt;0,Data!D84,"")</f>
        <v/>
      </c>
      <c r="D176" s="52" t="str">
        <f>IF(Data!E84&gt;0,Data!E84,"")</f>
        <v/>
      </c>
      <c r="E176" s="52" t="str">
        <f>IF(Data!E84&gt;0,Data!E84,"")</f>
        <v/>
      </c>
      <c r="F176" s="52" t="str">
        <f>IF(Data!F84&gt;0,Data!F84,"")</f>
        <v/>
      </c>
      <c r="G176" s="52" t="str">
        <f>IF(Data!F84&gt;0,Data!F84,"")</f>
        <v/>
      </c>
      <c r="H176" s="52" t="str">
        <f>IF(Data!F84&gt;0,Data!F84,"")</f>
        <v/>
      </c>
      <c r="I176" s="52">
        <f>IF(Data!G84&gt;0,Data!G84,"")</f>
        <v>5.8902723068113314</v>
      </c>
      <c r="J176" s="52">
        <f>IF(Data!G84&gt;0,Data!G84,"")</f>
        <v>5.8902723068113314</v>
      </c>
      <c r="K176" s="52">
        <f>IF(Data!G84&gt;0,Data!G84,"")</f>
        <v>5.8902723068113314</v>
      </c>
      <c r="L176" s="52">
        <f>IF(Data!H84&gt;0,Data!H84,"")</f>
        <v>5.9515634644364077</v>
      </c>
      <c r="M176" s="52">
        <f>IF(Data!H84&gt;0,Data!H84,"")</f>
        <v>5.9515634644364077</v>
      </c>
      <c r="N176" s="52">
        <f>IF(Data!I84&gt;0,Data!I84,"")</f>
        <v>6.016277090114527</v>
      </c>
    </row>
    <row r="177" spans="1:16">
      <c r="A177" s="66"/>
      <c r="B177" s="84">
        <f t="shared" si="5"/>
        <v>45386</v>
      </c>
      <c r="C177" s="52" t="str">
        <f>IF(Data!D85&gt;0,Data!D85,"")</f>
        <v/>
      </c>
      <c r="D177" s="52" t="str">
        <f>IF(Data!E85&gt;0,Data!E85,"")</f>
        <v/>
      </c>
      <c r="E177" s="52" t="str">
        <f>IF(Data!E85&gt;0,Data!E85,"")</f>
        <v/>
      </c>
      <c r="F177" s="52" t="str">
        <f>IF(Data!F85&gt;0,Data!F85,"")</f>
        <v/>
      </c>
      <c r="G177" s="52" t="str">
        <f>IF(Data!F85&gt;0,Data!F85,"")</f>
        <v/>
      </c>
      <c r="H177" s="52" t="str">
        <f>IF(Data!F85&gt;0,Data!F85,"")</f>
        <v/>
      </c>
      <c r="I177" s="52" t="str">
        <f>IF(Data!G85&gt;0,Data!G85,"")</f>
        <v/>
      </c>
      <c r="J177" s="52" t="str">
        <f>IF(Data!G85&gt;0,Data!G85,"")</f>
        <v/>
      </c>
      <c r="K177" s="52" t="str">
        <f>IF(Data!G85&gt;0,Data!G85,"")</f>
        <v/>
      </c>
      <c r="L177" s="52">
        <f>IF(Data!H85&gt;0,Data!H85,"")</f>
        <v>5.9164354581072942</v>
      </c>
      <c r="M177" s="52">
        <f>IF(Data!H85&gt;0,Data!H85,"")</f>
        <v>5.9164354581072942</v>
      </c>
      <c r="N177" s="52">
        <f>IF(Data!I85&gt;0,Data!I85,"")</f>
        <v>5.9849905018083183</v>
      </c>
    </row>
    <row r="178" spans="1:16">
      <c r="A178" s="66"/>
      <c r="B178" s="84">
        <f t="shared" si="5"/>
        <v>45393</v>
      </c>
      <c r="C178" s="52" t="str">
        <f>IF(Data!D86&gt;0,Data!D86,"")</f>
        <v/>
      </c>
      <c r="D178" s="52" t="str">
        <f>IF(Data!E86&gt;0,Data!E86,"")</f>
        <v/>
      </c>
      <c r="E178" s="52" t="str">
        <f>IF(Data!E86&gt;0,Data!E86,"")</f>
        <v/>
      </c>
      <c r="F178" s="52" t="str">
        <f>IF(Data!F86&gt;0,Data!F86,"")</f>
        <v/>
      </c>
      <c r="G178" s="52" t="str">
        <f>IF(Data!F86&gt;0,Data!F86,"")</f>
        <v/>
      </c>
      <c r="H178" s="52" t="str">
        <f>IF(Data!F86&gt;0,Data!F86,"")</f>
        <v/>
      </c>
      <c r="I178" s="52" t="str">
        <f>IF(Data!G86&gt;0,Data!G86,"")</f>
        <v/>
      </c>
      <c r="J178" s="52" t="str">
        <f>IF(Data!G86&gt;0,Data!G86,"")</f>
        <v/>
      </c>
      <c r="K178" s="52" t="str">
        <f>IF(Data!G86&gt;0,Data!G86,"")</f>
        <v/>
      </c>
      <c r="L178" s="52" t="str">
        <f>IF(Data!H86&gt;0,Data!H86,"")</f>
        <v/>
      </c>
      <c r="M178" s="52" t="str">
        <f>IF(Data!H86&gt;0,Data!H86,"")</f>
        <v/>
      </c>
      <c r="N178" s="52" t="str">
        <f>IF(Data!I86&gt;0,Data!I86,"")</f>
        <v/>
      </c>
    </row>
    <row r="179" spans="1:16">
      <c r="A179" s="66"/>
      <c r="B179" s="84">
        <f t="shared" si="5"/>
        <v>45400</v>
      </c>
      <c r="C179" s="52" t="str">
        <f>IF(Data!D87&gt;0,Data!D87,"")</f>
        <v/>
      </c>
      <c r="D179" s="52" t="str">
        <f>IF(Data!E87&gt;0,Data!E87,"")</f>
        <v/>
      </c>
      <c r="E179" s="52" t="str">
        <f>IF(Data!E87&gt;0,Data!E87,"")</f>
        <v/>
      </c>
      <c r="F179" s="52" t="str">
        <f>IF(Data!F87&gt;0,Data!F87,"")</f>
        <v/>
      </c>
      <c r="G179" s="52" t="str">
        <f>IF(Data!F87&gt;0,Data!F87,"")</f>
        <v/>
      </c>
      <c r="H179" s="52" t="str">
        <f>IF(Data!F87&gt;0,Data!F87,"")</f>
        <v/>
      </c>
      <c r="I179" s="52" t="str">
        <f>IF(Data!G87&gt;0,Data!G87,"")</f>
        <v/>
      </c>
      <c r="J179" s="52" t="str">
        <f>IF(Data!G87&gt;0,Data!G87,"")</f>
        <v/>
      </c>
      <c r="K179" s="52" t="str">
        <f>IF(Data!G87&gt;0,Data!G87,"")</f>
        <v/>
      </c>
      <c r="L179" s="52" t="str">
        <f>IF(Data!H87&gt;0,Data!H87,"")</f>
        <v/>
      </c>
      <c r="M179" s="52" t="str">
        <f>IF(Data!H87&gt;0,Data!H87,"")</f>
        <v/>
      </c>
      <c r="N179" s="52" t="str">
        <f>IF(Data!I87&gt;0,Data!I87,"")</f>
        <v/>
      </c>
    </row>
    <row r="180" spans="1:16">
      <c r="A180" s="66"/>
      <c r="B180" s="84">
        <f t="shared" si="5"/>
        <v>45407</v>
      </c>
      <c r="C180" s="52" t="str">
        <f>IF(Data!D88&gt;0,Data!D88,"")</f>
        <v/>
      </c>
      <c r="D180" s="52" t="str">
        <f>IF(Data!E88&gt;0,Data!E88,"")</f>
        <v/>
      </c>
      <c r="E180" s="52" t="str">
        <f>IF(Data!E88&gt;0,Data!E88,"")</f>
        <v/>
      </c>
      <c r="F180" s="52" t="str">
        <f>IF(Data!F88&gt;0,Data!F88,"")</f>
        <v/>
      </c>
      <c r="G180" s="52" t="str">
        <f>IF(Data!F88&gt;0,Data!F88,"")</f>
        <v/>
      </c>
      <c r="H180" s="52" t="str">
        <f>IF(Data!F88&gt;0,Data!F88,"")</f>
        <v/>
      </c>
      <c r="I180" s="52" t="str">
        <f>IF(Data!G88&gt;0,Data!G88,"")</f>
        <v/>
      </c>
      <c r="J180" s="52" t="str">
        <f>IF(Data!G88&gt;0,Data!G88,"")</f>
        <v/>
      </c>
      <c r="K180" s="52" t="str">
        <f>IF(Data!G88&gt;0,Data!G88,"")</f>
        <v/>
      </c>
      <c r="L180" s="52" t="str">
        <f>IF(Data!H88&gt;0,Data!H88,"")</f>
        <v/>
      </c>
      <c r="M180" s="52" t="str">
        <f>IF(Data!H88&gt;0,Data!H88,"")</f>
        <v/>
      </c>
      <c r="N180" s="52" t="str">
        <f>IF(Data!I88&gt;0,Data!I88,"")</f>
        <v/>
      </c>
    </row>
    <row r="181" spans="1:16">
      <c r="A181" s="66"/>
      <c r="B181" s="84">
        <f t="shared" si="5"/>
        <v>45414</v>
      </c>
      <c r="C181" s="52" t="str">
        <f>IF(Data!D89&gt;0,Data!D89,"")</f>
        <v/>
      </c>
      <c r="D181" s="52" t="str">
        <f>IF(Data!E89&gt;0,Data!E89,"")</f>
        <v/>
      </c>
      <c r="E181" s="52" t="str">
        <f>IF(Data!E89&gt;0,Data!E89,"")</f>
        <v/>
      </c>
      <c r="F181" s="52" t="str">
        <f>IF(Data!F89&gt;0,Data!F89,"")</f>
        <v/>
      </c>
      <c r="G181" s="52" t="str">
        <f>IF(Data!F89&gt;0,Data!F89,"")</f>
        <v/>
      </c>
      <c r="H181" s="52" t="str">
        <f>IF(Data!F89&gt;0,Data!F89,"")</f>
        <v/>
      </c>
      <c r="I181" s="52" t="str">
        <f>IF(Data!G89&gt;0,Data!G89,"")</f>
        <v/>
      </c>
      <c r="J181" s="52" t="str">
        <f>IF(Data!G89&gt;0,Data!G89,"")</f>
        <v/>
      </c>
      <c r="K181" s="52" t="str">
        <f>IF(Data!G89&gt;0,Data!G89,"")</f>
        <v/>
      </c>
      <c r="L181" s="52" t="str">
        <f>IF(Data!H89&gt;0,Data!H89,"")</f>
        <v/>
      </c>
      <c r="M181" s="52" t="str">
        <f>IF(Data!H89&gt;0,Data!H89,"")</f>
        <v/>
      </c>
      <c r="N181" s="52" t="str">
        <f>IF(Data!I89&gt;0,Data!I89,"")</f>
        <v/>
      </c>
    </row>
    <row r="182" spans="1:16">
      <c r="A182" s="66"/>
      <c r="B182" s="84">
        <f t="shared" si="5"/>
        <v>45421</v>
      </c>
      <c r="C182" s="52" t="str">
        <f>IF(Data!D90&gt;0,Data!D90,"")</f>
        <v/>
      </c>
      <c r="D182" s="52" t="str">
        <f>IF(Data!E90&gt;0,Data!E90,"")</f>
        <v/>
      </c>
      <c r="E182" s="52" t="str">
        <f>IF(Data!E90&gt;0,Data!E90,"")</f>
        <v/>
      </c>
      <c r="F182" s="52" t="str">
        <f>IF(Data!F90&gt;0,Data!F90,"")</f>
        <v/>
      </c>
      <c r="G182" s="52" t="str">
        <f>IF(Data!F90&gt;0,Data!F90,"")</f>
        <v/>
      </c>
      <c r="H182" s="52" t="str">
        <f>IF(Data!F90&gt;0,Data!F90,"")</f>
        <v/>
      </c>
      <c r="I182" s="52" t="str">
        <f>IF(Data!G90&gt;0,Data!G90,"")</f>
        <v/>
      </c>
      <c r="J182" s="52" t="str">
        <f>IF(Data!G90&gt;0,Data!G90,"")</f>
        <v/>
      </c>
      <c r="K182" s="52" t="str">
        <f>IF(Data!G90&gt;0,Data!G90,"")</f>
        <v/>
      </c>
      <c r="L182" s="52" t="str">
        <f>IF(Data!H90&gt;0,Data!H90,"")</f>
        <v/>
      </c>
      <c r="M182" s="52" t="str">
        <f>IF(Data!H90&gt;0,Data!H90,"")</f>
        <v/>
      </c>
      <c r="N182" s="52" t="str">
        <f>IF(Data!I90&gt;0,Data!I90,"")</f>
        <v/>
      </c>
    </row>
    <row r="183" spans="1:16">
      <c r="A183" s="66"/>
      <c r="B183" s="84">
        <f t="shared" si="5"/>
        <v>45428</v>
      </c>
      <c r="C183" s="52" t="str">
        <f>IF(Data!D91&gt;0,Data!D91,"")</f>
        <v/>
      </c>
      <c r="D183" s="52" t="str">
        <f>IF(Data!E91&gt;0,Data!E91,"")</f>
        <v/>
      </c>
      <c r="E183" s="52" t="str">
        <f>IF(Data!E91&gt;0,Data!E91,"")</f>
        <v/>
      </c>
      <c r="F183" s="52" t="str">
        <f>IF(Data!F91&gt;0,Data!F91,"")</f>
        <v/>
      </c>
      <c r="G183" s="52" t="str">
        <f>IF(Data!F91&gt;0,Data!F91,"")</f>
        <v/>
      </c>
      <c r="H183" s="52" t="str">
        <f>IF(Data!F91&gt;0,Data!F91,"")</f>
        <v/>
      </c>
      <c r="I183" s="52" t="str">
        <f>IF(Data!G91&gt;0,Data!G91,"")</f>
        <v/>
      </c>
      <c r="J183" s="52" t="str">
        <f>IF(Data!G91&gt;0,Data!G91,"")</f>
        <v/>
      </c>
      <c r="K183" s="52" t="str">
        <f>IF(Data!G91&gt;0,Data!G91,"")</f>
        <v/>
      </c>
      <c r="L183" s="52" t="str">
        <f>IF(Data!H91&gt;0,Data!H91,"")</f>
        <v/>
      </c>
      <c r="M183" s="52" t="str">
        <f>IF(Data!H91&gt;0,Data!H91,"")</f>
        <v/>
      </c>
      <c r="N183" s="52" t="str">
        <f>IF(Data!I91&gt;0,Data!I91,"")</f>
        <v/>
      </c>
    </row>
    <row r="184" spans="1:16" ht="13.9" thickBot="1">
      <c r="A184" s="87"/>
      <c r="B184" s="107">
        <f t="shared" si="5"/>
        <v>45435</v>
      </c>
      <c r="C184" s="88" t="str">
        <f>IF(Data!D92&gt;0,Data!D92,"")</f>
        <v/>
      </c>
      <c r="D184" s="88" t="str">
        <f>IF(Data!E92&gt;0,Data!E92,"")</f>
        <v/>
      </c>
      <c r="E184" s="88" t="str">
        <f>IF(Data!E92&gt;0,Data!E92,"")</f>
        <v/>
      </c>
      <c r="F184" s="88" t="str">
        <f>IF(Data!F92&gt;0,Data!F92,"")</f>
        <v/>
      </c>
      <c r="G184" s="88" t="str">
        <f>IF(Data!F92&gt;0,Data!F92,"")</f>
        <v/>
      </c>
      <c r="H184" s="88" t="str">
        <f>IF(Data!F92&gt;0,Data!F92,"")</f>
        <v/>
      </c>
      <c r="I184" s="88" t="str">
        <f>IF(Data!G92&gt;0,Data!G92,"")</f>
        <v/>
      </c>
      <c r="J184" s="88" t="str">
        <f>IF(Data!G92&gt;0,Data!G92,"")</f>
        <v/>
      </c>
      <c r="K184" s="88" t="str">
        <f>IF(Data!G92&gt;0,Data!G92,"")</f>
        <v/>
      </c>
      <c r="L184" s="88" t="str">
        <f>IF(Data!H92&gt;0,Data!H92,"")</f>
        <v/>
      </c>
      <c r="M184" s="88" t="str">
        <f>IF(Data!H92&gt;0,Data!H92,"")</f>
        <v/>
      </c>
      <c r="N184" s="88" t="str">
        <f>IF(Data!I92&gt;0,Data!I92,"")</f>
        <v/>
      </c>
    </row>
    <row r="185" spans="1:16">
      <c r="A185" s="56" t="s">
        <v>134</v>
      </c>
      <c r="B185" s="56"/>
      <c r="C185" s="56"/>
      <c r="D185" s="56"/>
      <c r="E185" s="56"/>
      <c r="F185" s="56"/>
      <c r="G185" s="56"/>
      <c r="H185" s="56"/>
      <c r="I185" s="56"/>
      <c r="J185" s="56"/>
      <c r="K185" s="56"/>
      <c r="L185" s="56"/>
      <c r="M185" s="56"/>
      <c r="N185" s="56"/>
    </row>
    <row r="186" spans="1:16">
      <c r="A186" s="56" t="s">
        <v>135</v>
      </c>
      <c r="B186" s="56"/>
      <c r="C186" s="56"/>
      <c r="D186" s="56"/>
      <c r="E186" s="56"/>
      <c r="F186" s="56"/>
      <c r="G186" s="56"/>
      <c r="H186" s="56"/>
      <c r="I186" s="56"/>
      <c r="J186" s="56"/>
      <c r="K186" s="56"/>
      <c r="L186" s="56"/>
      <c r="M186" s="56"/>
      <c r="N186" s="56"/>
    </row>
    <row r="187" spans="1:16">
      <c r="A187" s="56"/>
      <c r="B187" s="56"/>
      <c r="C187" s="56"/>
      <c r="D187" s="56"/>
      <c r="E187" s="56"/>
      <c r="F187" s="56"/>
      <c r="G187" s="56"/>
      <c r="H187" s="56"/>
      <c r="I187" s="56"/>
      <c r="J187" s="56"/>
      <c r="K187" s="56"/>
      <c r="L187" s="56"/>
      <c r="M187" s="56"/>
      <c r="N187" s="56"/>
    </row>
    <row r="188" spans="1:16" ht="13.9" thickBot="1">
      <c r="A188" s="3" t="s">
        <v>136</v>
      </c>
      <c r="B188" s="3"/>
      <c r="C188" s="3"/>
      <c r="D188" s="3"/>
      <c r="E188" s="3"/>
      <c r="F188" s="3"/>
      <c r="G188" s="68"/>
      <c r="H188" s="68"/>
      <c r="I188" s="68"/>
      <c r="J188" s="68"/>
      <c r="K188" s="68"/>
      <c r="L188" s="68"/>
      <c r="M188" s="68"/>
      <c r="N188" s="68"/>
      <c r="O188" s="68"/>
      <c r="P188" s="68"/>
    </row>
    <row r="189" spans="1:16">
      <c r="A189" s="135" t="s">
        <v>128</v>
      </c>
      <c r="B189" s="135" t="s">
        <v>129</v>
      </c>
      <c r="C189" s="460" t="s">
        <v>137</v>
      </c>
      <c r="D189" s="460"/>
      <c r="E189" s="470"/>
      <c r="F189" s="470"/>
      <c r="G189" s="470"/>
      <c r="H189" s="470"/>
      <c r="I189" s="470"/>
      <c r="J189" s="470" t="s">
        <v>130</v>
      </c>
      <c r="K189" s="470"/>
      <c r="L189" s="470"/>
      <c r="M189" s="470"/>
      <c r="N189" s="470"/>
      <c r="O189" s="470"/>
      <c r="P189" s="470"/>
    </row>
    <row r="190" spans="1:16" ht="13.9" thickBot="1">
      <c r="A190" s="343" t="s">
        <v>131</v>
      </c>
      <c r="B190" s="343" t="s">
        <v>132</v>
      </c>
      <c r="C190" s="102"/>
      <c r="D190" s="87"/>
      <c r="E190" s="343" t="s">
        <v>138</v>
      </c>
      <c r="F190" s="343" t="s">
        <v>94</v>
      </c>
      <c r="G190" s="343" t="s">
        <v>84</v>
      </c>
      <c r="H190" s="343" t="s">
        <v>85</v>
      </c>
      <c r="I190" s="343" t="s">
        <v>86</v>
      </c>
      <c r="J190" s="343" t="s">
        <v>87</v>
      </c>
      <c r="K190" s="343" t="s">
        <v>88</v>
      </c>
      <c r="L190" s="343" t="s">
        <v>89</v>
      </c>
      <c r="M190" s="343" t="s">
        <v>90</v>
      </c>
      <c r="N190" s="343" t="s">
        <v>91</v>
      </c>
      <c r="O190" s="343" t="s">
        <v>139</v>
      </c>
      <c r="P190" s="343" t="s">
        <v>93</v>
      </c>
    </row>
    <row r="191" spans="1:16">
      <c r="A191" s="8"/>
      <c r="B191" s="8"/>
      <c r="C191" s="91"/>
      <c r="D191" s="66"/>
      <c r="E191" s="315"/>
      <c r="F191" s="315"/>
      <c r="G191" s="315"/>
      <c r="H191" s="315"/>
      <c r="I191" s="315"/>
      <c r="J191" s="315" t="s">
        <v>81</v>
      </c>
      <c r="K191" s="315"/>
      <c r="L191" s="315"/>
      <c r="M191" s="315"/>
      <c r="N191" s="315"/>
      <c r="O191" s="315"/>
      <c r="P191" s="315"/>
    </row>
    <row r="192" spans="1:16">
      <c r="A192" s="8">
        <v>2023</v>
      </c>
      <c r="B192" s="84">
        <v>45050</v>
      </c>
      <c r="C192" s="66" t="s">
        <v>140</v>
      </c>
      <c r="D192" s="66"/>
      <c r="E192" s="52">
        <f>IF(C129="","",C129+Data!C$504)</f>
        <v>7.0938940378760353</v>
      </c>
      <c r="F192" s="52">
        <f>IF(D129="","",D129+Data!D$504)</f>
        <v>6.9875446792631779</v>
      </c>
      <c r="G192" s="52">
        <f>IF(E129="","",E129+Data!E$504)</f>
        <v>7.2796845348948027</v>
      </c>
      <c r="H192" s="52">
        <f>IF(F129="","",F129+Data!F$504)</f>
        <v>7.3650401796826843</v>
      </c>
      <c r="I192" s="52">
        <f>IF(G129="","",G129+Data!G$504)</f>
        <v>7.3349676333381337</v>
      </c>
      <c r="J192" s="52">
        <f>IF(H129="","",H129+Data!H$504)</f>
        <v>7.4355830739595019</v>
      </c>
      <c r="K192" s="52">
        <f>IF(I129="","",I129+Data!I$504)</f>
        <v>7.4941117767947869</v>
      </c>
      <c r="L192" s="52">
        <f>IF(J129="","",J129+Data!J$504)</f>
        <v>7.4862633457553258</v>
      </c>
      <c r="M192" s="52">
        <f>IF(K129="","",K129+Data!K$504)</f>
        <v>7.6914280285627852</v>
      </c>
      <c r="N192" s="52">
        <f>IF(L129="","",L129+Data!L$504)</f>
        <v>7.6709262829351115</v>
      </c>
      <c r="O192" s="52">
        <f>IF(M129="","",M129+Data!M$504)</f>
        <v>7.473799670204146</v>
      </c>
      <c r="P192" s="52">
        <f>IF(N129="","",N129+Data!N$504)</f>
        <v>7.3720216403475574</v>
      </c>
    </row>
    <row r="193" spans="1:16">
      <c r="A193" s="66"/>
      <c r="B193" s="84">
        <f>B192+7</f>
        <v>45057</v>
      </c>
      <c r="C193" s="66"/>
      <c r="D193" s="66"/>
      <c r="E193" s="52">
        <f>IF(C130="","",C130+Data!C$504)</f>
        <v>7.266631744642952</v>
      </c>
      <c r="F193" s="52">
        <f>IF(D130="","",D130+Data!D$504)</f>
        <v>7.1358317180139013</v>
      </c>
      <c r="G193" s="52">
        <f>IF(E130="","",E130+Data!E$504)</f>
        <v>7.4279715736455261</v>
      </c>
      <c r="H193" s="52">
        <f>IF(F130="","",F130+Data!F$504)</f>
        <v>7.468746716698301</v>
      </c>
      <c r="I193" s="52">
        <f>IF(G130="","",G130+Data!G$504)</f>
        <v>7.4386741703537504</v>
      </c>
      <c r="J193" s="52">
        <f>IF(H130="","",H130+Data!H$504)</f>
        <v>7.5392896109751186</v>
      </c>
      <c r="K193" s="52">
        <f>IF(I130="","",I130+Data!I$504)</f>
        <v>7.5586370370608371</v>
      </c>
      <c r="L193" s="52">
        <f>IF(J130="","",J130+Data!J$504)</f>
        <v>7.550788606021376</v>
      </c>
      <c r="M193" s="52">
        <f>IF(K130="","",K130+Data!K$504)</f>
        <v>7.7559532888288354</v>
      </c>
      <c r="N193" s="52">
        <f>IF(L130="","",L130+Data!L$504)</f>
        <v>7.7110867571976911</v>
      </c>
      <c r="O193" s="52">
        <f>IF(M130="","",M130+Data!M$504)</f>
        <v>7.5139601444667257</v>
      </c>
      <c r="P193" s="52">
        <f>IF(N130="","",N130+Data!N$504)</f>
        <v>7.4042102276812756</v>
      </c>
    </row>
    <row r="194" spans="1:16">
      <c r="A194" s="66"/>
      <c r="B194" s="84">
        <f t="shared" ref="B194:B247" si="6">B193+7</f>
        <v>45064</v>
      </c>
      <c r="C194" s="66"/>
      <c r="D194" s="66"/>
      <c r="E194" s="52">
        <f>IF(C131="","",C131+Data!C$504)</f>
        <v>7.2435263152039706</v>
      </c>
      <c r="F194" s="52">
        <f>IF(D131="","",D131+Data!D$504)</f>
        <v>7.1198044898473309</v>
      </c>
      <c r="G194" s="52">
        <f>IF(E131="","",E131+Data!E$504)</f>
        <v>7.4119443454789558</v>
      </c>
      <c r="H194" s="52">
        <f>IF(F131="","",F131+Data!F$504)</f>
        <v>7.4537216603073224</v>
      </c>
      <c r="I194" s="52">
        <f>IF(G131="","",G131+Data!G$504)</f>
        <v>7.4236491139627718</v>
      </c>
      <c r="J194" s="52">
        <f>IF(H131="","",H131+Data!H$504)</f>
        <v>7.52426455458414</v>
      </c>
      <c r="K194" s="52">
        <f>IF(I131="","",I131+Data!I$504)</f>
        <v>7.5284106504211605</v>
      </c>
      <c r="L194" s="52">
        <f>IF(J131="","",J131+Data!J$504)</f>
        <v>7.5205622193816994</v>
      </c>
      <c r="M194" s="52">
        <f>IF(K131="","",K131+Data!K$504)</f>
        <v>7.7257269021891588</v>
      </c>
      <c r="N194" s="52">
        <f>IF(L131="","",L131+Data!L$504)</f>
        <v>7.6528325076314676</v>
      </c>
      <c r="O194" s="52">
        <f>IF(M131="","",M131+Data!M$504)</f>
        <v>7.4557058949005022</v>
      </c>
      <c r="P194" s="52">
        <f>IF(N131="","",N131+Data!N$504)</f>
        <v>7.2342067618050461</v>
      </c>
    </row>
    <row r="195" spans="1:16">
      <c r="A195" s="66"/>
      <c r="B195" s="84">
        <f t="shared" si="6"/>
        <v>45071</v>
      </c>
      <c r="C195" s="66"/>
      <c r="D195" s="66"/>
      <c r="E195" s="52">
        <f>IF(C132="","",C132+Data!C$504)</f>
        <v>7.0083763903919403</v>
      </c>
      <c r="F195" s="52">
        <f>IF(D132="","",D132+Data!D$504)</f>
        <v>6.9046712509809343</v>
      </c>
      <c r="G195" s="52">
        <f>IF(E132="","",E132+Data!E$504)</f>
        <v>7.1968111066125591</v>
      </c>
      <c r="H195" s="52">
        <f>IF(F132="","",F132+Data!F$504)</f>
        <v>7.2718581308105055</v>
      </c>
      <c r="I195" s="52">
        <f>IF(G132="","",G132+Data!G$504)</f>
        <v>7.2417855844659549</v>
      </c>
      <c r="J195" s="52">
        <f>IF(H132="","",H132+Data!H$504)</f>
        <v>7.3424010250873231</v>
      </c>
      <c r="K195" s="52">
        <f>IF(I132="","",I132+Data!I$504)</f>
        <v>7.3746321556264824</v>
      </c>
      <c r="L195" s="52">
        <f>IF(J132="","",J132+Data!J$504)</f>
        <v>7.3667837245870214</v>
      </c>
      <c r="M195" s="52">
        <f>IF(K132="","",K132+Data!K$504)</f>
        <v>7.5719484073944807</v>
      </c>
      <c r="N195" s="52">
        <f>IF(L132="","",L132+Data!L$504)</f>
        <v>7.5163573138778528</v>
      </c>
      <c r="O195" s="52">
        <f>IF(M132="","",M132+Data!M$504)</f>
        <v>7.3192307011468873</v>
      </c>
      <c r="P195" s="52">
        <f>IF(N132="","",N132+Data!N$504)</f>
        <v>7.1780782829155143</v>
      </c>
    </row>
    <row r="196" spans="1:16">
      <c r="A196" s="66"/>
      <c r="B196" s="84">
        <f t="shared" si="6"/>
        <v>45078</v>
      </c>
      <c r="C196" s="66"/>
      <c r="D196" s="66"/>
      <c r="E196" s="52">
        <f>IF(C133="","",C133+Data!C$504)</f>
        <v>6.9224139091889327</v>
      </c>
      <c r="F196" s="52">
        <f>IF(D133="","",D133+Data!D$504)</f>
        <v>6.8223205627218242</v>
      </c>
      <c r="G196" s="52">
        <f>IF(E133="","",E133+Data!E$504)</f>
        <v>7.114460418353449</v>
      </c>
      <c r="H196" s="52">
        <f>IF(F133="","",F133+Data!F$504)</f>
        <v>7.1956919278029856</v>
      </c>
      <c r="I196" s="52">
        <f>IF(G133="","",G133+Data!G$504)</f>
        <v>7.165619381458435</v>
      </c>
      <c r="J196" s="52">
        <f>IF(H133="","",H133+Data!H$504)</f>
        <v>7.2662348220798032</v>
      </c>
      <c r="K196" s="52">
        <f>IF(I133="","",I133+Data!I$504)</f>
        <v>7.3236315497849542</v>
      </c>
      <c r="L196" s="52">
        <f>IF(J133="","",J133+Data!J$504)</f>
        <v>7.3157831187454931</v>
      </c>
      <c r="M196" s="52">
        <f>IF(K133="","",K133+Data!K$504)</f>
        <v>7.5209478015529525</v>
      </c>
      <c r="N196" s="52">
        <f>IF(L133="","",L133+Data!L$504)</f>
        <v>7.5026743641959559</v>
      </c>
      <c r="O196" s="52">
        <f>IF(M133="","",M133+Data!M$504)</f>
        <v>7.3055477514649905</v>
      </c>
      <c r="P196" s="52">
        <f>IF(N133="","",N133+Data!N$504)</f>
        <v>7.2499196391908187</v>
      </c>
    </row>
    <row r="197" spans="1:16">
      <c r="A197" s="66"/>
      <c r="B197" s="84">
        <f t="shared" si="6"/>
        <v>45085</v>
      </c>
      <c r="C197" s="66"/>
      <c r="D197" s="66"/>
      <c r="E197" s="52">
        <f>IF(C134="","",C134+Data!C$504)</f>
        <v>7.0671360809645263</v>
      </c>
      <c r="F197" s="52">
        <f>IF(D134="","",D134+Data!D$504)</f>
        <v>6.9801992960937156</v>
      </c>
      <c r="G197" s="52">
        <f>IF(E134="","",E134+Data!E$504)</f>
        <v>7.2723391517253404</v>
      </c>
      <c r="H197" s="52">
        <f>IF(F134="","",F134+Data!F$504)</f>
        <v>7.3484419625051247</v>
      </c>
      <c r="I197" s="52">
        <f>IF(G134="","",G134+Data!G$504)</f>
        <v>7.3183694161605741</v>
      </c>
      <c r="J197" s="52">
        <f>IF(H134="","",H134+Data!H$504)</f>
        <v>7.4189848567819423</v>
      </c>
      <c r="K197" s="52">
        <f>IF(I134="","",I134+Data!I$504)</f>
        <v>7.4650660697386861</v>
      </c>
      <c r="L197" s="52">
        <f>IF(J134="","",J134+Data!J$504)</f>
        <v>7.457217638699225</v>
      </c>
      <c r="M197" s="52">
        <f>IF(K134="","",K134+Data!K$504)</f>
        <v>7.6623823215066844</v>
      </c>
      <c r="N197" s="52">
        <f>IF(L134="","",L134+Data!L$504)</f>
        <v>7.6273179558674435</v>
      </c>
      <c r="O197" s="52">
        <f>IF(M134="","",M134+Data!M$504)</f>
        <v>7.4301913431364781</v>
      </c>
      <c r="P197" s="52">
        <f>IF(N134="","",N134+Data!N$504)</f>
        <v>7.3750683017125063</v>
      </c>
    </row>
    <row r="198" spans="1:16">
      <c r="A198" s="66"/>
      <c r="B198" s="84">
        <f t="shared" si="6"/>
        <v>45092</v>
      </c>
      <c r="C198" s="66"/>
      <c r="D198" s="66"/>
      <c r="E198" s="52">
        <f>IF(C135="","",C135+Data!C$504)</f>
        <v>7.2655407773208021</v>
      </c>
      <c r="F198" s="52">
        <f>IF(D135="","",D135+Data!D$504)</f>
        <v>7.1583489866663008</v>
      </c>
      <c r="G198" s="52">
        <f>IF(E135="","",E135+Data!E$504)</f>
        <v>7.4504888422979256</v>
      </c>
      <c r="H198" s="52">
        <f>IF(F135="","",F135+Data!F$504)</f>
        <v>7.5082539130545767</v>
      </c>
      <c r="I198" s="52">
        <f>IF(G135="","",G135+Data!G$504)</f>
        <v>7.4781813667100261</v>
      </c>
      <c r="J198" s="52">
        <f>IF(H135="","",H135+Data!H$504)</f>
        <v>7.5787968073313943</v>
      </c>
      <c r="K198" s="52">
        <f>IF(I135="","",I135+Data!I$504)</f>
        <v>7.6097516828098248</v>
      </c>
      <c r="L198" s="52">
        <f>IF(J135="","",J135+Data!J$504)</f>
        <v>7.6019032517703637</v>
      </c>
      <c r="M198" s="52">
        <f>IF(K135="","",K135+Data!K$504)</f>
        <v>7.8070679345778231</v>
      </c>
      <c r="N198" s="52">
        <f>IF(L135="","",L135+Data!L$504)</f>
        <v>7.7795428286262629</v>
      </c>
      <c r="O198" s="52">
        <f>IF(M135="","",M135+Data!M$504)</f>
        <v>7.5824162158952975</v>
      </c>
      <c r="P198" s="52">
        <f>IF(N135="","",N135+Data!N$504)</f>
        <v>7.5230499731989156</v>
      </c>
    </row>
    <row r="199" spans="1:16">
      <c r="A199" s="66"/>
      <c r="B199" s="84">
        <f t="shared" si="6"/>
        <v>45099</v>
      </c>
      <c r="C199" s="66"/>
      <c r="D199" s="66"/>
      <c r="E199" s="52">
        <f>IF(C136="","",C136+Data!C$504)</f>
        <v>7.8759213556898011</v>
      </c>
      <c r="F199" s="52">
        <f>IF(D136="","",D136+Data!D$504)</f>
        <v>7.8082552865506267</v>
      </c>
      <c r="G199" s="52">
        <f>IF(E136="","",E136+Data!E$504)</f>
        <v>8.1003951421822524</v>
      </c>
      <c r="H199" s="52">
        <f>IF(F136="","",F136+Data!F$504)</f>
        <v>8.1811309648186015</v>
      </c>
      <c r="I199" s="52">
        <f>IF(G136="","",G136+Data!G$504)</f>
        <v>8.1510584184740509</v>
      </c>
      <c r="J199" s="52">
        <f>IF(H136="","",H136+Data!H$504)</f>
        <v>8.2516738590954191</v>
      </c>
      <c r="K199" s="52">
        <f>IF(I136="","",I136+Data!I$504)</f>
        <v>8.2817136102245161</v>
      </c>
      <c r="L199" s="52">
        <f>IF(J136="","",J136+Data!J$504)</f>
        <v>8.273865179185055</v>
      </c>
      <c r="M199" s="52">
        <f>IF(K136="","",K136+Data!K$504)</f>
        <v>8.4790298619925153</v>
      </c>
      <c r="N199" s="52">
        <f>IF(L136="","",L136+Data!L$504)</f>
        <v>8.4166847083255103</v>
      </c>
      <c r="O199" s="52">
        <f>IF(M136="","",M136+Data!M$504)</f>
        <v>8.2195580955945449</v>
      </c>
      <c r="P199" s="52">
        <f>IF(N136="","",N136+Data!N$504)</f>
        <v>8.0546736227073019</v>
      </c>
    </row>
    <row r="200" spans="1:16">
      <c r="A200" s="66"/>
      <c r="B200" s="84">
        <f t="shared" si="6"/>
        <v>45106</v>
      </c>
      <c r="C200" s="66" t="s">
        <v>141</v>
      </c>
      <c r="D200" s="66"/>
      <c r="E200" s="52">
        <f>IF(C137="","",C137+Data!C$505)</f>
        <v>6.9907154195995744</v>
      </c>
      <c r="F200" s="52">
        <f>IF(D137="","",D137+Data!D$505)</f>
        <v>7.3298815941194793</v>
      </c>
      <c r="G200" s="52">
        <f>IF(E137="","",E137+Data!E$505)</f>
        <v>7.4351939108311527</v>
      </c>
      <c r="H200" s="52">
        <f>IF(F137="","",F137+Data!F$505)</f>
        <v>7.5036104521767202</v>
      </c>
      <c r="I200" s="52">
        <f>IF(G137="","",G137+Data!G$505)</f>
        <v>7.4677726247298795</v>
      </c>
      <c r="J200" s="52">
        <f>IF(H137="","",H137+Data!H$505)</f>
        <v>7.5974584366347182</v>
      </c>
      <c r="K200" s="52">
        <f>IF(I137="","",I137+Data!I$505)</f>
        <v>7.7485022240307195</v>
      </c>
      <c r="L200" s="52">
        <f>IF(J137="","",J137+Data!J$505)</f>
        <v>7.7278871052972731</v>
      </c>
      <c r="M200" s="52">
        <f>IF(K137="","",K137+Data!K$505)</f>
        <v>7.829855409360591</v>
      </c>
      <c r="N200" s="52">
        <f>IF(L137="","",L137+Data!L$505)</f>
        <v>7.8913966195172565</v>
      </c>
      <c r="O200" s="52">
        <f>IF(M137="","",M137+Data!M$505)</f>
        <v>7.668232595658437</v>
      </c>
      <c r="P200" s="52">
        <f>IF(N137="","",N137+Data!N$505)</f>
        <v>7.5409022426909456</v>
      </c>
    </row>
    <row r="201" spans="1:16">
      <c r="A201" s="66"/>
      <c r="B201" s="84">
        <f t="shared" si="6"/>
        <v>45113</v>
      </c>
      <c r="C201" s="66"/>
      <c r="D201" s="66"/>
      <c r="E201" s="52">
        <f>IF(C138="","",C138+Data!C$505)</f>
        <v>7.2186987281752977</v>
      </c>
      <c r="F201" s="52">
        <f>IF(D138="","",D138+Data!D$505)</f>
        <v>7.4875734289890294</v>
      </c>
      <c r="G201" s="52">
        <f>IF(E138="","",E138+Data!E$505)</f>
        <v>7.5928857457007028</v>
      </c>
      <c r="H201" s="52">
        <f>IF(F138="","",F138+Data!F$505)</f>
        <v>7.6619357128881385</v>
      </c>
      <c r="I201" s="52">
        <f>IF(G138="","",G138+Data!G$505)</f>
        <v>7.6260978854412977</v>
      </c>
      <c r="J201" s="52">
        <f>IF(H138="","",H138+Data!H$505)</f>
        <v>7.7557836973461365</v>
      </c>
      <c r="K201" s="52">
        <f>IF(I138="","",I138+Data!I$505)</f>
        <v>7.9099824462513144</v>
      </c>
      <c r="L201" s="52">
        <f>IF(J138="","",J138+Data!J$505)</f>
        <v>7.889367327517868</v>
      </c>
      <c r="M201" s="52">
        <f>IF(K138="","",K138+Data!K$505)</f>
        <v>7.9913356315811859</v>
      </c>
      <c r="N201" s="52">
        <f>IF(L138="","",L138+Data!L$505)</f>
        <v>8.0435137769983491</v>
      </c>
      <c r="O201" s="52">
        <f>IF(M138="","",M138+Data!M$505)</f>
        <v>7.8203497531395296</v>
      </c>
      <c r="P201" s="52">
        <f>IF(N138="","",N138+Data!N$505)</f>
        <v>7.6182466813313647</v>
      </c>
    </row>
    <row r="202" spans="1:16">
      <c r="A202" s="66"/>
      <c r="B202" s="84">
        <f t="shared" si="6"/>
        <v>45120</v>
      </c>
      <c r="C202" s="66"/>
      <c r="D202" s="66"/>
      <c r="E202" s="52">
        <f>IF(C139="","",C139+Data!C$505)</f>
        <v>7.4574177128045935</v>
      </c>
      <c r="F202" s="52">
        <f>IF(D139="","",D139+Data!D$505)</f>
        <v>7.3135211143416505</v>
      </c>
      <c r="G202" s="52">
        <f>IF(E139="","",E139+Data!E$505)</f>
        <v>7.4188334310533239</v>
      </c>
      <c r="H202" s="52">
        <f>IF(F139="","",F139+Data!F$505)</f>
        <v>7.5003215688254503</v>
      </c>
      <c r="I202" s="52">
        <f>IF(G139="","",G139+Data!G$505)</f>
        <v>7.4644837413786096</v>
      </c>
      <c r="J202" s="52">
        <f>IF(H139="","",H139+Data!H$505)</f>
        <v>7.5941695532834483</v>
      </c>
      <c r="K202" s="52">
        <f>IF(I139="","",I139+Data!I$505)</f>
        <v>7.7421981710855512</v>
      </c>
      <c r="L202" s="52">
        <f>IF(J139="","",J139+Data!J$505)</f>
        <v>7.7215830523521047</v>
      </c>
      <c r="M202" s="52">
        <f>IF(K139="","",K139+Data!K$505)</f>
        <v>7.8235513564154227</v>
      </c>
      <c r="N202" s="52">
        <f>IF(L139="","",L139+Data!L$505)</f>
        <v>7.8617166959254146</v>
      </c>
      <c r="O202" s="52">
        <f>IF(M139="","",M139+Data!M$505)</f>
        <v>7.6385526720665951</v>
      </c>
      <c r="P202" s="52">
        <f>IF(N139="","",N139+Data!N$505)</f>
        <v>7.4654862202102077</v>
      </c>
    </row>
    <row r="203" spans="1:16">
      <c r="A203" s="66"/>
      <c r="B203" s="84">
        <f t="shared" si="6"/>
        <v>45127</v>
      </c>
      <c r="C203" s="66"/>
      <c r="D203" s="66"/>
      <c r="E203" s="52">
        <f>IF(C140="","",C140+Data!C$505)</f>
        <v>7.4574177128045935</v>
      </c>
      <c r="F203" s="52">
        <f>IF(D140="","",D140+Data!D$505)</f>
        <v>7.9777847550890888</v>
      </c>
      <c r="G203" s="52">
        <f>IF(E140="","",E140+Data!E$505)</f>
        <v>8.0830970718007613</v>
      </c>
      <c r="H203" s="52">
        <f>IF(F140="","",F140+Data!F$505)</f>
        <v>8.1802520103564937</v>
      </c>
      <c r="I203" s="52">
        <f>IF(G140="","",G140+Data!G$505)</f>
        <v>8.144414182909653</v>
      </c>
      <c r="J203" s="52">
        <f>IF(H140="","",H140+Data!H$505)</f>
        <v>8.2740999948144918</v>
      </c>
      <c r="K203" s="52">
        <f>IF(I140="","",I140+Data!I$505)</f>
        <v>8.418506311531603</v>
      </c>
      <c r="L203" s="52">
        <f>IF(J140="","",J140+Data!J$505)</f>
        <v>8.3978911927981557</v>
      </c>
      <c r="M203" s="52">
        <f>IF(K140="","",K140+Data!K$505)</f>
        <v>8.4998594968614753</v>
      </c>
      <c r="N203" s="52">
        <f>IF(L140="","",L140+Data!L$505)</f>
        <v>8.5418999840507919</v>
      </c>
      <c r="O203" s="52">
        <f>IF(M140="","",M140+Data!M$505)</f>
        <v>8.3187359601919724</v>
      </c>
      <c r="P203" s="52">
        <f>IF(N140="","",N140+Data!N$505)</f>
        <v>8.1030265848877221</v>
      </c>
    </row>
    <row r="204" spans="1:16">
      <c r="A204" s="66"/>
      <c r="B204" s="84">
        <f t="shared" si="6"/>
        <v>45134</v>
      </c>
      <c r="C204" s="66"/>
      <c r="D204" s="66"/>
      <c r="E204" s="52">
        <f>IF(C141="","",C141+Data!C$505)</f>
        <v>7.4574177128045935</v>
      </c>
      <c r="F204" s="52">
        <f>IF(D141="","",D141+Data!D$505)</f>
        <v>7.9068251077111507</v>
      </c>
      <c r="G204" s="52">
        <f>IF(E141="","",E141+Data!E$505)</f>
        <v>8.0121374244228249</v>
      </c>
      <c r="H204" s="52">
        <f>IF(F141="","",F141+Data!F$505)</f>
        <v>8.1426498162636651</v>
      </c>
      <c r="I204" s="52">
        <f>IF(G141="","",G141+Data!G$505)</f>
        <v>8.1068119888168244</v>
      </c>
      <c r="J204" s="52">
        <f>IF(H141="","",H141+Data!H$505)</f>
        <v>8.2364978007216632</v>
      </c>
      <c r="K204" s="52">
        <f>IF(I141="","",I141+Data!I$505)</f>
        <v>8.4131780008022492</v>
      </c>
      <c r="L204" s="52">
        <f>IF(J141="","",J141+Data!J$505)</f>
        <v>8.3925628820688019</v>
      </c>
      <c r="M204" s="52">
        <f>IF(K141="","",K141+Data!K$505)</f>
        <v>8.4945311861321215</v>
      </c>
      <c r="N204" s="52">
        <f>IF(L141="","",L141+Data!L$505)</f>
        <v>8.5490848559615795</v>
      </c>
      <c r="O204" s="52">
        <f>IF(M141="","",M141+Data!M$505)</f>
        <v>8.32592083210276</v>
      </c>
      <c r="P204" s="52">
        <f>IF(N141="","",N141+Data!N$505)</f>
        <v>8.1267250794627692</v>
      </c>
    </row>
    <row r="205" spans="1:16">
      <c r="A205" s="66"/>
      <c r="B205" s="84">
        <f t="shared" si="6"/>
        <v>45141</v>
      </c>
      <c r="C205" s="66"/>
      <c r="D205" s="66"/>
      <c r="E205" s="52" t="str">
        <f>IF(C142="","",C142+Data!C$505)</f>
        <v/>
      </c>
      <c r="F205" s="52">
        <f>IF(D142="","",D142+Data!D$505)</f>
        <v>7.0552285947515365</v>
      </c>
      <c r="G205" s="52">
        <f>IF(E142="","",E142+Data!E$505)</f>
        <v>7.1605409114632099</v>
      </c>
      <c r="H205" s="52">
        <f>IF(F142="","",F142+Data!F$505)</f>
        <v>7.3300677427253902</v>
      </c>
      <c r="I205" s="52">
        <f>IF(G142="","",G142+Data!G$505)</f>
        <v>7.2942299152785495</v>
      </c>
      <c r="J205" s="52">
        <f>IF(H142="","",H142+Data!H$505)</f>
        <v>7.4239157271833882</v>
      </c>
      <c r="K205" s="52">
        <f>IF(I142="","",I142+Data!I$505)</f>
        <v>7.6702223377522181</v>
      </c>
      <c r="L205" s="52">
        <f>IF(J142="","",J142+Data!J$505)</f>
        <v>7.6496072190187716</v>
      </c>
      <c r="M205" s="52">
        <f>IF(K142="","",K142+Data!K$505)</f>
        <v>7.7515755230820895</v>
      </c>
      <c r="N205" s="52">
        <f>IF(L142="","",L142+Data!L$505)</f>
        <v>7.87758798585911</v>
      </c>
      <c r="O205" s="52">
        <f>IF(M142="","",M142+Data!M$505)</f>
        <v>7.6544239620002905</v>
      </c>
      <c r="P205" s="52">
        <f>IF(N142="","",N142+Data!N$505)</f>
        <v>7.5708940924223818</v>
      </c>
    </row>
    <row r="206" spans="1:16">
      <c r="A206" s="66"/>
      <c r="B206" s="84">
        <f t="shared" si="6"/>
        <v>45148</v>
      </c>
      <c r="C206" s="66"/>
      <c r="D206" s="66"/>
      <c r="E206" s="52" t="str">
        <f>IF(C143="","",C143+Data!C$505)</f>
        <v/>
      </c>
      <c r="F206" s="52">
        <f>IF(D143="","",D143+Data!D$505)</f>
        <v>7.0403394220571416</v>
      </c>
      <c r="G206" s="52">
        <f>IF(E143="","",E143+Data!E$505)</f>
        <v>7.145651738768815</v>
      </c>
      <c r="H206" s="52">
        <f>IF(F143="","",F143+Data!F$505)</f>
        <v>7.3079294184336483</v>
      </c>
      <c r="I206" s="52">
        <f>IF(G143="","",G143+Data!G$505)</f>
        <v>7.2720915909868076</v>
      </c>
      <c r="J206" s="52">
        <f>IF(H143="","",H143+Data!H$505)</f>
        <v>7.4017774028916463</v>
      </c>
      <c r="K206" s="52">
        <f>IF(I143="","",I143+Data!I$505)</f>
        <v>7.6229365405852514</v>
      </c>
      <c r="L206" s="52">
        <f>IF(J143="","",J143+Data!J$505)</f>
        <v>7.6023214218518049</v>
      </c>
      <c r="M206" s="52">
        <f>IF(K143="","",K143+Data!K$505)</f>
        <v>7.7042897259151228</v>
      </c>
      <c r="N206" s="52">
        <f>IF(L143="","",L143+Data!L$505)</f>
        <v>7.8411959228693568</v>
      </c>
      <c r="O206" s="52">
        <f>IF(M143="","",M143+Data!M$505)</f>
        <v>7.6180318990105373</v>
      </c>
      <c r="P206" s="52">
        <f>IF(N143="","",N143+Data!N$505)</f>
        <v>7.5642920113494467</v>
      </c>
    </row>
    <row r="207" spans="1:16">
      <c r="A207" s="66"/>
      <c r="B207" s="84">
        <f t="shared" si="6"/>
        <v>45155</v>
      </c>
      <c r="C207" s="66"/>
      <c r="D207" s="66"/>
      <c r="E207" s="52" t="str">
        <f>IF(C144="","",C144+Data!C$505)</f>
        <v/>
      </c>
      <c r="F207" s="52">
        <f>IF(D144="","",D144+Data!D$505)</f>
        <v>6.6634270260354427</v>
      </c>
      <c r="G207" s="52">
        <f>IF(E144="","",E144+Data!E$505)</f>
        <v>6.7687393427471161</v>
      </c>
      <c r="H207" s="52">
        <f>IF(F144="","",F144+Data!F$505)</f>
        <v>6.9166554597235814</v>
      </c>
      <c r="I207" s="52">
        <f>IF(G144="","",G144+Data!G$505)</f>
        <v>6.8808176322767407</v>
      </c>
      <c r="J207" s="52">
        <f>IF(H144="","",H144+Data!H$505)</f>
        <v>7.0105034441815794</v>
      </c>
      <c r="K207" s="52">
        <f>IF(I144="","",I144+Data!I$505)</f>
        <v>7.241154803092785</v>
      </c>
      <c r="L207" s="52">
        <f>IF(J144="","",J144+Data!J$505)</f>
        <v>7.2205396843593386</v>
      </c>
      <c r="M207" s="52">
        <f>IF(K144="","",K144+Data!K$505)</f>
        <v>7.3225079884226565</v>
      </c>
      <c r="N207" s="52">
        <f>IF(L144="","",L144+Data!L$505)</f>
        <v>7.4733174328151071</v>
      </c>
      <c r="O207" s="52">
        <f>IF(M144="","",M144+Data!M$505)</f>
        <v>7.2501534089562876</v>
      </c>
      <c r="P207" s="52">
        <f>IF(N144="","",N144+Data!N$505)</f>
        <v>7.2185762126755471</v>
      </c>
    </row>
    <row r="208" spans="1:16">
      <c r="A208" s="66"/>
      <c r="B208" s="84">
        <f t="shared" si="6"/>
        <v>45162</v>
      </c>
      <c r="C208" s="66"/>
      <c r="D208" s="66"/>
      <c r="E208" s="52" t="str">
        <f>IF(C145="","",C145+Data!C$505)</f>
        <v/>
      </c>
      <c r="F208" s="52">
        <f>IF(D145="","",D145+Data!D$505)</f>
        <v>6.7381953412855937</v>
      </c>
      <c r="G208" s="52">
        <f>IF(E145="","",E145+Data!E$505)</f>
        <v>6.8435076579972671</v>
      </c>
      <c r="H208" s="52">
        <f>IF(F145="","",F145+Data!F$505)</f>
        <v>7.0297689633402181</v>
      </c>
      <c r="I208" s="52">
        <f>IF(G145="","",G145+Data!G$505)</f>
        <v>6.9939311358933773</v>
      </c>
      <c r="J208" s="52">
        <f>IF(H145="","",H145+Data!H$505)</f>
        <v>7.1236169477982161</v>
      </c>
      <c r="K208" s="52">
        <f>IF(I145="","",I145+Data!I$505)</f>
        <v>7.3729260719294345</v>
      </c>
      <c r="L208" s="52">
        <f>IF(J145="","",J145+Data!J$505)</f>
        <v>7.352310953195988</v>
      </c>
      <c r="M208" s="52">
        <f>IF(K145="","",K145+Data!K$505)</f>
        <v>7.454279257259306</v>
      </c>
      <c r="N208" s="52">
        <f>IF(L145="","",L145+Data!L$505)</f>
        <v>7.6155479346234252</v>
      </c>
      <c r="O208" s="52">
        <f>IF(M145="","",M145+Data!M$505)</f>
        <v>7.3923839107646057</v>
      </c>
      <c r="P208" s="52">
        <f>IF(N145="","",N145+Data!N$505)</f>
        <v>7.3487553160510739</v>
      </c>
    </row>
    <row r="209" spans="1:16">
      <c r="A209" s="66"/>
      <c r="B209" s="84">
        <f t="shared" si="6"/>
        <v>45169</v>
      </c>
      <c r="C209" s="66"/>
      <c r="D209" s="66"/>
      <c r="E209" s="52" t="str">
        <f>IF(C146="","",C146+Data!C$505)</f>
        <v/>
      </c>
      <c r="F209" s="52">
        <f>IF(D146="","",D146+Data!D$505)</f>
        <v>6.4145428412855923</v>
      </c>
      <c r="G209" s="52">
        <f>IF(E146="","",E146+Data!E$505)</f>
        <v>6.5198551579972657</v>
      </c>
      <c r="H209" s="52">
        <f>IF(F146="","",F146+Data!F$505)</f>
        <v>6.7061191155403392</v>
      </c>
      <c r="I209" s="52">
        <f>IF(G146="","",G146+Data!G$505)</f>
        <v>6.6702812880934985</v>
      </c>
      <c r="J209" s="52">
        <f>IF(H146="","",H146+Data!H$505)</f>
        <v>6.7999670999983373</v>
      </c>
      <c r="K209" s="52">
        <f>IF(I146="","",I146+Data!I$505)</f>
        <v>7.0646127159921228</v>
      </c>
      <c r="L209" s="52">
        <f>IF(J146="","",J146+Data!J$505)</f>
        <v>7.0439975972586764</v>
      </c>
      <c r="M209" s="52">
        <f>IF(K146="","",K146+Data!K$505)</f>
        <v>7.1459659013219943</v>
      </c>
      <c r="N209" s="52">
        <f>IF(L146="","",L146+Data!L$505)</f>
        <v>7.315524937335903</v>
      </c>
      <c r="O209" s="52">
        <f>IF(M146="","",M146+Data!M$505)</f>
        <v>7.0923609134770835</v>
      </c>
      <c r="P209" s="52">
        <f>IF(N146="","",N146+Data!N$505)</f>
        <v>7.0733269977870599</v>
      </c>
    </row>
    <row r="210" spans="1:16">
      <c r="A210" s="66"/>
      <c r="B210" s="84">
        <f t="shared" si="6"/>
        <v>45176</v>
      </c>
      <c r="C210" s="66"/>
      <c r="D210" s="66"/>
      <c r="E210" s="52" t="str">
        <f>IF(C147="","",C147+Data!C$505)</f>
        <v/>
      </c>
      <c r="F210" s="52">
        <f>IF(D147="","",D147+Data!D$505)</f>
        <v>6.5825196990312236</v>
      </c>
      <c r="G210" s="52">
        <f>IF(E147="","",E147+Data!E$505)</f>
        <v>6.687832015742897</v>
      </c>
      <c r="H210" s="52">
        <f>IF(F147="","",F147+Data!F$505)</f>
        <v>6.7542145359743362</v>
      </c>
      <c r="I210" s="52">
        <f>IF(G147="","",G147+Data!G$505)</f>
        <v>6.7183767085274955</v>
      </c>
      <c r="J210" s="52">
        <f>IF(H147="","",H147+Data!H$505)</f>
        <v>6.8480625204323342</v>
      </c>
      <c r="K210" s="52">
        <f>IF(I147="","",I147+Data!I$505)</f>
        <v>7.1004721674689151</v>
      </c>
      <c r="L210" s="52">
        <f>IF(J147="","",J147+Data!J$505)</f>
        <v>7.0798570487354686</v>
      </c>
      <c r="M210" s="52">
        <f>IF(K147="","",K147+Data!K$505)</f>
        <v>7.1818253527987865</v>
      </c>
      <c r="N210" s="52">
        <f>IF(L147="","",L147+Data!L$505)</f>
        <v>7.3484560705486812</v>
      </c>
      <c r="O210" s="52">
        <f>IF(M147="","",M147+Data!M$505)</f>
        <v>7.1252920466898617</v>
      </c>
      <c r="P210" s="52">
        <f>IF(N147="","",N147+Data!N$505)</f>
        <v>7.1015345279256978</v>
      </c>
    </row>
    <row r="211" spans="1:16">
      <c r="A211" s="66"/>
      <c r="B211" s="84">
        <f t="shared" si="6"/>
        <v>45183</v>
      </c>
      <c r="C211" s="66"/>
      <c r="D211" s="66"/>
      <c r="E211" s="52" t="str">
        <f>IF(C148="","",C148+Data!C$505)</f>
        <v/>
      </c>
      <c r="F211" s="52">
        <f>IF(D148="","",D148+Data!D$505)</f>
        <v>6.5825196990312236</v>
      </c>
      <c r="G211" s="52">
        <f>IF(E148="","",E148+Data!E$505)</f>
        <v>6.687832015742897</v>
      </c>
      <c r="H211" s="52">
        <f>IF(F148="","",F148+Data!F$505)</f>
        <v>6.7585983801575775</v>
      </c>
      <c r="I211" s="52">
        <f>IF(G148="","",G148+Data!G$505)</f>
        <v>6.7227605527107368</v>
      </c>
      <c r="J211" s="52">
        <f>IF(H148="","",H148+Data!H$505)</f>
        <v>6.8524463646155755</v>
      </c>
      <c r="K211" s="52">
        <f>IF(I148="","",I148+Data!I$505)</f>
        <v>7.1066636623453476</v>
      </c>
      <c r="L211" s="52">
        <f>IF(J148="","",J148+Data!J$505)</f>
        <v>7.0860485436119012</v>
      </c>
      <c r="M211" s="52">
        <f>IF(K148="","",K148+Data!K$505)</f>
        <v>7.1880168476752191</v>
      </c>
      <c r="N211" s="52">
        <f>IF(L148="","",L148+Data!L$505)</f>
        <v>7.3479502899579643</v>
      </c>
      <c r="O211" s="52">
        <f>IF(M148="","",M148+Data!M$505)</f>
        <v>7.1247862660991448</v>
      </c>
      <c r="P211" s="52">
        <f>IF(N148="","",N148+Data!N$505)</f>
        <v>7.0995019420305807</v>
      </c>
    </row>
    <row r="212" spans="1:16">
      <c r="A212" s="66"/>
      <c r="B212" s="84">
        <f t="shared" si="6"/>
        <v>45190</v>
      </c>
      <c r="C212" s="66"/>
      <c r="D212" s="66"/>
      <c r="E212" s="52" t="str">
        <f>IF(C149="","",C149+Data!C$505)</f>
        <v/>
      </c>
      <c r="F212" s="52">
        <f>IF(D149="","",D149+Data!D$505)</f>
        <v>6.5825196990312236</v>
      </c>
      <c r="G212" s="52">
        <f>IF(E149="","",E149+Data!E$505)</f>
        <v>6.687832015742897</v>
      </c>
      <c r="H212" s="52">
        <f>IF(F149="","",F149+Data!F$505)</f>
        <v>6.5596792360948903</v>
      </c>
      <c r="I212" s="52">
        <f>IF(G149="","",G149+Data!G$505)</f>
        <v>6.5238414086480496</v>
      </c>
      <c r="J212" s="52">
        <f>IF(H149="","",H149+Data!H$505)</f>
        <v>6.6535272205528884</v>
      </c>
      <c r="K212" s="52">
        <f>IF(I149="","",I149+Data!I$505)</f>
        <v>6.9124804872398622</v>
      </c>
      <c r="L212" s="52">
        <f>IF(J149="","",J149+Data!J$505)</f>
        <v>6.8918653685064157</v>
      </c>
      <c r="M212" s="52">
        <f>IF(K149="","",K149+Data!K$505)</f>
        <v>6.9938336725697337</v>
      </c>
      <c r="N212" s="52">
        <f>IF(L149="","",L149+Data!L$505)</f>
        <v>7.1673568677156494</v>
      </c>
      <c r="O212" s="52">
        <f>IF(M149="","",M149+Data!M$505)</f>
        <v>6.9441928438568299</v>
      </c>
      <c r="P212" s="52">
        <f>IF(N149="","",N149+Data!N$505)</f>
        <v>6.937419628890134</v>
      </c>
    </row>
    <row r="213" spans="1:16">
      <c r="A213" s="66"/>
      <c r="B213" s="84">
        <f t="shared" si="6"/>
        <v>45197</v>
      </c>
      <c r="D213" s="66"/>
      <c r="E213" s="52" t="str">
        <f>IF(C150="","",C150+Data!C$505)</f>
        <v/>
      </c>
      <c r="F213" s="52">
        <f>IF(D150="","",D150+Data!D$505)</f>
        <v>6.5825196990312236</v>
      </c>
      <c r="G213" s="52">
        <f>IF(E150="","",E150+Data!E$505)</f>
        <v>6.687832015742897</v>
      </c>
      <c r="H213" s="52">
        <f>IF(F150="","",F150+Data!F$505)</f>
        <v>6.424703440434854</v>
      </c>
      <c r="I213" s="52">
        <f>IF(G150="","",G150+Data!G$505)</f>
        <v>6.3888656129880133</v>
      </c>
      <c r="J213" s="52">
        <f>IF(H150="","",H150+Data!H$505)</f>
        <v>6.518551424892852</v>
      </c>
      <c r="K213" s="52">
        <f>IF(I150="","",I150+Data!I$505)</f>
        <v>6.7963708413688559</v>
      </c>
      <c r="L213" s="52">
        <f>IF(J150="","",J150+Data!J$505)</f>
        <v>6.7757557226354095</v>
      </c>
      <c r="M213" s="52">
        <f>IF(K150="","",K150+Data!K$505)</f>
        <v>6.8777240266987274</v>
      </c>
      <c r="N213" s="52">
        <f>IF(L150="","",L150+Data!L$505)</f>
        <v>7.0654506802533223</v>
      </c>
      <c r="O213" s="52">
        <f>IF(M150="","",M150+Data!M$505)</f>
        <v>6.8422866563945028</v>
      </c>
      <c r="P213" s="52">
        <f>IF(N150="","",N150+Data!N$505)</f>
        <v>6.874377856738235</v>
      </c>
    </row>
    <row r="214" spans="1:16">
      <c r="A214" s="66"/>
      <c r="B214" s="84">
        <f t="shared" si="6"/>
        <v>45204</v>
      </c>
      <c r="C214" s="66"/>
      <c r="D214" s="66"/>
      <c r="E214" s="52" t="str">
        <f>IF(C151="","",C151+Data!C$505)</f>
        <v/>
      </c>
      <c r="F214" s="52" t="str">
        <f>IF(D151="","",D151+Data!D$505)</f>
        <v/>
      </c>
      <c r="G214" s="52" t="str">
        <f>IF(E151="","",E151+Data!E$505)</f>
        <v/>
      </c>
      <c r="H214" s="52">
        <f>IF(F151="","",F151+Data!F$505)</f>
        <v>6.3908795525505866</v>
      </c>
      <c r="I214" s="52">
        <f>IF(G151="","",G151+Data!G$505)</f>
        <v>6.3550417251037459</v>
      </c>
      <c r="J214" s="52">
        <f>IF(H151="","",H151+Data!H$505)</f>
        <v>6.4847275370085846</v>
      </c>
      <c r="K214" s="52">
        <f>IF(I151="","",I151+Data!I$505)</f>
        <v>6.7781660252145466</v>
      </c>
      <c r="L214" s="52">
        <f>IF(J151="","",J151+Data!J$505)</f>
        <v>6.7575509064811001</v>
      </c>
      <c r="M214" s="52">
        <f>IF(K151="","",K151+Data!K$505)</f>
        <v>6.859519210544418</v>
      </c>
      <c r="N214" s="52">
        <f>IF(L151="","",L151+Data!L$505)</f>
        <v>7.0529567622304175</v>
      </c>
      <c r="O214" s="52">
        <f>IF(M151="","",M151+Data!M$505)</f>
        <v>6.8297927383715979</v>
      </c>
      <c r="P214" s="52">
        <f>IF(N151="","",N151+Data!N$505)</f>
        <v>6.9101124679498085</v>
      </c>
    </row>
    <row r="215" spans="1:16">
      <c r="A215" s="66"/>
      <c r="B215" s="84">
        <f t="shared" si="6"/>
        <v>45211</v>
      </c>
      <c r="C215" s="66"/>
      <c r="D215" s="66"/>
      <c r="E215" s="52" t="str">
        <f>IF(C152="","",C152+Data!C$505)</f>
        <v/>
      </c>
      <c r="F215" s="52" t="str">
        <f>IF(D152="","",D152+Data!D$505)</f>
        <v/>
      </c>
      <c r="G215" s="52" t="str">
        <f>IF(E152="","",E152+Data!E$505)</f>
        <v/>
      </c>
      <c r="H215" s="52">
        <f>IF(F152="","",F152+Data!F$505)</f>
        <v>6.2917342918513697</v>
      </c>
      <c r="I215" s="52">
        <f>IF(G152="","",G152+Data!G$505)</f>
        <v>6.255896464404529</v>
      </c>
      <c r="J215" s="52">
        <f>IF(H152="","",H152+Data!H$505)</f>
        <v>6.3855822763093677</v>
      </c>
      <c r="K215" s="52">
        <f>IF(I152="","",I152+Data!I$505)</f>
        <v>6.6891187738583078</v>
      </c>
      <c r="L215" s="52">
        <f>IF(J152="","",J152+Data!J$505)</f>
        <v>6.6685036551248613</v>
      </c>
      <c r="M215" s="52">
        <f>IF(K152="","",K152+Data!K$505)</f>
        <v>6.7704719591881792</v>
      </c>
      <c r="N215" s="52">
        <f>IF(L152="","",L152+Data!L$505)</f>
        <v>6.965367487064654</v>
      </c>
      <c r="O215" s="52">
        <f>IF(M152="","",M152+Data!M$505)</f>
        <v>6.7422034632058345</v>
      </c>
      <c r="P215" s="52">
        <f>IF(N152="","",N152+Data!N$505)</f>
        <v>6.826603910083624</v>
      </c>
    </row>
    <row r="216" spans="1:16">
      <c r="A216" s="66"/>
      <c r="B216" s="84">
        <f t="shared" si="6"/>
        <v>45218</v>
      </c>
      <c r="C216" s="66"/>
      <c r="D216" s="66"/>
      <c r="E216" s="52" t="str">
        <f>IF(C153="","",C153+Data!C$505)</f>
        <v/>
      </c>
      <c r="F216" s="52" t="str">
        <f>IF(D153="","",D153+Data!D$505)</f>
        <v/>
      </c>
      <c r="G216" s="52" t="str">
        <f>IF(E153="","",E153+Data!E$505)</f>
        <v/>
      </c>
      <c r="H216" s="52">
        <f>IF(F153="","",F153+Data!F$505)</f>
        <v>6.4272506420623401</v>
      </c>
      <c r="I216" s="52">
        <f>IF(G153="","",G153+Data!G$505)</f>
        <v>6.3914128146154994</v>
      </c>
      <c r="J216" s="52">
        <f>IF(H153="","",H153+Data!H$505)</f>
        <v>6.5210986265203381</v>
      </c>
      <c r="K216" s="52">
        <f>IF(I153="","",I153+Data!I$505)</f>
        <v>6.8027586442621644</v>
      </c>
      <c r="L216" s="52">
        <f>IF(J153="","",J153+Data!J$505)</f>
        <v>6.7821435255287179</v>
      </c>
      <c r="M216" s="52">
        <f>IF(K153="","",K153+Data!K$505)</f>
        <v>6.8841118295920358</v>
      </c>
      <c r="N216" s="52">
        <f>IF(L153="","",L153+Data!L$505)</f>
        <v>7.0568005687403632</v>
      </c>
      <c r="O216" s="52">
        <f>IF(M153="","",M153+Data!M$505)</f>
        <v>6.8336365448815437</v>
      </c>
      <c r="P216" s="52">
        <f>IF(N153="","",N153+Data!N$505)</f>
        <v>6.8949171032722916</v>
      </c>
    </row>
    <row r="217" spans="1:16">
      <c r="A217" s="66"/>
      <c r="B217" s="84">
        <f t="shared" si="6"/>
        <v>45225</v>
      </c>
      <c r="C217" s="66"/>
      <c r="D217" s="66"/>
      <c r="E217" s="52" t="str">
        <f>IF(C154="","",C154+Data!C$505)</f>
        <v/>
      </c>
      <c r="F217" s="52" t="str">
        <f>IF(D154="","",D154+Data!D$505)</f>
        <v/>
      </c>
      <c r="G217" s="52" t="str">
        <f>IF(E154="","",E154+Data!E$505)</f>
        <v/>
      </c>
      <c r="H217" s="52">
        <f>IF(F154="","",F154+Data!F$505)</f>
        <v>6.2593240582769276</v>
      </c>
      <c r="I217" s="52">
        <f>IF(G154="","",G154+Data!G$505)</f>
        <v>6.2234862308300869</v>
      </c>
      <c r="J217" s="52">
        <f>IF(H154="","",H154+Data!H$505)</f>
        <v>6.3531720427349256</v>
      </c>
      <c r="K217" s="52">
        <f>IF(I154="","",I154+Data!I$505)</f>
        <v>6.6319399221404041</v>
      </c>
      <c r="L217" s="52">
        <f>IF(J154="","",J154+Data!J$505)</f>
        <v>6.6113248034069576</v>
      </c>
      <c r="M217" s="52">
        <f>IF(K154="","",K154+Data!K$505)</f>
        <v>6.7132931074702755</v>
      </c>
      <c r="N217" s="52">
        <f>IF(L154="","",L154+Data!L$505)</f>
        <v>6.8968887634359639</v>
      </c>
      <c r="O217" s="52">
        <f>IF(M154="","",M154+Data!M$505)</f>
        <v>6.6737247395771444</v>
      </c>
      <c r="P217" s="52">
        <f>IF(N154="","",N154+Data!N$505)</f>
        <v>6.7482894736761505</v>
      </c>
    </row>
    <row r="218" spans="1:16">
      <c r="A218" s="66"/>
      <c r="B218" s="84">
        <f t="shared" si="6"/>
        <v>45232</v>
      </c>
      <c r="C218" s="66"/>
      <c r="D218" s="66"/>
      <c r="E218" s="52" t="str">
        <f>IF(C155="","",C155+Data!C$505)</f>
        <v/>
      </c>
      <c r="F218" s="52" t="str">
        <f>IF(D155="","",D155+Data!D$505)</f>
        <v/>
      </c>
      <c r="G218" s="52" t="str">
        <f>IF(E155="","",E155+Data!E$505)</f>
        <v/>
      </c>
      <c r="H218" s="52">
        <f>IF(F155="","",F155+Data!F$505)</f>
        <v>6.123288217408934</v>
      </c>
      <c r="I218" s="52">
        <f>IF(G155="","",G155+Data!G$505)</f>
        <v>6.0874503899620933</v>
      </c>
      <c r="J218" s="52">
        <f>IF(H155="","",H155+Data!H$505)</f>
        <v>6.2171362018669321</v>
      </c>
      <c r="K218" s="52">
        <f>IF(I155="","",I155+Data!I$505)</f>
        <v>6.5026075396810921</v>
      </c>
      <c r="L218" s="52">
        <f>IF(J155="","",J155+Data!J$505)</f>
        <v>6.4819924209476456</v>
      </c>
      <c r="M218" s="52">
        <f>IF(K155="","",K155+Data!K$505)</f>
        <v>6.5839607250109635</v>
      </c>
      <c r="N218" s="52">
        <f>IF(L155="","",L155+Data!L$505)</f>
        <v>6.7734571148524791</v>
      </c>
      <c r="O218" s="52">
        <f>IF(M155="","",M155+Data!M$505)</f>
        <v>6.5502930909936596</v>
      </c>
      <c r="P218" s="52">
        <f>IF(N155="","",N155+Data!N$505)</f>
        <v>6.6397165351589713</v>
      </c>
    </row>
    <row r="219" spans="1:16">
      <c r="A219" s="66"/>
      <c r="B219" s="84">
        <f t="shared" si="6"/>
        <v>45239</v>
      </c>
      <c r="C219" s="66"/>
      <c r="D219" s="66"/>
      <c r="E219" s="52" t="str">
        <f>IF(C156="","",C156+Data!C$505)</f>
        <v/>
      </c>
      <c r="F219" s="52" t="str">
        <f>IF(D156="","",D156+Data!D$505)</f>
        <v/>
      </c>
      <c r="G219" s="52" t="str">
        <f>IF(E156="","",E156+Data!E$505)</f>
        <v/>
      </c>
      <c r="H219" s="52">
        <f>IF(F156="","",F156+Data!F$505)</f>
        <v>6.1507767692473898</v>
      </c>
      <c r="I219" s="52">
        <f>IF(G156="","",G156+Data!G$505)</f>
        <v>6.1149389418005491</v>
      </c>
      <c r="J219" s="52">
        <f>IF(H156="","",H156+Data!H$505)</f>
        <v>6.2446247537053878</v>
      </c>
      <c r="K219" s="52">
        <f>IF(I156="","",I156+Data!I$505)</f>
        <v>6.5189083293134003</v>
      </c>
      <c r="L219" s="52">
        <f>IF(J156="","",J156+Data!J$505)</f>
        <v>6.4982932105799538</v>
      </c>
      <c r="M219" s="52">
        <f>IF(K156="","",K156+Data!K$505)</f>
        <v>6.6002615146432717</v>
      </c>
      <c r="N219" s="52">
        <f>IF(L156="","",L156+Data!L$505)</f>
        <v>6.7696289804341543</v>
      </c>
      <c r="O219" s="52">
        <f>IF(M156="","",M156+Data!M$505)</f>
        <v>6.5464649565753348</v>
      </c>
      <c r="P219" s="52">
        <f>IF(N156="","",N156+Data!N$505)</f>
        <v>6.6203553597520992</v>
      </c>
    </row>
    <row r="220" spans="1:16">
      <c r="A220" s="66"/>
      <c r="B220" s="84">
        <f t="shared" si="6"/>
        <v>45246</v>
      </c>
      <c r="C220" s="66"/>
      <c r="D220" s="66"/>
      <c r="E220" s="52" t="str">
        <f>IF(C157="","",C157+Data!C$505)</f>
        <v/>
      </c>
      <c r="F220" s="52" t="str">
        <f>IF(D157="","",D157+Data!D$505)</f>
        <v/>
      </c>
      <c r="G220" s="52" t="str">
        <f>IF(E157="","",E157+Data!E$505)</f>
        <v/>
      </c>
      <c r="H220" s="52">
        <f>IF(F157="","",F157+Data!F$505)</f>
        <v>6.2728370028218325</v>
      </c>
      <c r="I220" s="52">
        <f>IF(G157="","",G157+Data!G$505)</f>
        <v>6.2369991753749918</v>
      </c>
      <c r="J220" s="52">
        <f>IF(H157="","",H157+Data!H$505)</f>
        <v>6.3666849872798306</v>
      </c>
      <c r="K220" s="52">
        <f>IF(I157="","",I157+Data!I$505)</f>
        <v>6.6290434363055653</v>
      </c>
      <c r="L220" s="52">
        <f>IF(J157="","",J157+Data!J$505)</f>
        <v>6.6084283175721188</v>
      </c>
      <c r="M220" s="52">
        <f>IF(K157="","",K157+Data!K$505)</f>
        <v>6.7103966216354367</v>
      </c>
      <c r="N220" s="52">
        <f>IF(L157="","",L157+Data!L$505)</f>
        <v>6.8841944792286087</v>
      </c>
      <c r="O220" s="52">
        <f>IF(M157="","",M157+Data!M$505)</f>
        <v>6.6610304553697892</v>
      </c>
      <c r="P220" s="52">
        <f>IF(N157="","",N157+Data!N$505)</f>
        <v>6.7355333600534859</v>
      </c>
    </row>
    <row r="221" spans="1:16">
      <c r="A221" s="66"/>
      <c r="B221" s="84">
        <f t="shared" si="6"/>
        <v>45253</v>
      </c>
      <c r="C221" s="66"/>
      <c r="D221" s="66"/>
      <c r="E221" s="52" t="str">
        <f>IF(C158="","",C158+Data!C$505)</f>
        <v/>
      </c>
      <c r="F221" s="52" t="str">
        <f>IF(D158="","",D158+Data!D$505)</f>
        <v/>
      </c>
      <c r="G221" s="52" t="str">
        <f>IF(E158="","",E158+Data!E$505)</f>
        <v/>
      </c>
      <c r="H221" s="52">
        <f>IF(F158="","",F158+Data!F$505)</f>
        <v>6.0829980230147207</v>
      </c>
      <c r="I221" s="52">
        <f>IF(G158="","",G158+Data!G$505)</f>
        <v>6.04716019556788</v>
      </c>
      <c r="J221" s="52">
        <f>IF(H158="","",H158+Data!H$505)</f>
        <v>6.1768460074727187</v>
      </c>
      <c r="K221" s="52">
        <f>IF(I158="","",I158+Data!I$505)</f>
        <v>6.4409891099041179</v>
      </c>
      <c r="L221" s="52">
        <f>IF(J158="","",J158+Data!J$505)</f>
        <v>6.4203739911706714</v>
      </c>
      <c r="M221" s="52">
        <f>IF(K158="","",K158+Data!K$505)</f>
        <v>6.5223422952339893</v>
      </c>
      <c r="N221" s="52">
        <f>IF(L158="","",L158+Data!L$505)</f>
        <v>6.6896698107536245</v>
      </c>
      <c r="O221" s="52">
        <f>IF(M158="","",M158+Data!M$505)</f>
        <v>6.466505786894805</v>
      </c>
      <c r="P221" s="52">
        <f>IF(N158="","",N158+Data!N$505)</f>
        <v>6.530334891096282</v>
      </c>
    </row>
    <row r="222" spans="1:16">
      <c r="A222" s="66"/>
      <c r="B222" s="84">
        <f t="shared" si="6"/>
        <v>45260</v>
      </c>
      <c r="C222" s="66"/>
      <c r="D222" s="66"/>
      <c r="E222" s="52" t="str">
        <f>IF(C159="","",C159+Data!C$505)</f>
        <v/>
      </c>
      <c r="F222" s="52" t="str">
        <f>IF(D159="","",D159+Data!D$505)</f>
        <v/>
      </c>
      <c r="G222" s="52" t="str">
        <f>IF(E159="","",E159+Data!E$505)</f>
        <v/>
      </c>
      <c r="H222" s="52">
        <f>IF(F159="","",F159+Data!F$505)</f>
        <v>6.1198837508628214</v>
      </c>
      <c r="I222" s="52">
        <f>IF(G159="","",G159+Data!G$505)</f>
        <v>6.0840459234159807</v>
      </c>
      <c r="J222" s="52">
        <f>IF(H159="","",H159+Data!H$505)</f>
        <v>6.2137317353208195</v>
      </c>
      <c r="K222" s="52">
        <f>IF(I159="","",I159+Data!I$505)</f>
        <v>6.4901621056847087</v>
      </c>
      <c r="L222" s="52">
        <f>IF(J159="","",J159+Data!J$505)</f>
        <v>6.4695469869512623</v>
      </c>
      <c r="M222" s="52">
        <f>IF(K159="","",K159+Data!K$505)</f>
        <v>6.5715152910145802</v>
      </c>
      <c r="N222" s="52">
        <f>IF(L159="","",L159+Data!L$505)</f>
        <v>6.7353440633154085</v>
      </c>
      <c r="O222" s="52">
        <f>IF(M159="","",M159+Data!M$505)</f>
        <v>6.512180039456589</v>
      </c>
      <c r="P222" s="52">
        <f>IF(N159="","",N159+Data!N$505)</f>
        <v>6.5753283434772349</v>
      </c>
    </row>
    <row r="223" spans="1:16">
      <c r="A223" s="66"/>
      <c r="B223" s="84">
        <f t="shared" si="6"/>
        <v>45267</v>
      </c>
      <c r="C223" s="66"/>
      <c r="D223" s="66"/>
      <c r="E223" s="52" t="str">
        <f>IF(C160="","",C160+Data!C$505)</f>
        <v/>
      </c>
      <c r="F223" s="52" t="str">
        <f>IF(D160="","",D160+Data!D$505)</f>
        <v/>
      </c>
      <c r="G223" s="52" t="str">
        <f>IF(E160="","",E160+Data!E$505)</f>
        <v/>
      </c>
      <c r="H223" s="52">
        <f>IF(F160="","",F160+Data!F$505)</f>
        <v>6.3943786498983863</v>
      </c>
      <c r="I223" s="52">
        <f>IF(G160="","",G160+Data!G$505)</f>
        <v>6.3585408224515456</v>
      </c>
      <c r="J223" s="52">
        <f>IF(H160="","",H160+Data!H$505)</f>
        <v>6.4882266343563844</v>
      </c>
      <c r="K223" s="52">
        <f>IF(I160="","",I160+Data!I$505)</f>
        <v>6.7539287000186441</v>
      </c>
      <c r="L223" s="52">
        <f>IF(J160="","",J160+Data!J$505)</f>
        <v>6.7333135812851976</v>
      </c>
      <c r="M223" s="52">
        <f>IF(K160="","",K160+Data!K$505)</f>
        <v>6.8352818853485156</v>
      </c>
      <c r="N223" s="52">
        <f>IF(L160="","",L160+Data!L$505)</f>
        <v>6.9622209952020873</v>
      </c>
      <c r="O223" s="52">
        <f>IF(M160="","",M160+Data!M$505)</f>
        <v>6.7390569713432678</v>
      </c>
      <c r="P223" s="52">
        <f>IF(N160="","",N160+Data!N$505)</f>
        <v>6.7545314372083975</v>
      </c>
    </row>
    <row r="224" spans="1:16">
      <c r="A224" s="66"/>
      <c r="B224" s="84">
        <f t="shared" si="6"/>
        <v>45274</v>
      </c>
      <c r="C224" s="66"/>
      <c r="D224" s="66"/>
      <c r="E224" s="52" t="str">
        <f>IF(C161="","",C161+Data!C$505)</f>
        <v/>
      </c>
      <c r="F224" s="52" t="str">
        <f>IF(D161="","",D161+Data!D$505)</f>
        <v/>
      </c>
      <c r="G224" s="52" t="str">
        <f>IF(E161="","",E161+Data!E$505)</f>
        <v/>
      </c>
      <c r="H224" s="52">
        <f>IF(F161="","",F161+Data!F$505)</f>
        <v>6.3943786498983863</v>
      </c>
      <c r="I224" s="52">
        <f>IF(G161="","",G161+Data!G$505)</f>
        <v>6.3585408224515456</v>
      </c>
      <c r="J224" s="52">
        <f>IF(H161="","",H161+Data!H$505)</f>
        <v>6.4882266343563844</v>
      </c>
      <c r="K224" s="52">
        <f>IF(I161="","",I161+Data!I$505)</f>
        <v>6.4954123256967637</v>
      </c>
      <c r="L224" s="52">
        <f>IF(J161="","",J161+Data!J$505)</f>
        <v>6.4747972069633173</v>
      </c>
      <c r="M224" s="52">
        <f>IF(K161="","",K161+Data!K$505)</f>
        <v>6.5767655110266352</v>
      </c>
      <c r="N224" s="52">
        <f>IF(L161="","",L161+Data!L$505)</f>
        <v>6.7208681290176386</v>
      </c>
      <c r="O224" s="52">
        <f>IF(M161="","",M161+Data!M$505)</f>
        <v>6.4977041051588191</v>
      </c>
      <c r="P224" s="52">
        <f>IF(N161="","",N161+Data!N$505)</f>
        <v>6.5261200719281103</v>
      </c>
    </row>
    <row r="225" spans="1:16">
      <c r="A225" s="66"/>
      <c r="B225" s="84">
        <f t="shared" si="6"/>
        <v>45281</v>
      </c>
      <c r="C225" s="66"/>
      <c r="D225" s="66"/>
      <c r="E225" s="52" t="str">
        <f>IF(C162="","",C162+Data!C$505)</f>
        <v/>
      </c>
      <c r="F225" s="52" t="str">
        <f>IF(D162="","",D162+Data!D$505)</f>
        <v/>
      </c>
      <c r="G225" s="52" t="str">
        <f>IF(E162="","",E162+Data!E$505)</f>
        <v/>
      </c>
      <c r="H225" s="52">
        <f>IF(F162="","",F162+Data!F$505)</f>
        <v>6.3943786498983863</v>
      </c>
      <c r="I225" s="52">
        <f>IF(G162="","",G162+Data!G$505)</f>
        <v>6.3585408224515456</v>
      </c>
      <c r="J225" s="52">
        <f>IF(H162="","",H162+Data!H$505)</f>
        <v>6.4882266343563844</v>
      </c>
      <c r="K225" s="52">
        <f>IF(I162="","",I162+Data!I$505)</f>
        <v>6.4431595423935697</v>
      </c>
      <c r="L225" s="52">
        <f>IF(J162="","",J162+Data!J$505)</f>
        <v>6.4225444236601232</v>
      </c>
      <c r="M225" s="52">
        <f>IF(K162="","",K162+Data!K$505)</f>
        <v>6.5245127277234412</v>
      </c>
      <c r="N225" s="52">
        <f>IF(L162="","",L162+Data!L$505)</f>
        <v>6.6749028517421714</v>
      </c>
      <c r="O225" s="52">
        <f>IF(M162="","",M162+Data!M$505)</f>
        <v>6.4517388278833518</v>
      </c>
      <c r="P225" s="52">
        <f>IF(N162="","",N162+Data!N$505)</f>
        <v>6.4890650417894715</v>
      </c>
    </row>
    <row r="226" spans="1:16">
      <c r="A226" s="66"/>
      <c r="B226" s="84">
        <f t="shared" si="6"/>
        <v>45288</v>
      </c>
      <c r="C226" s="66"/>
      <c r="D226" s="66"/>
      <c r="E226" s="52" t="str">
        <f>IF(C163="","",C163+Data!C$505)</f>
        <v/>
      </c>
      <c r="F226" s="52" t="str">
        <f>IF(D163="","",D163+Data!D$505)</f>
        <v/>
      </c>
      <c r="G226" s="52" t="str">
        <f>IF(E163="","",E163+Data!E$505)</f>
        <v/>
      </c>
      <c r="H226" s="52">
        <f>IF(F163="","",F163+Data!F$505)</f>
        <v>6.3943786498983863</v>
      </c>
      <c r="I226" s="52">
        <f>IF(G163="","",G163+Data!G$505)</f>
        <v>6.3585408224515456</v>
      </c>
      <c r="J226" s="52">
        <f>IF(H163="","",H163+Data!H$505)</f>
        <v>6.4882266343563844</v>
      </c>
      <c r="K226" s="52">
        <f>IF(I163="","",I163+Data!I$505)</f>
        <v>6.6021438838643354</v>
      </c>
      <c r="L226" s="52">
        <f>IF(J163="","",J163+Data!J$505)</f>
        <v>6.5815287651308889</v>
      </c>
      <c r="M226" s="52">
        <f>IF(K163="","",K163+Data!K$505)</f>
        <v>6.6834970691942068</v>
      </c>
      <c r="N226" s="52">
        <f>IF(L163="","",L163+Data!L$505)</f>
        <v>6.8224415829055225</v>
      </c>
      <c r="O226" s="52">
        <f>IF(M163="","",M163+Data!M$505)</f>
        <v>6.599277559046703</v>
      </c>
      <c r="P226" s="52">
        <f>IF(N163="","",N163+Data!N$505)</f>
        <v>6.6220506400414303</v>
      </c>
    </row>
    <row r="227" spans="1:16">
      <c r="A227" s="8">
        <f>A192+1</f>
        <v>2024</v>
      </c>
      <c r="B227" s="84">
        <f t="shared" si="6"/>
        <v>45295</v>
      </c>
      <c r="C227" s="66"/>
      <c r="D227" s="66"/>
      <c r="E227" s="52" t="str">
        <f>IF(C164="","",C164+Data!C$505)</f>
        <v/>
      </c>
      <c r="F227" s="52" t="str">
        <f>IF(D164="","",D164+Data!D$505)</f>
        <v/>
      </c>
      <c r="G227" s="52" t="str">
        <f>IF(E164="","",E164+Data!E$505)</f>
        <v/>
      </c>
      <c r="H227" s="52" t="str">
        <f>IF(F164="","",F164+Data!F$505)</f>
        <v/>
      </c>
      <c r="I227" s="52" t="str">
        <f>IF(G164="","",G164+Data!G$505)</f>
        <v/>
      </c>
      <c r="J227" s="52" t="str">
        <f>IF(H164="","",H164+Data!H$505)</f>
        <v/>
      </c>
      <c r="K227" s="52">
        <f>IF(I164="","",I164+Data!I$505)</f>
        <v>6.4340920077341357</v>
      </c>
      <c r="L227" s="52">
        <f>IF(J164="","",J164+Data!J$505)</f>
        <v>6.4134768890006892</v>
      </c>
      <c r="M227" s="52">
        <f>IF(K164="","",K164+Data!K$505)</f>
        <v>6.5154451930640072</v>
      </c>
      <c r="N227" s="52">
        <f>IF(L164="","",L164+Data!L$505)</f>
        <v>6.6584395093672466</v>
      </c>
      <c r="O227" s="52">
        <f>IF(M164="","",M164+Data!M$505)</f>
        <v>6.4352754855084271</v>
      </c>
      <c r="P227" s="52">
        <f>IF(N164="","",N164+Data!N$505)</f>
        <v>6.4740720414880855</v>
      </c>
    </row>
    <row r="228" spans="1:16">
      <c r="A228" s="66"/>
      <c r="B228" s="84">
        <f t="shared" si="6"/>
        <v>45302</v>
      </c>
      <c r="C228" s="66"/>
      <c r="D228" s="66"/>
      <c r="E228" s="52" t="str">
        <f>IF(C165="","",C165+Data!C$505)</f>
        <v/>
      </c>
      <c r="F228" s="52" t="str">
        <f>IF(D165="","",D165+Data!D$505)</f>
        <v/>
      </c>
      <c r="G228" s="52" t="str">
        <f>IF(E165="","",E165+Data!E$505)</f>
        <v/>
      </c>
      <c r="H228" s="52" t="str">
        <f>IF(F165="","",F165+Data!F$505)</f>
        <v/>
      </c>
      <c r="I228" s="52" t="str">
        <f>IF(G165="","",G165+Data!G$505)</f>
        <v/>
      </c>
      <c r="J228" s="52" t="str">
        <f>IF(H165="","",H165+Data!H$505)</f>
        <v/>
      </c>
      <c r="K228" s="52">
        <f>IF(I165="","",I165+Data!I$505)</f>
        <v>6.3318127581862154</v>
      </c>
      <c r="L228" s="52">
        <f>IF(J165="","",J165+Data!J$505)</f>
        <v>6.3111976394527689</v>
      </c>
      <c r="M228" s="52">
        <f>IF(K165="","",K165+Data!K$505)</f>
        <v>6.4131659435160868</v>
      </c>
      <c r="N228" s="52">
        <f>IF(L165="","",L165+Data!L$505)</f>
        <v>6.5729740934540466</v>
      </c>
      <c r="O228" s="52">
        <f>IF(M165="","",M165+Data!M$505)</f>
        <v>6.3498100695952271</v>
      </c>
      <c r="P228" s="52">
        <f>IF(N165="","",N165+Data!N$505)</f>
        <v>6.3935880767502908</v>
      </c>
    </row>
    <row r="229" spans="1:16">
      <c r="A229" s="66"/>
      <c r="B229" s="84">
        <f t="shared" si="6"/>
        <v>45309</v>
      </c>
      <c r="C229" s="66"/>
      <c r="D229" s="66"/>
      <c r="E229" s="52" t="str">
        <f>IF(C166="","",C166+Data!C$505)</f>
        <v/>
      </c>
      <c r="F229" s="52" t="str">
        <f>IF(D166="","",D166+Data!D$505)</f>
        <v/>
      </c>
      <c r="G229" s="52" t="str">
        <f>IF(E166="","",E166+Data!E$505)</f>
        <v/>
      </c>
      <c r="H229" s="52" t="str">
        <f>IF(F166="","",F166+Data!F$505)</f>
        <v/>
      </c>
      <c r="I229" s="52" t="str">
        <f>IF(G166="","",G166+Data!G$505)</f>
        <v/>
      </c>
      <c r="J229" s="52" t="str">
        <f>IF(H166="","",H166+Data!H$505)</f>
        <v/>
      </c>
      <c r="K229" s="52">
        <f>IF(I166="","",I166+Data!I$505)</f>
        <v>6.1929370574628884</v>
      </c>
      <c r="L229" s="52">
        <f>IF(J166="","",J166+Data!J$505)</f>
        <v>6.1723219387294419</v>
      </c>
      <c r="M229" s="52">
        <f>IF(K166="","",K166+Data!K$505)</f>
        <v>6.2742902427927598</v>
      </c>
      <c r="N229" s="52">
        <f>IF(L166="","",L166+Data!L$505)</f>
        <v>6.4166107586137802</v>
      </c>
      <c r="O229" s="52">
        <f>IF(M166="","",M166+Data!M$505)</f>
        <v>6.1934467347549607</v>
      </c>
      <c r="P229" s="52">
        <f>IF(N166="","",N166+Data!N$505)</f>
        <v>6.2256440246104479</v>
      </c>
    </row>
    <row r="230" spans="1:16">
      <c r="A230" s="66"/>
      <c r="B230" s="84">
        <f t="shared" si="6"/>
        <v>45316</v>
      </c>
      <c r="C230" s="66"/>
      <c r="D230" s="66"/>
      <c r="E230" s="52" t="str">
        <f>IF(C167="","",C167+Data!C$505)</f>
        <v/>
      </c>
      <c r="F230" s="52" t="str">
        <f>IF(D167="","",D167+Data!D$505)</f>
        <v/>
      </c>
      <c r="G230" s="52" t="str">
        <f>IF(E167="","",E167+Data!E$505)</f>
        <v/>
      </c>
      <c r="H230" s="52" t="str">
        <f>IF(F167="","",F167+Data!F$505)</f>
        <v/>
      </c>
      <c r="I230" s="52" t="str">
        <f>IF(G167="","",G167+Data!G$505)</f>
        <v/>
      </c>
      <c r="J230" s="52" t="str">
        <f>IF(H167="","",H167+Data!H$505)</f>
        <v/>
      </c>
      <c r="K230" s="52">
        <f>IF(I167="","",I167+Data!I$505)</f>
        <v>6.4579237738583073</v>
      </c>
      <c r="L230" s="52">
        <f>IF(J167="","",J167+Data!J$505)</f>
        <v>6.4373086551248608</v>
      </c>
      <c r="M230" s="52">
        <f>IF(K167="","",K167+Data!K$505)</f>
        <v>6.5392769591881788</v>
      </c>
      <c r="N230" s="52">
        <f>IF(L167="","",L167+Data!L$505)</f>
        <v>6.6491353894154681</v>
      </c>
      <c r="O230" s="52">
        <f>IF(M167="","",M167+Data!M$505)</f>
        <v>6.4259713655566486</v>
      </c>
      <c r="P230" s="52">
        <f>IF(N167="","",N167+Data!N$505)</f>
        <v>6.4289360167744016</v>
      </c>
    </row>
    <row r="231" spans="1:16">
      <c r="A231" s="66"/>
      <c r="B231" s="84">
        <f t="shared" si="6"/>
        <v>45323</v>
      </c>
      <c r="C231" s="66"/>
      <c r="D231" s="66"/>
      <c r="E231" s="52" t="str">
        <f>IF(C168="","",C168+Data!C$505)</f>
        <v/>
      </c>
      <c r="F231" s="52" t="str">
        <f>IF(D168="","",D168+Data!D$505)</f>
        <v/>
      </c>
      <c r="G231" s="52" t="str">
        <f>IF(E168="","",E168+Data!E$505)</f>
        <v/>
      </c>
      <c r="H231" s="52" t="str">
        <f>IF(F168="","",F168+Data!F$505)</f>
        <v/>
      </c>
      <c r="I231" s="52" t="str">
        <f>IF(G168="","",G168+Data!G$505)</f>
        <v/>
      </c>
      <c r="J231" s="52" t="str">
        <f>IF(H168="","",H168+Data!H$505)</f>
        <v/>
      </c>
      <c r="K231" s="52">
        <f>IF(I168="","",I168+Data!I$505)</f>
        <v>6.325867009241068</v>
      </c>
      <c r="L231" s="52">
        <f>IF(J168="","",J168+Data!J$505)</f>
        <v>6.3052518905076216</v>
      </c>
      <c r="M231" s="52">
        <f>IF(K168="","",K168+Data!K$505)</f>
        <v>6.4072201945709395</v>
      </c>
      <c r="N231" s="52">
        <f>IF(L168="","",L168+Data!L$505)</f>
        <v>6.5146696344425941</v>
      </c>
      <c r="O231" s="52">
        <f>IF(M168="","",M168+Data!M$505)</f>
        <v>6.2915056105837746</v>
      </c>
      <c r="P231" s="52">
        <f>IF(N168="","",N168+Data!N$505)</f>
        <v>6.2827977181005021</v>
      </c>
    </row>
    <row r="232" spans="1:16">
      <c r="A232" s="66"/>
      <c r="B232" s="84">
        <f t="shared" si="6"/>
        <v>45330</v>
      </c>
      <c r="C232" s="66"/>
      <c r="D232" s="66"/>
      <c r="E232" s="52" t="str">
        <f>IF(C169="","",C169+Data!C$505)</f>
        <v/>
      </c>
      <c r="F232" s="52" t="str">
        <f>IF(D169="","",D169+Data!D$505)</f>
        <v/>
      </c>
      <c r="G232" s="52" t="str">
        <f>IF(E169="","",E169+Data!E$505)</f>
        <v/>
      </c>
      <c r="H232" s="52" t="str">
        <f>IF(F169="","",F169+Data!F$505)</f>
        <v/>
      </c>
      <c r="I232" s="52" t="str">
        <f>IF(G169="","",G169+Data!G$505)</f>
        <v/>
      </c>
      <c r="J232" s="52" t="str">
        <f>IF(H169="","",H169+Data!H$505)</f>
        <v/>
      </c>
      <c r="K232" s="52">
        <f>IF(I169="","",I169+Data!I$505)</f>
        <v>6.1769169504707246</v>
      </c>
      <c r="L232" s="52">
        <f>IF(J169="","",J169+Data!J$505)</f>
        <v>6.1563018317372782</v>
      </c>
      <c r="M232" s="52">
        <f>IF(K169="","",K169+Data!K$505)</f>
        <v>6.2582701358005961</v>
      </c>
      <c r="N232" s="52">
        <f>IF(L169="","",L169+Data!L$505)</f>
        <v>6.3382804873660419</v>
      </c>
      <c r="O232" s="52">
        <f>IF(M169="","",M169+Data!M$505)</f>
        <v>6.1151164635072224</v>
      </c>
      <c r="P232" s="52">
        <f>IF(N169="","",N169+Data!N$505)</f>
        <v>6.0948031219582468</v>
      </c>
    </row>
    <row r="233" spans="1:16">
      <c r="A233" s="66"/>
      <c r="B233" s="84">
        <f t="shared" si="6"/>
        <v>45337</v>
      </c>
      <c r="C233" s="66"/>
      <c r="D233" s="66"/>
      <c r="E233" s="52" t="str">
        <f>IF(C170="","",C170+Data!C$505)</f>
        <v/>
      </c>
      <c r="F233" s="52" t="str">
        <f>IF(D170="","",D170+Data!D$505)</f>
        <v/>
      </c>
      <c r="G233" s="52" t="str">
        <f>IF(E170="","",E170+Data!E$505)</f>
        <v/>
      </c>
      <c r="H233" s="52" t="str">
        <f>IF(F170="","",F170+Data!F$505)</f>
        <v/>
      </c>
      <c r="I233" s="52" t="str">
        <f>IF(G170="","",G170+Data!G$505)</f>
        <v/>
      </c>
      <c r="J233" s="52" t="str">
        <f>IF(H170="","",H170+Data!H$505)</f>
        <v/>
      </c>
      <c r="K233" s="52">
        <f>IF(I170="","",I170+Data!I$505)</f>
        <v>5.9365203636714474</v>
      </c>
      <c r="L233" s="52">
        <f>IF(J170="","",J170+Data!J$505)</f>
        <v>5.915905244938001</v>
      </c>
      <c r="M233" s="52">
        <f>IF(K170="","",K170+Data!K$505)</f>
        <v>6.0178735490013189</v>
      </c>
      <c r="N233" s="52">
        <f>IF(L170="","",L170+Data!L$505)</f>
        <v>6.0676623333576032</v>
      </c>
      <c r="O233" s="52">
        <f>IF(M170="","",M170+Data!M$505)</f>
        <v>5.8444983094987837</v>
      </c>
      <c r="P233" s="52">
        <f>IF(N170="","",N170+Data!N$505)</f>
        <v>5.8199815095411287</v>
      </c>
    </row>
    <row r="234" spans="1:16">
      <c r="A234" s="66"/>
      <c r="B234" s="84">
        <f t="shared" si="6"/>
        <v>45344</v>
      </c>
      <c r="C234" s="66"/>
      <c r="D234" s="66"/>
      <c r="E234" s="52" t="str">
        <f>IF(C171="","",C171+Data!C$505)</f>
        <v/>
      </c>
      <c r="F234" s="52" t="str">
        <f>IF(D171="","",D171+Data!D$505)</f>
        <v/>
      </c>
      <c r="G234" s="52" t="str">
        <f>IF(E171="","",E171+Data!E$505)</f>
        <v/>
      </c>
      <c r="H234" s="52" t="str">
        <f>IF(F171="","",F171+Data!F$505)</f>
        <v/>
      </c>
      <c r="I234" s="52" t="str">
        <f>IF(G171="","",G171+Data!G$505)</f>
        <v/>
      </c>
      <c r="J234" s="52" t="str">
        <f>IF(H171="","",H171+Data!H$505)</f>
        <v/>
      </c>
      <c r="K234" s="52">
        <f>IF(I171="","",I171+Data!I$505)</f>
        <v>5.96883271448519</v>
      </c>
      <c r="L234" s="52">
        <f>IF(J171="","",J171+Data!J$505)</f>
        <v>5.9482175957517436</v>
      </c>
      <c r="M234" s="52">
        <f>IF(K171="","",K171+Data!K$505)</f>
        <v>6.0501858998150615</v>
      </c>
      <c r="N234" s="52">
        <f>IF(L171="","",L171+Data!L$505)</f>
        <v>6.1058782329959396</v>
      </c>
      <c r="O234" s="52">
        <f>IF(M171="","",M171+Data!M$505)</f>
        <v>5.8827142091371201</v>
      </c>
      <c r="P234" s="52">
        <f>IF(N171="","",N171+Data!N$505)</f>
        <v>5.8548505872988139</v>
      </c>
    </row>
    <row r="235" spans="1:16">
      <c r="A235" s="66"/>
      <c r="B235" s="84">
        <f t="shared" si="6"/>
        <v>45351</v>
      </c>
      <c r="C235" s="66"/>
      <c r="D235" s="66"/>
      <c r="E235" s="52" t="str">
        <f>IF(C172="","",C172+Data!C$505)</f>
        <v/>
      </c>
      <c r="F235" s="52" t="str">
        <f>IF(D172="","",D172+Data!D$505)</f>
        <v/>
      </c>
      <c r="G235" s="52" t="str">
        <f>IF(E172="","",E172+Data!E$505)</f>
        <v/>
      </c>
      <c r="H235" s="52" t="str">
        <f>IF(F172="","",F172+Data!F$505)</f>
        <v/>
      </c>
      <c r="I235" s="52" t="str">
        <f>IF(G172="","",G172+Data!G$505)</f>
        <v/>
      </c>
      <c r="J235" s="52" t="str">
        <f>IF(H172="","",H172+Data!H$505)</f>
        <v/>
      </c>
      <c r="K235" s="52">
        <f>IF(I172="","",I172+Data!I$505)</f>
        <v>6.0809393690964022</v>
      </c>
      <c r="L235" s="52">
        <f>IF(J172="","",J172+Data!J$505)</f>
        <v>6.0603242503629557</v>
      </c>
      <c r="M235" s="52">
        <f>IF(K172="","",K172+Data!K$505)</f>
        <v>6.1622925544262737</v>
      </c>
      <c r="N235" s="52">
        <f>IF(L172="","",L172+Data!L$505)</f>
        <v>6.1558652131044376</v>
      </c>
      <c r="O235" s="52">
        <f>IF(M172="","",M172+Data!M$505)</f>
        <v>5.9327011892456181</v>
      </c>
      <c r="P235" s="52">
        <f>IF(N172="","",N172+Data!N$505)</f>
        <v>5.8877516225610211</v>
      </c>
    </row>
    <row r="236" spans="1:16">
      <c r="A236" s="66"/>
      <c r="B236" s="84">
        <f t="shared" si="6"/>
        <v>45358</v>
      </c>
      <c r="C236" s="66"/>
      <c r="D236" s="66"/>
      <c r="E236" s="52" t="str">
        <f>IF(C173="","",C173+Data!C$505)</f>
        <v/>
      </c>
      <c r="F236" s="52" t="str">
        <f>IF(D173="","",D173+Data!D$505)</f>
        <v/>
      </c>
      <c r="G236" s="52" t="str">
        <f>IF(E173="","",E173+Data!E$505)</f>
        <v/>
      </c>
      <c r="H236" s="52" t="str">
        <f>IF(F173="","",F173+Data!F$505)</f>
        <v/>
      </c>
      <c r="I236" s="52" t="str">
        <f>IF(G173="","",G173+Data!G$505)</f>
        <v/>
      </c>
      <c r="J236" s="52" t="str">
        <f>IF(H173="","",H173+Data!H$505)</f>
        <v/>
      </c>
      <c r="K236" s="52">
        <f>IF(I173="","",I173+Data!I$505)</f>
        <v>5.8391889784996565</v>
      </c>
      <c r="L236" s="52">
        <f>IF(J173="","",J173+Data!J$505)</f>
        <v>5.81857385976621</v>
      </c>
      <c r="M236" s="52">
        <f>IF(K173="","",K173+Data!K$505)</f>
        <v>5.9205421638295279</v>
      </c>
      <c r="N236" s="52">
        <f>IF(L173="","",L173+Data!L$505)</f>
        <v>5.9284040196143835</v>
      </c>
      <c r="O236" s="52">
        <f>IF(M173="","",M173+Data!M$505)</f>
        <v>5.705239995755564</v>
      </c>
      <c r="P236" s="52">
        <f>IF(N173="","",N173+Data!N$505)</f>
        <v>5.685778578558609</v>
      </c>
    </row>
    <row r="237" spans="1:16">
      <c r="A237" s="66"/>
      <c r="B237" s="84">
        <f t="shared" si="6"/>
        <v>45365</v>
      </c>
      <c r="C237" s="66"/>
      <c r="D237" s="66"/>
      <c r="E237" s="52" t="str">
        <f>IF(C174="","",C174+Data!C$505)</f>
        <v/>
      </c>
      <c r="F237" s="52" t="str">
        <f>IF(D174="","",D174+Data!D$505)</f>
        <v/>
      </c>
      <c r="G237" s="52" t="str">
        <f>IF(E174="","",E174+Data!E$505)</f>
        <v/>
      </c>
      <c r="H237" s="52" t="str">
        <f>IF(F174="","",F174+Data!F$505)</f>
        <v/>
      </c>
      <c r="I237" s="52" t="str">
        <f>IF(G174="","",G174+Data!G$505)</f>
        <v/>
      </c>
      <c r="J237" s="52" t="str">
        <f>IF(H174="","",H174+Data!H$505)</f>
        <v/>
      </c>
      <c r="K237" s="52">
        <f>IF(I174="","",I174+Data!I$505)</f>
        <v>5.8391889784996565</v>
      </c>
      <c r="L237" s="52">
        <f>IF(J174="","",J174+Data!J$505)</f>
        <v>5.81857385976621</v>
      </c>
      <c r="M237" s="52">
        <f>IF(K174="","",K174+Data!K$505)</f>
        <v>5.9205421638295279</v>
      </c>
      <c r="N237" s="52">
        <f>IF(L174="","",L174+Data!L$505)</f>
        <v>5.9436935991803868</v>
      </c>
      <c r="O237" s="52">
        <f>IF(M174="","",M174+Data!M$505)</f>
        <v>5.7205295753215673</v>
      </c>
      <c r="P237" s="52">
        <f>IF(N174="","",N174+Data!N$505)</f>
        <v>5.7439470128563794</v>
      </c>
    </row>
    <row r="238" spans="1:16">
      <c r="A238" s="66"/>
      <c r="B238" s="84">
        <f t="shared" si="6"/>
        <v>45372</v>
      </c>
      <c r="C238" s="66"/>
      <c r="D238" s="66"/>
      <c r="E238" s="52" t="str">
        <f>IF(C175="","",C175+Data!C$505)</f>
        <v/>
      </c>
      <c r="F238" s="52" t="str">
        <f>IF(D175="","",D175+Data!D$505)</f>
        <v/>
      </c>
      <c r="G238" s="52" t="str">
        <f>IF(E175="","",E175+Data!E$505)</f>
        <v/>
      </c>
      <c r="H238" s="52" t="str">
        <f>IF(F175="","",F175+Data!F$505)</f>
        <v/>
      </c>
      <c r="I238" s="52" t="str">
        <f>IF(G175="","",G175+Data!G$505)</f>
        <v/>
      </c>
      <c r="J238" s="52" t="str">
        <f>IF(H175="","",H175+Data!H$505)</f>
        <v/>
      </c>
      <c r="K238" s="52">
        <f>IF(I175="","",I175+Data!I$505)</f>
        <v>5.8391889784996565</v>
      </c>
      <c r="L238" s="52">
        <f>IF(J175="","",J175+Data!J$505)</f>
        <v>5.81857385976621</v>
      </c>
      <c r="M238" s="52">
        <f>IF(K175="","",K175+Data!K$505)</f>
        <v>5.9205421638295279</v>
      </c>
      <c r="N238" s="52">
        <f>IF(L175="","",L175+Data!L$505)</f>
        <v>6.0227661353467532</v>
      </c>
      <c r="O238" s="52">
        <f>IF(M175="","",M175+Data!M$505)</f>
        <v>5.7996021114879337</v>
      </c>
      <c r="P238" s="52">
        <f>IF(N175="","",N175+Data!N$505)</f>
        <v>5.8247168244898928</v>
      </c>
    </row>
    <row r="239" spans="1:16">
      <c r="A239" s="66"/>
      <c r="B239" s="84">
        <f t="shared" si="6"/>
        <v>45379</v>
      </c>
      <c r="C239" s="66"/>
      <c r="D239" s="66"/>
      <c r="E239" s="52" t="str">
        <f>IF(C176="","",C176+Data!C$505)</f>
        <v/>
      </c>
      <c r="F239" s="52" t="str">
        <f>IF(D176="","",D176+Data!D$505)</f>
        <v/>
      </c>
      <c r="G239" s="52" t="str">
        <f>IF(E176="","",E176+Data!E$505)</f>
        <v/>
      </c>
      <c r="H239" s="52" t="str">
        <f>IF(F176="","",F176+Data!F$505)</f>
        <v/>
      </c>
      <c r="I239" s="52" t="str">
        <f>IF(G176="","",G176+Data!G$505)</f>
        <v/>
      </c>
      <c r="J239" s="52" t="str">
        <f>IF(H176="","",H176+Data!H$505)</f>
        <v/>
      </c>
      <c r="K239" s="52">
        <f>IF(I176="","",I176+Data!I$505)</f>
        <v>5.8391889784996565</v>
      </c>
      <c r="L239" s="52">
        <f>IF(J176="","",J176+Data!J$505)</f>
        <v>5.81857385976621</v>
      </c>
      <c r="M239" s="52">
        <f>IF(K176="","",K176+Data!K$505)</f>
        <v>5.9205421638295279</v>
      </c>
      <c r="N239" s="52">
        <f>IF(L176="","",L176+Data!L$505)</f>
        <v>6.0464976302231843</v>
      </c>
      <c r="O239" s="52">
        <f>IF(M176="","",M176+Data!M$505)</f>
        <v>5.8233336063643648</v>
      </c>
      <c r="P239" s="52">
        <f>IF(N176="","",N176+Data!N$505)</f>
        <v>5.8612909941704237</v>
      </c>
    </row>
    <row r="240" spans="1:16">
      <c r="A240" s="66"/>
      <c r="B240" s="84">
        <f t="shared" si="6"/>
        <v>45386</v>
      </c>
      <c r="C240" s="66"/>
      <c r="D240" s="66"/>
      <c r="E240" s="52" t="str">
        <f>IF(C177="","",C177+Data!C$505)</f>
        <v/>
      </c>
      <c r="F240" s="52" t="str">
        <f>IF(D177="","",D177+Data!D$505)</f>
        <v/>
      </c>
      <c r="G240" s="52" t="str">
        <f>IF(E177="","",E177+Data!E$505)</f>
        <v/>
      </c>
      <c r="H240" s="52" t="str">
        <f>IF(F177="","",F177+Data!F$505)</f>
        <v/>
      </c>
      <c r="I240" s="52" t="str">
        <f>IF(G177="","",G177+Data!G$505)</f>
        <v/>
      </c>
      <c r="J240" s="52" t="str">
        <f>IF(H177="","",H177+Data!H$505)</f>
        <v/>
      </c>
      <c r="K240" s="52" t="str">
        <f>IF(I177="","",I177+Data!I$505)</f>
        <v/>
      </c>
      <c r="L240" s="52" t="str">
        <f>IF(J177="","",J177+Data!J$505)</f>
        <v/>
      </c>
      <c r="M240" s="52" t="str">
        <f>IF(K177="","",K177+Data!K$505)</f>
        <v/>
      </c>
      <c r="N240" s="52">
        <f>IF(L177="","",L177+Data!L$505)</f>
        <v>6.0113696238940708</v>
      </c>
      <c r="O240" s="52">
        <f>IF(M177="","",M177+Data!M$505)</f>
        <v>5.7882056000352513</v>
      </c>
      <c r="P240" s="52">
        <f>IF(N177="","",N177+Data!N$505)</f>
        <v>5.8300044058642149</v>
      </c>
    </row>
    <row r="241" spans="1:16">
      <c r="A241" s="66"/>
      <c r="B241" s="84">
        <f t="shared" si="6"/>
        <v>45393</v>
      </c>
      <c r="C241" s="66"/>
      <c r="D241" s="66"/>
      <c r="E241" s="52" t="str">
        <f>IF(C178="","",C178+Data!C$505)</f>
        <v/>
      </c>
      <c r="F241" s="52" t="str">
        <f>IF(D178="","",D178+Data!D$505)</f>
        <v/>
      </c>
      <c r="G241" s="52" t="str">
        <f>IF(E178="","",E178+Data!E$505)</f>
        <v/>
      </c>
      <c r="H241" s="52" t="str">
        <f>IF(F178="","",F178+Data!F$505)</f>
        <v/>
      </c>
      <c r="I241" s="52" t="str">
        <f>IF(G178="","",G178+Data!G$505)</f>
        <v/>
      </c>
      <c r="J241" s="52" t="str">
        <f>IF(H178="","",H178+Data!H$505)</f>
        <v/>
      </c>
      <c r="K241" s="52" t="str">
        <f>IF(I178="","",I178+Data!I$505)</f>
        <v/>
      </c>
      <c r="L241" s="52" t="str">
        <f>IF(J178="","",J178+Data!J$505)</f>
        <v/>
      </c>
      <c r="M241" s="52" t="str">
        <f>IF(K178="","",K178+Data!K$505)</f>
        <v/>
      </c>
      <c r="N241" s="52" t="str">
        <f>IF(L178="","",L178+Data!L$505)</f>
        <v/>
      </c>
      <c r="O241" s="52" t="str">
        <f>IF(M178="","",M178+Data!M$505)</f>
        <v/>
      </c>
      <c r="P241" s="52" t="str">
        <f>IF(N178="","",N178+Data!N$505)</f>
        <v/>
      </c>
    </row>
    <row r="242" spans="1:16">
      <c r="A242" s="66"/>
      <c r="B242" s="84">
        <f t="shared" si="6"/>
        <v>45400</v>
      </c>
      <c r="C242" s="66"/>
      <c r="D242" s="66"/>
      <c r="E242" s="52" t="str">
        <f>IF(C179="","",C179+Data!C$505)</f>
        <v/>
      </c>
      <c r="F242" s="52" t="str">
        <f>IF(D179="","",D179+Data!D$505)</f>
        <v/>
      </c>
      <c r="G242" s="52" t="str">
        <f>IF(E179="","",E179+Data!E$505)</f>
        <v/>
      </c>
      <c r="H242" s="52" t="str">
        <f>IF(F179="","",F179+Data!F$505)</f>
        <v/>
      </c>
      <c r="I242" s="52" t="str">
        <f>IF(G179="","",G179+Data!G$505)</f>
        <v/>
      </c>
      <c r="J242" s="52" t="str">
        <f>IF(H179="","",H179+Data!H$505)</f>
        <v/>
      </c>
      <c r="K242" s="52" t="str">
        <f>IF(I179="","",I179+Data!I$505)</f>
        <v/>
      </c>
      <c r="L242" s="52" t="str">
        <f>IF(J179="","",J179+Data!J$505)</f>
        <v/>
      </c>
      <c r="M242" s="52" t="str">
        <f>IF(K179="","",K179+Data!K$505)</f>
        <v/>
      </c>
      <c r="N242" s="52" t="str">
        <f>IF(L179="","",L179+Data!L$505)</f>
        <v/>
      </c>
      <c r="O242" s="52" t="str">
        <f>IF(M179="","",M179+Data!M$505)</f>
        <v/>
      </c>
      <c r="P242" s="52" t="str">
        <f>IF(N179="","",N179+Data!N$505)</f>
        <v/>
      </c>
    </row>
    <row r="243" spans="1:16">
      <c r="A243" s="66"/>
      <c r="B243" s="84">
        <f t="shared" si="6"/>
        <v>45407</v>
      </c>
      <c r="C243" s="66"/>
      <c r="D243" s="66"/>
      <c r="E243" s="52" t="str">
        <f>IF(C180="","",C180+Data!C$505)</f>
        <v/>
      </c>
      <c r="F243" s="52" t="str">
        <f>IF(D180="","",D180+Data!D$505)</f>
        <v/>
      </c>
      <c r="G243" s="52" t="str">
        <f>IF(E180="","",E180+Data!E$505)</f>
        <v/>
      </c>
      <c r="H243" s="52" t="str">
        <f>IF(F180="","",F180+Data!F$505)</f>
        <v/>
      </c>
      <c r="I243" s="52" t="str">
        <f>IF(G180="","",G180+Data!G$505)</f>
        <v/>
      </c>
      <c r="J243" s="52" t="str">
        <f>IF(H180="","",H180+Data!H$505)</f>
        <v/>
      </c>
      <c r="K243" s="52" t="str">
        <f>IF(I180="","",I180+Data!I$505)</f>
        <v/>
      </c>
      <c r="L243" s="52" t="str">
        <f>IF(J180="","",J180+Data!J$505)</f>
        <v/>
      </c>
      <c r="M243" s="52" t="str">
        <f>IF(K180="","",K180+Data!K$505)</f>
        <v/>
      </c>
      <c r="N243" s="52" t="str">
        <f>IF(L180="","",L180+Data!L$505)</f>
        <v/>
      </c>
      <c r="O243" s="52" t="str">
        <f>IF(M180="","",M180+Data!M$505)</f>
        <v/>
      </c>
      <c r="P243" s="52" t="str">
        <f>IF(N180="","",N180+Data!N$505)</f>
        <v/>
      </c>
    </row>
    <row r="244" spans="1:16">
      <c r="A244" s="66"/>
      <c r="B244" s="84">
        <f t="shared" si="6"/>
        <v>45414</v>
      </c>
      <c r="C244" s="66"/>
      <c r="D244" s="66"/>
      <c r="E244" s="52" t="str">
        <f>IF(C181="","",C181+Data!C$505)</f>
        <v/>
      </c>
      <c r="F244" s="52" t="str">
        <f>IF(D181="","",D181+Data!D$505)</f>
        <v/>
      </c>
      <c r="G244" s="52" t="str">
        <f>IF(E181="","",E181+Data!E$505)</f>
        <v/>
      </c>
      <c r="H244" s="52" t="str">
        <f>IF(F181="","",F181+Data!F$505)</f>
        <v/>
      </c>
      <c r="I244" s="52" t="str">
        <f>IF(G181="","",G181+Data!G$505)</f>
        <v/>
      </c>
      <c r="J244" s="52" t="str">
        <f>IF(H181="","",H181+Data!H$505)</f>
        <v/>
      </c>
      <c r="K244" s="52" t="str">
        <f>IF(I181="","",I181+Data!I$505)</f>
        <v/>
      </c>
      <c r="L244" s="52" t="str">
        <f>IF(J181="","",J181+Data!J$505)</f>
        <v/>
      </c>
      <c r="M244" s="52" t="str">
        <f>IF(K181="","",K181+Data!K$505)</f>
        <v/>
      </c>
      <c r="N244" s="52" t="str">
        <f>IF(L181="","",L181+Data!L$505)</f>
        <v/>
      </c>
      <c r="O244" s="52" t="str">
        <f>IF(M181="","",M181+Data!M$505)</f>
        <v/>
      </c>
      <c r="P244" s="52" t="str">
        <f>IF(N181="","",N181+Data!N$505)</f>
        <v/>
      </c>
    </row>
    <row r="245" spans="1:16">
      <c r="A245" s="66"/>
      <c r="B245" s="84">
        <f t="shared" si="6"/>
        <v>45421</v>
      </c>
      <c r="C245" s="66"/>
      <c r="D245" s="66"/>
      <c r="E245" s="52" t="str">
        <f>IF(C182="","",C182+Data!C$505)</f>
        <v/>
      </c>
      <c r="F245" s="52" t="str">
        <f>IF(D182="","",D182+Data!D$505)</f>
        <v/>
      </c>
      <c r="G245" s="52" t="str">
        <f>IF(E182="","",E182+Data!E$505)</f>
        <v/>
      </c>
      <c r="H245" s="52" t="str">
        <f>IF(F182="","",F182+Data!F$505)</f>
        <v/>
      </c>
      <c r="I245" s="52" t="str">
        <f>IF(G182="","",G182+Data!G$505)</f>
        <v/>
      </c>
      <c r="J245" s="52" t="str">
        <f>IF(H182="","",H182+Data!H$505)</f>
        <v/>
      </c>
      <c r="K245" s="52" t="str">
        <f>IF(I182="","",I182+Data!I$505)</f>
        <v/>
      </c>
      <c r="L245" s="52" t="str">
        <f>IF(J182="","",J182+Data!J$505)</f>
        <v/>
      </c>
      <c r="M245" s="52" t="str">
        <f>IF(K182="","",K182+Data!K$505)</f>
        <v/>
      </c>
      <c r="N245" s="52" t="str">
        <f>IF(L182="","",L182+Data!L$505)</f>
        <v/>
      </c>
      <c r="O245" s="52" t="str">
        <f>IF(M182="","",M182+Data!M$505)</f>
        <v/>
      </c>
      <c r="P245" s="52" t="str">
        <f>IF(N182="","",N182+Data!N$505)</f>
        <v/>
      </c>
    </row>
    <row r="246" spans="1:16">
      <c r="A246" s="66"/>
      <c r="B246" s="84">
        <f t="shared" si="6"/>
        <v>45428</v>
      </c>
      <c r="C246" s="66"/>
      <c r="D246" s="66"/>
      <c r="E246" s="52" t="str">
        <f>IF(C183="","",C183+Data!C$505)</f>
        <v/>
      </c>
      <c r="F246" s="52" t="str">
        <f>IF(D183="","",D183+Data!D$505)</f>
        <v/>
      </c>
      <c r="G246" s="52" t="str">
        <f>IF(E183="","",E183+Data!E$505)</f>
        <v/>
      </c>
      <c r="H246" s="52" t="str">
        <f>IF(F183="","",F183+Data!F$505)</f>
        <v/>
      </c>
      <c r="I246" s="52" t="str">
        <f>IF(G183="","",G183+Data!G$505)</f>
        <v/>
      </c>
      <c r="J246" s="52" t="str">
        <f>IF(H183="","",H183+Data!H$505)</f>
        <v/>
      </c>
      <c r="K246" s="52" t="str">
        <f>IF(I183="","",I183+Data!I$505)</f>
        <v/>
      </c>
      <c r="L246" s="52" t="str">
        <f>IF(J183="","",J183+Data!J$505)</f>
        <v/>
      </c>
      <c r="M246" s="52" t="str">
        <f>IF(K183="","",K183+Data!K$505)</f>
        <v/>
      </c>
      <c r="N246" s="52" t="str">
        <f>IF(L183="","",L183+Data!L$505)</f>
        <v/>
      </c>
      <c r="O246" s="52" t="str">
        <f>IF(M183="","",M183+Data!M$505)</f>
        <v/>
      </c>
      <c r="P246" s="52" t="str">
        <f>IF(N183="","",N183+Data!N$505)</f>
        <v/>
      </c>
    </row>
    <row r="247" spans="1:16" ht="13.9" thickBot="1">
      <c r="A247" s="87"/>
      <c r="B247" s="107">
        <f t="shared" si="6"/>
        <v>45435</v>
      </c>
      <c r="C247" s="87"/>
      <c r="D247" s="87"/>
      <c r="E247" s="52" t="str">
        <f>IF(C184="","",C184+Data!C$505)</f>
        <v/>
      </c>
      <c r="F247" s="52" t="str">
        <f>IF(D184="","",D184+Data!D$505)</f>
        <v/>
      </c>
      <c r="G247" s="52" t="str">
        <f>IF(E184="","",E184+Data!E$505)</f>
        <v/>
      </c>
      <c r="H247" s="52" t="str">
        <f>IF(F184="","",F184+Data!F$505)</f>
        <v/>
      </c>
      <c r="I247" s="52" t="str">
        <f>IF(G184="","",G184+Data!G$505)</f>
        <v/>
      </c>
      <c r="J247" s="52" t="str">
        <f>IF(H184="","",H184+Data!H$505)</f>
        <v/>
      </c>
      <c r="K247" s="52" t="str">
        <f>IF(I184="","",I184+Data!I$505)</f>
        <v/>
      </c>
      <c r="L247" s="52" t="str">
        <f>IF(J184="","",J184+Data!J$505)</f>
        <v/>
      </c>
      <c r="M247" s="52" t="str">
        <f>IF(K184="","",K184+Data!K$505)</f>
        <v/>
      </c>
      <c r="N247" s="52" t="str">
        <f>IF(L184="","",L184+Data!L$505)</f>
        <v/>
      </c>
      <c r="O247" s="52" t="str">
        <f>IF(M184="","",M184+Data!M$505)</f>
        <v/>
      </c>
      <c r="P247" s="52" t="str">
        <f>IF(N184="","",N184+Data!N$505)</f>
        <v/>
      </c>
    </row>
    <row r="248" spans="1:16">
      <c r="A248" s="56" t="s">
        <v>134</v>
      </c>
      <c r="B248" s="66"/>
      <c r="C248" s="66"/>
      <c r="D248" s="66"/>
      <c r="E248" s="52" t="str">
        <f>IF(C185="","",C185+Data!C$505)</f>
        <v/>
      </c>
      <c r="F248" s="52" t="str">
        <f>IF(D185="","",D185+Data!D$505)</f>
        <v/>
      </c>
      <c r="G248" s="52" t="str">
        <f>IF(E185="","",E185+Data!E$505)</f>
        <v/>
      </c>
      <c r="H248" s="52" t="str">
        <f>IF(F185="","",F185+Data!F$505)</f>
        <v/>
      </c>
      <c r="I248" s="52" t="str">
        <f>IF(G185="","",G185+Data!G$505)</f>
        <v/>
      </c>
      <c r="J248" s="52" t="str">
        <f>IF(H185="","",H185+Data!H$505)</f>
        <v/>
      </c>
      <c r="K248" s="52" t="str">
        <f>IF(I185="","",I185+Data!I$505)</f>
        <v/>
      </c>
      <c r="L248" s="52" t="str">
        <f>IF(J185="","",J185+Data!J$505)</f>
        <v/>
      </c>
      <c r="M248" s="52" t="str">
        <f>IF(K185="","",K185+Data!K$505)</f>
        <v/>
      </c>
      <c r="N248" s="52" t="str">
        <f>IF(L185="","",L185+Data!L$505)</f>
        <v/>
      </c>
      <c r="O248" s="52" t="str">
        <f>IF(M185="","",M185+Data!M$505)</f>
        <v/>
      </c>
      <c r="P248" s="52" t="str">
        <f>IF(N185="","",N185+Data!N$505)</f>
        <v/>
      </c>
    </row>
    <row r="249" spans="1:16" ht="12.75" customHeight="1">
      <c r="A249" s="56" t="s">
        <v>135</v>
      </c>
      <c r="B249" s="66"/>
      <c r="C249" s="66"/>
      <c r="D249" s="66"/>
      <c r="E249" s="66"/>
      <c r="F249" s="66"/>
      <c r="G249" s="66"/>
      <c r="H249" s="66"/>
      <c r="I249" s="66"/>
      <c r="J249" s="66"/>
      <c r="K249" s="66"/>
      <c r="L249" s="66"/>
      <c r="M249" s="66"/>
      <c r="N249" s="66"/>
      <c r="O249" s="66"/>
      <c r="P249" s="66"/>
    </row>
    <row r="250" spans="1:16" ht="12.75" customHeight="1">
      <c r="A250" s="32"/>
      <c r="B250" s="32"/>
      <c r="C250" s="32"/>
      <c r="D250" s="32"/>
      <c r="E250" s="32"/>
      <c r="F250" s="32"/>
      <c r="G250" s="32"/>
      <c r="H250" s="32"/>
      <c r="I250" s="32"/>
      <c r="J250" s="32"/>
      <c r="K250" s="32"/>
      <c r="L250" s="32"/>
      <c r="M250" s="32"/>
      <c r="N250" s="32"/>
      <c r="O250" s="32"/>
      <c r="P250" s="32"/>
    </row>
    <row r="251" spans="1:16" ht="13.9" thickBot="1">
      <c r="A251" s="33" t="s">
        <v>142</v>
      </c>
      <c r="B251" s="87"/>
      <c r="C251" s="87"/>
      <c r="D251" s="87"/>
      <c r="E251" s="87"/>
      <c r="F251" s="87"/>
      <c r="G251" s="87"/>
      <c r="H251" s="87"/>
      <c r="I251" s="87"/>
      <c r="J251" s="87"/>
      <c r="K251" s="87"/>
      <c r="L251" s="87"/>
      <c r="M251" s="87"/>
      <c r="N251" s="87"/>
      <c r="O251" s="87"/>
      <c r="P251" s="87"/>
    </row>
    <row r="252" spans="1:16">
      <c r="A252" s="135" t="s">
        <v>128</v>
      </c>
      <c r="B252" s="135" t="s">
        <v>129</v>
      </c>
      <c r="C252" s="135" t="s">
        <v>143</v>
      </c>
      <c r="D252" s="66"/>
      <c r="E252" s="470"/>
      <c r="F252" s="470"/>
      <c r="G252" s="470"/>
      <c r="H252" s="470"/>
      <c r="I252" s="470"/>
      <c r="J252" s="470" t="s">
        <v>130</v>
      </c>
      <c r="K252" s="470"/>
      <c r="L252" s="470"/>
      <c r="M252" s="470"/>
      <c r="N252" s="470"/>
      <c r="O252" s="470"/>
      <c r="P252" s="470"/>
    </row>
    <row r="253" spans="1:16" ht="13.9" thickBot="1">
      <c r="A253" s="343" t="s">
        <v>131</v>
      </c>
      <c r="B253" s="343" t="s">
        <v>132</v>
      </c>
      <c r="C253" s="469" t="s">
        <v>144</v>
      </c>
      <c r="D253" s="99"/>
      <c r="E253" s="343" t="s">
        <v>82</v>
      </c>
      <c r="F253" s="343" t="s">
        <v>94</v>
      </c>
      <c r="G253" s="343" t="s">
        <v>84</v>
      </c>
      <c r="H253" s="343" t="s">
        <v>85</v>
      </c>
      <c r="I253" s="343" t="s">
        <v>86</v>
      </c>
      <c r="J253" s="343" t="s">
        <v>87</v>
      </c>
      <c r="K253" s="343" t="s">
        <v>88</v>
      </c>
      <c r="L253" s="343" t="s">
        <v>89</v>
      </c>
      <c r="M253" s="343" t="s">
        <v>90</v>
      </c>
      <c r="N253" s="343" t="s">
        <v>91</v>
      </c>
      <c r="O253" s="343" t="s">
        <v>139</v>
      </c>
      <c r="P253" s="343" t="s">
        <v>93</v>
      </c>
    </row>
    <row r="254" spans="1:16">
      <c r="A254" s="66"/>
      <c r="B254" s="91"/>
      <c r="C254" s="66"/>
      <c r="D254" s="66"/>
      <c r="E254" s="315"/>
      <c r="F254" s="315"/>
      <c r="G254" s="315"/>
      <c r="H254" s="315"/>
      <c r="I254" s="315"/>
      <c r="J254" s="315" t="s">
        <v>81</v>
      </c>
      <c r="K254" s="315"/>
      <c r="L254" s="315"/>
      <c r="M254" s="315"/>
      <c r="N254" s="315"/>
      <c r="O254" s="315"/>
      <c r="P254" s="315"/>
    </row>
    <row r="255" spans="1:16">
      <c r="A255" s="8">
        <v>2023</v>
      </c>
      <c r="B255" s="344">
        <v>45050</v>
      </c>
      <c r="C255" s="52" t="str">
        <f>IF(Data!C223="","",Data!C223)</f>
        <v/>
      </c>
      <c r="D255" s="52" t="str">
        <f>IF(Data!D223="","",Data!D223)</f>
        <v/>
      </c>
      <c r="E255" s="52" t="str">
        <f>IF(Data!E223="","",Data!E223)</f>
        <v/>
      </c>
      <c r="F255" s="52" t="str">
        <f>IF(Data!F223="","",Data!F223)</f>
        <v/>
      </c>
      <c r="G255" s="52" t="str">
        <f>IF(Data!G223="","",Data!G223)</f>
        <v/>
      </c>
      <c r="H255" s="52" t="str">
        <f>IF(Data!H223="","",Data!H223)</f>
        <v/>
      </c>
      <c r="I255" s="52" t="str">
        <f>IF(Data!I223="","",Data!I223)</f>
        <v/>
      </c>
      <c r="J255" s="52" t="str">
        <f>IF(Data!J223="","",Data!J223)</f>
        <v/>
      </c>
      <c r="K255" s="52" t="str">
        <f>IF(Data!K223="","",Data!K223)</f>
        <v/>
      </c>
      <c r="L255" s="52" t="str">
        <f>IF(Data!L223="","",Data!L223)</f>
        <v/>
      </c>
      <c r="M255" s="52" t="str">
        <f>IF(Data!M223="","",Data!M223)</f>
        <v/>
      </c>
      <c r="N255" s="52" t="str">
        <f>IF(Data!N223="","",Data!N223)</f>
        <v/>
      </c>
      <c r="O255" s="52" t="str">
        <f>IF(Data!O223="","",Data!O223)</f>
        <v/>
      </c>
      <c r="P255" s="52" t="str">
        <f>IF(Data!P223="","",Data!P223)</f>
        <v/>
      </c>
    </row>
    <row r="256" spans="1:16">
      <c r="A256" s="66"/>
      <c r="B256" s="363">
        <f>B255+7</f>
        <v>45057</v>
      </c>
      <c r="C256" s="52" t="str">
        <f>IF(Data!C224="","",Data!C224)</f>
        <v/>
      </c>
      <c r="D256" s="52" t="str">
        <f>IF(Data!D224="","",Data!D224)</f>
        <v/>
      </c>
      <c r="E256" s="52" t="str">
        <f>IF(Data!E224="","",Data!E224)</f>
        <v/>
      </c>
      <c r="F256" s="52" t="str">
        <f>IF(Data!F224="","",Data!F224)</f>
        <v/>
      </c>
      <c r="G256" s="52" t="str">
        <f>IF(Data!G224="","",Data!G224)</f>
        <v/>
      </c>
      <c r="H256" s="52" t="str">
        <f>IF(Data!H224="","",Data!H224)</f>
        <v/>
      </c>
      <c r="I256" s="52" t="str">
        <f>IF(Data!I224="","",Data!I224)</f>
        <v/>
      </c>
      <c r="J256" s="52" t="str">
        <f>IF(Data!J224="","",Data!J224)</f>
        <v/>
      </c>
      <c r="K256" s="52" t="str">
        <f>IF(Data!K224="","",Data!K224)</f>
        <v/>
      </c>
      <c r="L256" s="52" t="str">
        <f>IF(Data!L224="","",Data!L224)</f>
        <v/>
      </c>
      <c r="M256" s="52" t="str">
        <f>IF(Data!M224="","",Data!M224)</f>
        <v/>
      </c>
      <c r="N256" s="52" t="str">
        <f>IF(Data!N224="","",Data!N224)</f>
        <v/>
      </c>
      <c r="O256" s="52" t="str">
        <f>IF(Data!O224="","",Data!O224)</f>
        <v/>
      </c>
      <c r="P256" s="52" t="str">
        <f>IF(Data!P224="","",Data!P224)</f>
        <v/>
      </c>
    </row>
    <row r="257" spans="1:16">
      <c r="A257" s="66"/>
      <c r="B257" s="363">
        <f>B256+7</f>
        <v>45064</v>
      </c>
      <c r="C257" s="52" t="str">
        <f>IF(Data!C225="","",Data!C225)</f>
        <v/>
      </c>
      <c r="D257" s="52" t="str">
        <f>IF(Data!D225="","",Data!D225)</f>
        <v/>
      </c>
      <c r="E257" s="52" t="str">
        <f>IF(Data!E225="","",Data!E225)</f>
        <v/>
      </c>
      <c r="F257" s="52" t="str">
        <f>IF(Data!F225="","",Data!F225)</f>
        <v/>
      </c>
      <c r="G257" s="52" t="str">
        <f>IF(Data!G225="","",Data!G225)</f>
        <v/>
      </c>
      <c r="H257" s="52" t="str">
        <f>IF(Data!H225="","",Data!H225)</f>
        <v/>
      </c>
      <c r="I257" s="52" t="str">
        <f>IF(Data!I225="","",Data!I225)</f>
        <v/>
      </c>
      <c r="J257" s="52" t="str">
        <f>IF(Data!J225="","",Data!J225)</f>
        <v/>
      </c>
      <c r="K257" s="52" t="str">
        <f>IF(Data!K225="","",Data!K225)</f>
        <v/>
      </c>
      <c r="L257" s="52" t="str">
        <f>IF(Data!L225="","",Data!L225)</f>
        <v/>
      </c>
      <c r="M257" s="52" t="str">
        <f>IF(Data!M225="","",Data!M225)</f>
        <v/>
      </c>
      <c r="N257" s="52" t="str">
        <f>IF(Data!N225="","",Data!N225)</f>
        <v/>
      </c>
      <c r="O257" s="52" t="str">
        <f>IF(Data!O225="","",Data!O225)</f>
        <v/>
      </c>
      <c r="P257" s="52" t="str">
        <f>IF(Data!P225="","",Data!P225)</f>
        <v/>
      </c>
    </row>
    <row r="258" spans="1:16">
      <c r="A258" s="66"/>
      <c r="B258" s="363">
        <f t="shared" ref="B258:B310" si="7">B257+7</f>
        <v>45071</v>
      </c>
      <c r="C258" s="52" t="str">
        <f>IF(Data!C226="","",Data!C226)</f>
        <v/>
      </c>
      <c r="D258" s="52" t="str">
        <f>IF(Data!D226="","",Data!D226)</f>
        <v/>
      </c>
      <c r="E258" s="52" t="str">
        <f>IF(Data!E226="","",Data!E226)</f>
        <v/>
      </c>
      <c r="F258" s="52" t="str">
        <f>IF(Data!F226="","",Data!F226)</f>
        <v/>
      </c>
      <c r="G258" s="52" t="str">
        <f>IF(Data!G226="","",Data!G226)</f>
        <v/>
      </c>
      <c r="H258" s="52" t="str">
        <f>IF(Data!H226="","",Data!H226)</f>
        <v/>
      </c>
      <c r="I258" s="52" t="str">
        <f>IF(Data!I226="","",Data!I226)</f>
        <v/>
      </c>
      <c r="J258" s="52" t="str">
        <f>IF(Data!J226="","",Data!J226)</f>
        <v/>
      </c>
      <c r="K258" s="52" t="str">
        <f>IF(Data!K226="","",Data!K226)</f>
        <v/>
      </c>
      <c r="L258" s="52" t="str">
        <f>IF(Data!L226="","",Data!L226)</f>
        <v/>
      </c>
      <c r="M258" s="52" t="str">
        <f>IF(Data!M226="","",Data!M226)</f>
        <v/>
      </c>
      <c r="N258" s="52" t="str">
        <f>IF(Data!N226="","",Data!N226)</f>
        <v/>
      </c>
      <c r="O258" s="52" t="str">
        <f>IF(Data!O226="","",Data!O226)</f>
        <v/>
      </c>
      <c r="P258" s="52" t="str">
        <f>IF(Data!P226="","",Data!P226)</f>
        <v/>
      </c>
    </row>
    <row r="259" spans="1:16">
      <c r="A259" s="66"/>
      <c r="B259" s="363">
        <f t="shared" si="7"/>
        <v>45078</v>
      </c>
      <c r="C259" s="52" t="str">
        <f>IF(Data!C227="","",Data!C227)</f>
        <v/>
      </c>
      <c r="D259" s="52" t="str">
        <f>IF(Data!D227="","",Data!D227)</f>
        <v/>
      </c>
      <c r="E259" s="52" t="str">
        <f>IF(Data!E227="","",Data!E227)</f>
        <v/>
      </c>
      <c r="F259" s="52" t="str">
        <f>IF(Data!F227="","",Data!F227)</f>
        <v/>
      </c>
      <c r="G259" s="52" t="str">
        <f>IF(Data!G227="","",Data!G227)</f>
        <v/>
      </c>
      <c r="H259" s="52" t="str">
        <f>IF(Data!H227="","",Data!H227)</f>
        <v/>
      </c>
      <c r="I259" s="52" t="str">
        <f>IF(Data!I227="","",Data!I227)</f>
        <v/>
      </c>
      <c r="J259" s="52" t="str">
        <f>IF(Data!J227="","",Data!J227)</f>
        <v/>
      </c>
      <c r="K259" s="52" t="str">
        <f>IF(Data!K227="","",Data!K227)</f>
        <v/>
      </c>
      <c r="L259" s="52" t="str">
        <f>IF(Data!L227="","",Data!L227)</f>
        <v/>
      </c>
      <c r="M259" s="52" t="str">
        <f>IF(Data!M227="","",Data!M227)</f>
        <v/>
      </c>
      <c r="N259" s="52" t="str">
        <f>IF(Data!N227="","",Data!N227)</f>
        <v/>
      </c>
      <c r="O259" s="52" t="str">
        <f>IF(Data!O227="","",Data!O227)</f>
        <v/>
      </c>
      <c r="P259" s="52" t="str">
        <f>IF(Data!P227="","",Data!P227)</f>
        <v/>
      </c>
    </row>
    <row r="260" spans="1:16">
      <c r="A260" s="66"/>
      <c r="B260" s="363">
        <f t="shared" si="7"/>
        <v>45085</v>
      </c>
      <c r="C260" s="52" t="str">
        <f>IF(Data!C228="","",Data!C228)</f>
        <v/>
      </c>
      <c r="D260" s="52" t="str">
        <f>IF(Data!D228="","",Data!D228)</f>
        <v/>
      </c>
      <c r="E260" s="52" t="str">
        <f>IF(Data!E228="","",Data!E228)</f>
        <v/>
      </c>
      <c r="F260" s="52" t="str">
        <f>IF(Data!F228="","",Data!F228)</f>
        <v/>
      </c>
      <c r="G260" s="52" t="str">
        <f>IF(Data!G228="","",Data!G228)</f>
        <v/>
      </c>
      <c r="H260" s="52" t="str">
        <f>IF(Data!H228="","",Data!H228)</f>
        <v/>
      </c>
      <c r="I260" s="52" t="str">
        <f>IF(Data!I228="","",Data!I228)</f>
        <v/>
      </c>
      <c r="J260" s="52" t="str">
        <f>IF(Data!J228="","",Data!J228)</f>
        <v/>
      </c>
      <c r="K260" s="52" t="str">
        <f>IF(Data!K228="","",Data!K228)</f>
        <v/>
      </c>
      <c r="L260" s="52" t="str">
        <f>IF(Data!L228="","",Data!L228)</f>
        <v/>
      </c>
      <c r="M260" s="52" t="str">
        <f>IF(Data!M228="","",Data!M228)</f>
        <v/>
      </c>
      <c r="N260" s="52" t="str">
        <f>IF(Data!N228="","",Data!N228)</f>
        <v/>
      </c>
      <c r="O260" s="52" t="str">
        <f>IF(Data!O228="","",Data!O228)</f>
        <v/>
      </c>
      <c r="P260" s="52" t="str">
        <f>IF(Data!P228="","",Data!P228)</f>
        <v/>
      </c>
    </row>
    <row r="261" spans="1:16">
      <c r="A261" s="66"/>
      <c r="B261" s="363">
        <f t="shared" si="7"/>
        <v>45092</v>
      </c>
      <c r="C261" s="52" t="str">
        <f>IF(Data!C229="","",Data!C229)</f>
        <v/>
      </c>
      <c r="D261" s="52" t="str">
        <f>IF(Data!D229="","",Data!D229)</f>
        <v/>
      </c>
      <c r="E261" s="52" t="str">
        <f>IF(Data!E229="","",Data!E229)</f>
        <v/>
      </c>
      <c r="F261" s="52" t="str">
        <f>IF(Data!F229="","",Data!F229)</f>
        <v/>
      </c>
      <c r="G261" s="52" t="str">
        <f>IF(Data!G229="","",Data!G229)</f>
        <v/>
      </c>
      <c r="H261" s="52" t="str">
        <f>IF(Data!H229="","",Data!H229)</f>
        <v/>
      </c>
      <c r="I261" s="52" t="str">
        <f>IF(Data!I229="","",Data!I229)</f>
        <v/>
      </c>
      <c r="J261" s="52" t="str">
        <f>IF(Data!J229="","",Data!J229)</f>
        <v/>
      </c>
      <c r="K261" s="52" t="str">
        <f>IF(Data!K229="","",Data!K229)</f>
        <v/>
      </c>
      <c r="L261" s="52" t="str">
        <f>IF(Data!L229="","",Data!L229)</f>
        <v/>
      </c>
      <c r="M261" s="52" t="str">
        <f>IF(Data!M229="","",Data!M229)</f>
        <v/>
      </c>
      <c r="N261" s="52" t="str">
        <f>IF(Data!N229="","",Data!N229)</f>
        <v/>
      </c>
      <c r="O261" s="52" t="str">
        <f>IF(Data!O229="","",Data!O229)</f>
        <v/>
      </c>
      <c r="P261" s="52" t="str">
        <f>IF(Data!P229="","",Data!P229)</f>
        <v/>
      </c>
    </row>
    <row r="262" spans="1:16">
      <c r="A262" s="66"/>
      <c r="B262" s="363">
        <f t="shared" si="7"/>
        <v>45099</v>
      </c>
      <c r="C262" s="52" t="str">
        <f>IF(Data!C230="","",Data!C230)</f>
        <v/>
      </c>
      <c r="D262" s="52" t="str">
        <f>IF(Data!D230="","",Data!D230)</f>
        <v/>
      </c>
      <c r="E262" s="52" t="str">
        <f>IF(Data!E230="","",Data!E230)</f>
        <v/>
      </c>
      <c r="F262" s="52" t="str">
        <f>IF(Data!F230="","",Data!F230)</f>
        <v/>
      </c>
      <c r="G262" s="52" t="str">
        <f>IF(Data!G230="","",Data!G230)</f>
        <v/>
      </c>
      <c r="H262" s="52" t="str">
        <f>IF(Data!H230="","",Data!H230)</f>
        <v/>
      </c>
      <c r="I262" s="52" t="str">
        <f>IF(Data!I230="","",Data!I230)</f>
        <v/>
      </c>
      <c r="J262" s="52" t="str">
        <f>IF(Data!J230="","",Data!J230)</f>
        <v/>
      </c>
      <c r="K262" s="52" t="str">
        <f>IF(Data!K230="","",Data!K230)</f>
        <v/>
      </c>
      <c r="L262" s="52" t="str">
        <f>IF(Data!L230="","",Data!L230)</f>
        <v/>
      </c>
      <c r="M262" s="52" t="str">
        <f>IF(Data!M230="","",Data!M230)</f>
        <v/>
      </c>
      <c r="N262" s="52" t="str">
        <f>IF(Data!N230="","",Data!N230)</f>
        <v/>
      </c>
      <c r="O262" s="52" t="str">
        <f>IF(Data!O230="","",Data!O230)</f>
        <v/>
      </c>
      <c r="P262" s="52" t="str">
        <f>IF(Data!P230="","",Data!P230)</f>
        <v/>
      </c>
    </row>
    <row r="263" spans="1:16">
      <c r="A263" s="66"/>
      <c r="B263" s="363">
        <f t="shared" si="7"/>
        <v>45106</v>
      </c>
      <c r="C263" s="52" t="str">
        <f>IF(Data!C231="","",Data!C231)</f>
        <v/>
      </c>
      <c r="D263" s="52" t="str">
        <f>IF(Data!D231="","",Data!D231)</f>
        <v/>
      </c>
      <c r="E263" s="52" t="str">
        <f>IF(Data!E231="","",Data!E231)</f>
        <v/>
      </c>
      <c r="F263" s="52" t="str">
        <f>IF(Data!F231="","",Data!F231)</f>
        <v/>
      </c>
      <c r="G263" s="52" t="str">
        <f>IF(Data!G231="","",Data!G231)</f>
        <v/>
      </c>
      <c r="H263" s="52" t="str">
        <f>IF(Data!H231="","",Data!H231)</f>
        <v/>
      </c>
      <c r="I263" s="52" t="str">
        <f>IF(Data!I231="","",Data!I231)</f>
        <v/>
      </c>
      <c r="J263" s="52" t="str">
        <f>IF(Data!J231="","",Data!J231)</f>
        <v/>
      </c>
      <c r="K263" s="52" t="str">
        <f>IF(Data!K231="","",Data!K231)</f>
        <v/>
      </c>
      <c r="L263" s="52" t="str">
        <f>IF(Data!L231="","",Data!L231)</f>
        <v/>
      </c>
      <c r="M263" s="52" t="str">
        <f>IF(Data!M231="","",Data!M231)</f>
        <v/>
      </c>
      <c r="N263" s="52" t="str">
        <f>IF(Data!N231="","",Data!N231)</f>
        <v/>
      </c>
      <c r="O263" s="52" t="str">
        <f>IF(Data!O231="","",Data!O231)</f>
        <v/>
      </c>
      <c r="P263" s="52" t="str">
        <f>IF(Data!P231="","",Data!P231)</f>
        <v/>
      </c>
    </row>
    <row r="264" spans="1:16">
      <c r="A264" s="66"/>
      <c r="B264" s="363">
        <f t="shared" si="7"/>
        <v>45113</v>
      </c>
      <c r="C264" s="52" t="str">
        <f>IF(Data!C232="","",Data!C232)</f>
        <v/>
      </c>
      <c r="D264" s="52" t="str">
        <f>IF(Data!D232="","",Data!D232)</f>
        <v/>
      </c>
      <c r="E264" s="52" t="str">
        <f>IF(Data!E232="","",Data!E232)</f>
        <v/>
      </c>
      <c r="F264" s="52" t="str">
        <f>IF(Data!F232="","",Data!F232)</f>
        <v/>
      </c>
      <c r="G264" s="52" t="str">
        <f>IF(Data!G232="","",Data!G232)</f>
        <v/>
      </c>
      <c r="H264" s="52" t="str">
        <f>IF(Data!H232="","",Data!H232)</f>
        <v/>
      </c>
      <c r="I264" s="52" t="str">
        <f>IF(Data!I232="","",Data!I232)</f>
        <v/>
      </c>
      <c r="J264" s="52" t="str">
        <f>IF(Data!J232="","",Data!J232)</f>
        <v/>
      </c>
      <c r="K264" s="52" t="str">
        <f>IF(Data!K232="","",Data!K232)</f>
        <v/>
      </c>
      <c r="L264" s="52" t="str">
        <f>IF(Data!L232="","",Data!L232)</f>
        <v/>
      </c>
      <c r="M264" s="52" t="str">
        <f>IF(Data!M232="","",Data!M232)</f>
        <v/>
      </c>
      <c r="N264" s="52" t="str">
        <f>IF(Data!N232="","",Data!N232)</f>
        <v/>
      </c>
      <c r="O264" s="52" t="str">
        <f>IF(Data!O232="","",Data!O232)</f>
        <v/>
      </c>
      <c r="P264" s="52" t="str">
        <f>IF(Data!P232="","",Data!P232)</f>
        <v/>
      </c>
    </row>
    <row r="265" spans="1:16">
      <c r="A265" s="66"/>
      <c r="B265" s="363">
        <f t="shared" si="7"/>
        <v>45120</v>
      </c>
      <c r="C265" s="52"/>
      <c r="D265" s="52" t="str">
        <f>IF(Data!D233="","",Data!D233)</f>
        <v/>
      </c>
      <c r="E265" s="52" t="str">
        <f>IF(Data!E233="","",Data!E233)</f>
        <v/>
      </c>
      <c r="F265" s="52" t="str">
        <f>IF(Data!F233="","",Data!F233)</f>
        <v/>
      </c>
      <c r="G265" s="52" t="str">
        <f>IF(Data!G233="","",Data!G233)</f>
        <v/>
      </c>
      <c r="H265" s="52" t="str">
        <f>IF(Data!H233="","",Data!H233)</f>
        <v/>
      </c>
      <c r="I265" s="52" t="str">
        <f>IF(Data!I233="","",Data!I233)</f>
        <v/>
      </c>
      <c r="J265" s="52" t="str">
        <f>IF(Data!J233="","",Data!J233)</f>
        <v/>
      </c>
      <c r="K265" s="52" t="str">
        <f>IF(Data!K233="","",Data!K233)</f>
        <v/>
      </c>
      <c r="L265" s="52" t="str">
        <f>IF(Data!L233="","",Data!L233)</f>
        <v/>
      </c>
      <c r="M265" s="52" t="str">
        <f>IF(Data!M233="","",Data!M233)</f>
        <v/>
      </c>
      <c r="N265" s="52" t="str">
        <f>IF(Data!N233="","",Data!N233)</f>
        <v/>
      </c>
      <c r="O265" s="52" t="str">
        <f>IF(Data!O233="","",Data!O233)</f>
        <v/>
      </c>
      <c r="P265" s="52" t="str">
        <f>IF(Data!P233="","",Data!P233)</f>
        <v/>
      </c>
    </row>
    <row r="266" spans="1:16">
      <c r="A266" s="66"/>
      <c r="B266" s="363">
        <f t="shared" si="7"/>
        <v>45127</v>
      </c>
      <c r="C266" s="52"/>
      <c r="D266" s="52" t="str">
        <f>IF(Data!D234="","",Data!D234)</f>
        <v/>
      </c>
      <c r="E266" s="52" t="str">
        <f>IF(Data!E234="","",Data!E234)</f>
        <v/>
      </c>
      <c r="F266" s="52" t="str">
        <f>IF(Data!F234="","",Data!F234)</f>
        <v/>
      </c>
      <c r="G266" s="52" t="str">
        <f>IF(Data!G234="","",Data!G234)</f>
        <v/>
      </c>
      <c r="H266" s="52" t="str">
        <f>IF(Data!H234="","",Data!H234)</f>
        <v/>
      </c>
      <c r="I266" s="52" t="str">
        <f>IF(Data!I234="","",Data!I234)</f>
        <v/>
      </c>
      <c r="J266" s="52" t="str">
        <f>IF(Data!J234="","",Data!J234)</f>
        <v/>
      </c>
      <c r="K266" s="52" t="str">
        <f>IF(Data!K234="","",Data!K234)</f>
        <v/>
      </c>
      <c r="L266" s="52" t="str">
        <f>IF(Data!L234="","",Data!L234)</f>
        <v/>
      </c>
      <c r="M266" s="52" t="str">
        <f>IF(Data!M234="","",Data!M234)</f>
        <v/>
      </c>
      <c r="N266" s="52" t="str">
        <f>IF(Data!N234="","",Data!N234)</f>
        <v/>
      </c>
      <c r="O266" s="52" t="str">
        <f>IF(Data!O234="","",Data!O234)</f>
        <v/>
      </c>
      <c r="P266" s="52" t="str">
        <f>IF(Data!P234="","",Data!P234)</f>
        <v/>
      </c>
    </row>
    <row r="267" spans="1:16">
      <c r="A267" s="66"/>
      <c r="B267" s="363">
        <f t="shared" si="7"/>
        <v>45134</v>
      </c>
      <c r="C267" s="52"/>
      <c r="D267" s="52" t="str">
        <f>IF(Data!D235="","",Data!D235)</f>
        <v/>
      </c>
      <c r="E267" s="52" t="str">
        <f>IF(Data!E235="","",Data!E235)</f>
        <v/>
      </c>
      <c r="F267" s="52" t="str">
        <f>IF(Data!F235="","",Data!F235)</f>
        <v/>
      </c>
      <c r="G267" s="52" t="str">
        <f>IF(Data!G235="","",Data!G235)</f>
        <v/>
      </c>
      <c r="H267" s="52" t="str">
        <f>IF(Data!H235="","",Data!H235)</f>
        <v/>
      </c>
      <c r="I267" s="52" t="str">
        <f>IF(Data!I235="","",Data!I235)</f>
        <v/>
      </c>
      <c r="J267" s="52" t="str">
        <f>IF(Data!J235="","",Data!J235)</f>
        <v/>
      </c>
      <c r="K267" s="52" t="str">
        <f>IF(Data!K235="","",Data!K235)</f>
        <v/>
      </c>
      <c r="L267" s="52" t="str">
        <f>IF(Data!L235="","",Data!L235)</f>
        <v/>
      </c>
      <c r="M267" s="52" t="str">
        <f>IF(Data!M235="","",Data!M235)</f>
        <v/>
      </c>
      <c r="N267" s="52" t="str">
        <f>IF(Data!N235="","",Data!N235)</f>
        <v/>
      </c>
      <c r="O267" s="52" t="str">
        <f>IF(Data!O235="","",Data!O235)</f>
        <v/>
      </c>
      <c r="P267" s="52" t="str">
        <f>IF(Data!P235="","",Data!P235)</f>
        <v/>
      </c>
    </row>
    <row r="268" spans="1:16">
      <c r="A268" s="66"/>
      <c r="B268" s="363">
        <f t="shared" si="7"/>
        <v>45141</v>
      </c>
      <c r="C268" s="364"/>
      <c r="D268" s="52" t="str">
        <f>IF(Data!D236="","",Data!D236)</f>
        <v/>
      </c>
      <c r="E268" s="52">
        <f>IF(Data!E236="","",Data!E236)</f>
        <v>7.67</v>
      </c>
      <c r="F268" s="52" t="str">
        <f>IF(Data!F236="","",Data!F236)</f>
        <v/>
      </c>
      <c r="G268" s="52" t="str">
        <f>IF(Data!G236="","",Data!G236)</f>
        <v/>
      </c>
      <c r="H268" s="52" t="str">
        <f>IF(Data!H236="","",Data!H236)</f>
        <v/>
      </c>
      <c r="I268" s="52" t="str">
        <f>IF(Data!I236="","",Data!I236)</f>
        <v/>
      </c>
      <c r="J268" s="52" t="str">
        <f>IF(Data!J236="","",Data!J236)</f>
        <v/>
      </c>
      <c r="K268" s="52" t="str">
        <f>IF(Data!K236="","",Data!K236)</f>
        <v/>
      </c>
      <c r="L268" s="52" t="str">
        <f>IF(Data!L236="","",Data!L236)</f>
        <v/>
      </c>
      <c r="M268" s="52" t="str">
        <f>IF(Data!M236="","",Data!M236)</f>
        <v/>
      </c>
      <c r="N268" s="52" t="str">
        <f>IF(Data!N236="","",Data!N236)</f>
        <v/>
      </c>
      <c r="O268" s="52" t="str">
        <f>IF(Data!O236="","",Data!O236)</f>
        <v/>
      </c>
      <c r="P268" s="52" t="str">
        <f>IF(Data!P236="","",Data!P236)</f>
        <v/>
      </c>
    </row>
    <row r="269" spans="1:16">
      <c r="A269" s="66"/>
      <c r="B269" s="363">
        <f t="shared" si="7"/>
        <v>45148</v>
      </c>
      <c r="C269" s="364"/>
      <c r="D269" s="52" t="str">
        <f>IF(Data!D237="","",Data!D237)</f>
        <v/>
      </c>
      <c r="E269" s="52">
        <f>IF(Data!E237="","",Data!E237)</f>
        <v>7.67</v>
      </c>
      <c r="F269" s="52" t="str">
        <f>IF(Data!F237="","",Data!F237)</f>
        <v/>
      </c>
      <c r="G269" s="52" t="str">
        <f>IF(Data!G237="","",Data!G237)</f>
        <v/>
      </c>
      <c r="H269" s="52" t="str">
        <f>IF(Data!H237="","",Data!H237)</f>
        <v/>
      </c>
      <c r="I269" s="52" t="str">
        <f>IF(Data!I237="","",Data!I237)</f>
        <v/>
      </c>
      <c r="J269" s="52" t="str">
        <f>IF(Data!J237="","",Data!J237)</f>
        <v/>
      </c>
      <c r="K269" s="52" t="str">
        <f>IF(Data!K237="","",Data!K237)</f>
        <v/>
      </c>
      <c r="L269" s="52" t="str">
        <f>IF(Data!L237="","",Data!L237)</f>
        <v/>
      </c>
      <c r="M269" s="52" t="str">
        <f>IF(Data!M237="","",Data!M237)</f>
        <v/>
      </c>
      <c r="N269" s="52" t="str">
        <f>IF(Data!N237="","",Data!N237)</f>
        <v/>
      </c>
      <c r="O269" s="52" t="str">
        <f>IF(Data!O237="","",Data!O237)</f>
        <v/>
      </c>
      <c r="P269" s="52" t="str">
        <f>IF(Data!P237="","",Data!P237)</f>
        <v/>
      </c>
    </row>
    <row r="270" spans="1:16">
      <c r="A270" s="66"/>
      <c r="B270" s="363">
        <f t="shared" si="7"/>
        <v>45155</v>
      </c>
      <c r="C270" s="364"/>
      <c r="D270" s="52" t="str">
        <f>IF(Data!D238="","",Data!D238)</f>
        <v/>
      </c>
      <c r="E270" s="52">
        <f>IF(Data!E238="","",Data!E238)</f>
        <v>7.67</v>
      </c>
      <c r="F270" s="52" t="str">
        <f>IF(Data!F238="","",Data!F238)</f>
        <v/>
      </c>
      <c r="G270" s="52" t="str">
        <f>IF(Data!G238="","",Data!G238)</f>
        <v/>
      </c>
      <c r="H270" s="52" t="str">
        <f>IF(Data!H238="","",Data!H238)</f>
        <v/>
      </c>
      <c r="I270" s="52" t="str">
        <f>IF(Data!I238="","",Data!I238)</f>
        <v/>
      </c>
      <c r="J270" s="52" t="str">
        <f>IF(Data!J238="","",Data!J238)</f>
        <v/>
      </c>
      <c r="K270" s="52" t="str">
        <f>IF(Data!K238="","",Data!K238)</f>
        <v/>
      </c>
      <c r="L270" s="52" t="str">
        <f>IF(Data!L238="","",Data!L238)</f>
        <v/>
      </c>
      <c r="M270" s="52" t="str">
        <f>IF(Data!M238="","",Data!M238)</f>
        <v/>
      </c>
      <c r="N270" s="52" t="str">
        <f>IF(Data!N238="","",Data!N238)</f>
        <v/>
      </c>
      <c r="O270" s="52" t="str">
        <f>IF(Data!O238="","",Data!O238)</f>
        <v/>
      </c>
      <c r="P270" s="52" t="str">
        <f>IF(Data!P238="","",Data!P238)</f>
        <v/>
      </c>
    </row>
    <row r="271" spans="1:16">
      <c r="A271" s="66"/>
      <c r="B271" s="363">
        <f t="shared" si="7"/>
        <v>45162</v>
      </c>
      <c r="C271" s="364"/>
      <c r="D271" s="52" t="str">
        <f>IF(Data!D239="","",Data!D239)</f>
        <v/>
      </c>
      <c r="E271" s="52">
        <f>IF(Data!E239="","",Data!E239)</f>
        <v>7.67</v>
      </c>
      <c r="F271" s="52" t="str">
        <f>IF(Data!F239="","",Data!F239)</f>
        <v/>
      </c>
      <c r="G271" s="52" t="str">
        <f>IF(Data!G239="","",Data!G239)</f>
        <v/>
      </c>
      <c r="H271" s="52" t="str">
        <f>IF(Data!H239="","",Data!H239)</f>
        <v/>
      </c>
      <c r="I271" s="52" t="str">
        <f>IF(Data!I239="","",Data!I239)</f>
        <v/>
      </c>
      <c r="J271" s="52" t="str">
        <f>IF(Data!J239="","",Data!J239)</f>
        <v/>
      </c>
      <c r="K271" s="52" t="str">
        <f>IF(Data!K239="","",Data!K239)</f>
        <v/>
      </c>
      <c r="L271" s="52" t="str">
        <f>IF(Data!L239="","",Data!L239)</f>
        <v/>
      </c>
      <c r="M271" s="52" t="str">
        <f>IF(Data!M239="","",Data!M239)</f>
        <v/>
      </c>
      <c r="N271" s="52" t="str">
        <f>IF(Data!N239="","",Data!N239)</f>
        <v/>
      </c>
      <c r="O271" s="52" t="str">
        <f>IF(Data!O239="","",Data!O239)</f>
        <v/>
      </c>
      <c r="P271" s="52" t="str">
        <f>IF(Data!P239="","",Data!P239)</f>
        <v/>
      </c>
    </row>
    <row r="272" spans="1:16">
      <c r="A272" s="66"/>
      <c r="B272" s="363">
        <f t="shared" si="7"/>
        <v>45169</v>
      </c>
      <c r="C272" s="364"/>
      <c r="D272" s="52" t="str">
        <f>IF(Data!D240="","",Data!D240)</f>
        <v/>
      </c>
      <c r="E272" s="52">
        <f>IF(Data!E240="","",Data!E240)</f>
        <v>7.67</v>
      </c>
      <c r="F272" s="52">
        <f>IF(Data!F240="","",Data!F240)</f>
        <v>7.61</v>
      </c>
      <c r="G272" s="52" t="str">
        <f>IF(Data!G240="","",Data!G240)</f>
        <v/>
      </c>
      <c r="H272" s="52" t="str">
        <f>IF(Data!H240="","",Data!H240)</f>
        <v/>
      </c>
      <c r="I272" s="52" t="str">
        <f>IF(Data!I240="","",Data!I240)</f>
        <v/>
      </c>
      <c r="J272" s="52" t="str">
        <f>IF(Data!J240="","",Data!J240)</f>
        <v/>
      </c>
      <c r="K272" s="52" t="str">
        <f>IF(Data!K240="","",Data!K240)</f>
        <v/>
      </c>
      <c r="L272" s="52" t="str">
        <f>IF(Data!L240="","",Data!L240)</f>
        <v/>
      </c>
      <c r="M272" s="52" t="str">
        <f>IF(Data!M240="","",Data!M240)</f>
        <v/>
      </c>
      <c r="N272" s="52" t="str">
        <f>IF(Data!N240="","",Data!N240)</f>
        <v/>
      </c>
      <c r="O272" s="52" t="str">
        <f>IF(Data!O240="","",Data!O240)</f>
        <v/>
      </c>
      <c r="P272" s="52" t="str">
        <f>IF(Data!P240="","",Data!P240)</f>
        <v/>
      </c>
    </row>
    <row r="273" spans="1:16">
      <c r="A273" s="66"/>
      <c r="B273" s="363">
        <f t="shared" si="7"/>
        <v>45176</v>
      </c>
      <c r="C273" s="364"/>
      <c r="D273" s="52" t="str">
        <f>IF(Data!D241="","",Data!D241)</f>
        <v/>
      </c>
      <c r="E273" s="52">
        <f>IF(Data!E241="","",Data!E241)</f>
        <v>7.67</v>
      </c>
      <c r="F273" s="52">
        <f>IF(Data!F241="","",Data!F241)</f>
        <v>7.61</v>
      </c>
      <c r="G273" s="52" t="str">
        <f>IF(Data!G241="","",Data!G241)</f>
        <v/>
      </c>
      <c r="H273" s="52" t="str">
        <f>IF(Data!H241="","",Data!H241)</f>
        <v/>
      </c>
      <c r="I273" s="52" t="str">
        <f>IF(Data!I241="","",Data!I241)</f>
        <v/>
      </c>
      <c r="J273" s="52" t="str">
        <f>IF(Data!J241="","",Data!J241)</f>
        <v/>
      </c>
      <c r="K273" s="52" t="str">
        <f>IF(Data!K241="","",Data!K241)</f>
        <v/>
      </c>
      <c r="L273" s="52" t="str">
        <f>IF(Data!L241="","",Data!L241)</f>
        <v/>
      </c>
      <c r="M273" s="52" t="str">
        <f>IF(Data!M241="","",Data!M241)</f>
        <v/>
      </c>
      <c r="N273" s="52" t="str">
        <f>IF(Data!N241="","",Data!N241)</f>
        <v/>
      </c>
      <c r="O273" s="52" t="str">
        <f>IF(Data!O241="","",Data!O241)</f>
        <v/>
      </c>
      <c r="P273" s="52" t="str">
        <f>IF(Data!P241="","",Data!P241)</f>
        <v/>
      </c>
    </row>
    <row r="274" spans="1:16">
      <c r="A274" s="66"/>
      <c r="B274" s="363">
        <f t="shared" si="7"/>
        <v>45183</v>
      </c>
      <c r="C274" s="364"/>
      <c r="D274" s="52" t="str">
        <f>IF(Data!D242="","",Data!D242)</f>
        <v/>
      </c>
      <c r="E274" s="52">
        <f>IF(Data!E242="","",Data!E242)</f>
        <v>7.67</v>
      </c>
      <c r="F274" s="52">
        <f>IF(Data!F242="","",Data!F242)</f>
        <v>7.61</v>
      </c>
      <c r="G274" s="52" t="str">
        <f>IF(Data!G242="","",Data!G242)</f>
        <v/>
      </c>
      <c r="H274" s="52" t="str">
        <f>IF(Data!H242="","",Data!H242)</f>
        <v/>
      </c>
      <c r="I274" s="52" t="str">
        <f>IF(Data!I242="","",Data!I242)</f>
        <v/>
      </c>
      <c r="J274" s="52" t="str">
        <f>IF(Data!J242="","",Data!J242)</f>
        <v/>
      </c>
      <c r="K274" s="52" t="str">
        <f>IF(Data!K242="","",Data!K242)</f>
        <v/>
      </c>
      <c r="L274" s="52" t="str">
        <f>IF(Data!L242="","",Data!L242)</f>
        <v/>
      </c>
      <c r="M274" s="52" t="str">
        <f>IF(Data!M242="","",Data!M242)</f>
        <v/>
      </c>
      <c r="N274" s="52" t="str">
        <f>IF(Data!N242="","",Data!N242)</f>
        <v/>
      </c>
      <c r="O274" s="52" t="str">
        <f>IF(Data!O242="","",Data!O242)</f>
        <v/>
      </c>
      <c r="P274" s="52" t="str">
        <f>IF(Data!P242="","",Data!P242)</f>
        <v/>
      </c>
    </row>
    <row r="275" spans="1:16">
      <c r="A275" s="66"/>
      <c r="B275" s="363">
        <f t="shared" si="7"/>
        <v>45190</v>
      </c>
      <c r="C275" s="364"/>
      <c r="D275" s="52" t="str">
        <f>IF(Data!D243="","",Data!D243)</f>
        <v/>
      </c>
      <c r="E275" s="52">
        <f>IF(Data!E243="","",Data!E243)</f>
        <v>7.67</v>
      </c>
      <c r="F275" s="52">
        <f>IF(Data!F243="","",Data!F243)</f>
        <v>7.61</v>
      </c>
      <c r="G275" s="52" t="str">
        <f>IF(Data!G243="","",Data!G243)</f>
        <v/>
      </c>
      <c r="H275" s="52" t="str">
        <f>IF(Data!H243="","",Data!H243)</f>
        <v/>
      </c>
      <c r="I275" s="52" t="str">
        <f>IF(Data!I243="","",Data!I243)</f>
        <v/>
      </c>
      <c r="J275" s="52" t="str">
        <f>IF(Data!J243="","",Data!J243)</f>
        <v/>
      </c>
      <c r="K275" s="52" t="str">
        <f>IF(Data!K243="","",Data!K243)</f>
        <v/>
      </c>
      <c r="L275" s="52" t="str">
        <f>IF(Data!L243="","",Data!L243)</f>
        <v/>
      </c>
      <c r="M275" s="52" t="str">
        <f>IF(Data!M243="","",Data!M243)</f>
        <v/>
      </c>
      <c r="N275" s="52" t="str">
        <f>IF(Data!N243="","",Data!N243)</f>
        <v/>
      </c>
      <c r="O275" s="52" t="str">
        <f>IF(Data!O243="","",Data!O243)</f>
        <v/>
      </c>
      <c r="P275" s="52" t="str">
        <f>IF(Data!P243="","",Data!P243)</f>
        <v/>
      </c>
    </row>
    <row r="276" spans="1:16">
      <c r="A276" s="66"/>
      <c r="B276" s="363">
        <f t="shared" si="7"/>
        <v>45197</v>
      </c>
      <c r="C276" s="364"/>
      <c r="D276" s="52" t="str">
        <f>IF(Data!D244="","",Data!D244)</f>
        <v/>
      </c>
      <c r="E276" s="52">
        <f>IF(Data!E244="","",Data!E244)</f>
        <v>7.67</v>
      </c>
      <c r="F276" s="52">
        <f>IF(Data!F244="","",Data!F244)</f>
        <v>7.61</v>
      </c>
      <c r="G276" s="52" t="str">
        <f>IF(Data!G244="","",Data!G244)</f>
        <v/>
      </c>
      <c r="H276" s="52" t="str">
        <f>IF(Data!H244="","",Data!H244)</f>
        <v/>
      </c>
      <c r="I276" s="52" t="str">
        <f>IF(Data!I244="","",Data!I244)</f>
        <v/>
      </c>
      <c r="J276" s="52" t="str">
        <f>IF(Data!J244="","",Data!J244)</f>
        <v/>
      </c>
      <c r="K276" s="52" t="str">
        <f>IF(Data!K244="","",Data!K244)</f>
        <v/>
      </c>
      <c r="L276" s="52" t="str">
        <f>IF(Data!L244="","",Data!L244)</f>
        <v/>
      </c>
      <c r="M276" s="52" t="str">
        <f>IF(Data!M244="","",Data!M244)</f>
        <v/>
      </c>
      <c r="N276" s="52" t="str">
        <f>IF(Data!N244="","",Data!N244)</f>
        <v/>
      </c>
      <c r="O276" s="52" t="str">
        <f>IF(Data!O244="","",Data!O244)</f>
        <v/>
      </c>
      <c r="P276" s="52" t="str">
        <f>IF(Data!P244="","",Data!P244)</f>
        <v/>
      </c>
    </row>
    <row r="277" spans="1:16">
      <c r="A277" s="66"/>
      <c r="B277" s="363">
        <f t="shared" si="7"/>
        <v>45204</v>
      </c>
      <c r="C277" s="52"/>
      <c r="D277" s="52" t="str">
        <f>IF(Data!D245="","",Data!D245)</f>
        <v/>
      </c>
      <c r="E277" s="52">
        <f>IF(Data!E245="","",Data!E245)</f>
        <v>7.67</v>
      </c>
      <c r="F277" s="52">
        <f>IF(Data!F245="","",Data!F245)</f>
        <v>7.61</v>
      </c>
      <c r="G277" s="52">
        <f>IF(Data!G245="","",Data!G245)</f>
        <v>7.35</v>
      </c>
      <c r="H277" s="52" t="str">
        <f>IF(Data!H245="","",Data!H245)</f>
        <v/>
      </c>
      <c r="I277" s="52" t="str">
        <f>IF(Data!I245="","",Data!I245)</f>
        <v/>
      </c>
      <c r="J277" s="52" t="str">
        <f>IF(Data!J245="","",Data!J245)</f>
        <v/>
      </c>
      <c r="K277" s="52" t="str">
        <f>IF(Data!K245="","",Data!K245)</f>
        <v/>
      </c>
      <c r="L277" s="52" t="str">
        <f>IF(Data!L245="","",Data!L245)</f>
        <v/>
      </c>
      <c r="M277" s="52" t="str">
        <f>IF(Data!M245="","",Data!M245)</f>
        <v/>
      </c>
      <c r="N277" s="52" t="str">
        <f>IF(Data!N245="","",Data!N245)</f>
        <v/>
      </c>
      <c r="O277" s="52" t="str">
        <f>IF(Data!O245="","",Data!O245)</f>
        <v/>
      </c>
      <c r="P277" s="52" t="str">
        <f>IF(Data!P245="","",Data!P245)</f>
        <v/>
      </c>
    </row>
    <row r="278" spans="1:16">
      <c r="A278" s="66"/>
      <c r="B278" s="363">
        <f t="shared" si="7"/>
        <v>45211</v>
      </c>
      <c r="C278" s="52" t="str">
        <f>IF(Data!C246="","",Data!C246)</f>
        <v/>
      </c>
      <c r="D278" s="52" t="str">
        <f>IF(Data!D246="","",Data!D246)</f>
        <v/>
      </c>
      <c r="E278" s="52">
        <f>IF(Data!E246="","",Data!E246)</f>
        <v>7.67</v>
      </c>
      <c r="F278" s="52">
        <f>IF(Data!F246="","",Data!F246)</f>
        <v>7.61</v>
      </c>
      <c r="G278" s="52">
        <f>IF(Data!G246="","",Data!G246)</f>
        <v>7.35</v>
      </c>
      <c r="H278" s="52" t="str">
        <f>IF(Data!H246="","",Data!H246)</f>
        <v/>
      </c>
      <c r="I278" s="52" t="str">
        <f>IF(Data!I246="","",Data!I246)</f>
        <v/>
      </c>
      <c r="J278" s="52" t="str">
        <f>IF(Data!J246="","",Data!J246)</f>
        <v/>
      </c>
      <c r="K278" s="52" t="str">
        <f>IF(Data!K246="","",Data!K246)</f>
        <v/>
      </c>
      <c r="L278" s="52" t="str">
        <f>IF(Data!L246="","",Data!L246)</f>
        <v/>
      </c>
      <c r="M278" s="52" t="str">
        <f>IF(Data!M246="","",Data!M246)</f>
        <v/>
      </c>
      <c r="N278" s="52" t="str">
        <f>IF(Data!N246="","",Data!N246)</f>
        <v/>
      </c>
      <c r="O278" s="52" t="str">
        <f>IF(Data!O246="","",Data!O246)</f>
        <v/>
      </c>
      <c r="P278" s="52" t="str">
        <f>IF(Data!P246="","",Data!P246)</f>
        <v/>
      </c>
    </row>
    <row r="279" spans="1:16">
      <c r="A279" s="66"/>
      <c r="B279" s="363">
        <f t="shared" si="7"/>
        <v>45218</v>
      </c>
      <c r="C279" s="52" t="str">
        <f>IF(Data!C247="","",Data!C247)</f>
        <v/>
      </c>
      <c r="D279" s="52" t="str">
        <f>IF(Data!D247="","",Data!D247)</f>
        <v/>
      </c>
      <c r="E279" s="52">
        <f>IF(Data!E247="","",Data!E247)</f>
        <v>7.67</v>
      </c>
      <c r="F279" s="52">
        <f>IF(Data!F247="","",Data!F247)</f>
        <v>7.61</v>
      </c>
      <c r="G279" s="52">
        <f>IF(Data!G247="","",Data!G247)</f>
        <v>7.35</v>
      </c>
      <c r="H279" s="52" t="str">
        <f>IF(Data!H247="","",Data!H247)</f>
        <v/>
      </c>
      <c r="I279" s="52" t="str">
        <f>IF(Data!I247="","",Data!I247)</f>
        <v/>
      </c>
      <c r="J279" s="52" t="str">
        <f>IF(Data!J247="","",Data!J247)</f>
        <v/>
      </c>
      <c r="K279" s="52" t="str">
        <f>IF(Data!K247="","",Data!K247)</f>
        <v/>
      </c>
      <c r="L279" s="52" t="str">
        <f>IF(Data!L247="","",Data!L247)</f>
        <v/>
      </c>
      <c r="M279" s="52" t="str">
        <f>IF(Data!M247="","",Data!M247)</f>
        <v/>
      </c>
      <c r="N279" s="52" t="str">
        <f>IF(Data!N247="","",Data!N247)</f>
        <v/>
      </c>
      <c r="O279" s="52" t="str">
        <f>IF(Data!O247="","",Data!O247)</f>
        <v/>
      </c>
      <c r="P279" s="52" t="str">
        <f>IF(Data!P247="","",Data!P247)</f>
        <v/>
      </c>
    </row>
    <row r="280" spans="1:16">
      <c r="A280" s="66"/>
      <c r="B280" s="363">
        <f t="shared" si="7"/>
        <v>45225</v>
      </c>
      <c r="C280" s="52" t="str">
        <f>IF(Data!C248="","",Data!C248)</f>
        <v/>
      </c>
      <c r="D280" s="52" t="str">
        <f>IF(Data!D248="","",Data!D248)</f>
        <v/>
      </c>
      <c r="E280" s="52">
        <f>IF(Data!E248="","",Data!E248)</f>
        <v>7.67</v>
      </c>
      <c r="F280" s="52">
        <f>IF(Data!F248="","",Data!F248)</f>
        <v>7.61</v>
      </c>
      <c r="G280" s="52">
        <f>IF(Data!G248="","",Data!G248)</f>
        <v>7.35</v>
      </c>
      <c r="H280" s="52" t="str">
        <f>IF(Data!H248="","",Data!H248)</f>
        <v/>
      </c>
      <c r="I280" s="52" t="str">
        <f>IF(Data!I248="","",Data!I248)</f>
        <v/>
      </c>
      <c r="J280" s="52" t="str">
        <f>IF(Data!J248="","",Data!J248)</f>
        <v/>
      </c>
      <c r="K280" s="52" t="str">
        <f>IF(Data!K248="","",Data!K248)</f>
        <v/>
      </c>
      <c r="L280" s="52" t="str">
        <f>IF(Data!L248="","",Data!L248)</f>
        <v/>
      </c>
      <c r="M280" s="52" t="str">
        <f>IF(Data!M248="","",Data!M248)</f>
        <v/>
      </c>
      <c r="N280" s="52" t="str">
        <f>IF(Data!N248="","",Data!N248)</f>
        <v/>
      </c>
      <c r="O280" s="52" t="str">
        <f>IF(Data!O248="","",Data!O248)</f>
        <v/>
      </c>
      <c r="P280" s="52" t="str">
        <f>IF(Data!P248="","",Data!P248)</f>
        <v/>
      </c>
    </row>
    <row r="281" spans="1:16">
      <c r="A281" s="66"/>
      <c r="B281" s="363">
        <f t="shared" si="7"/>
        <v>45232</v>
      </c>
      <c r="C281" s="52">
        <f>IF(Data!C249="","",Data!C249)</f>
        <v>45233</v>
      </c>
      <c r="D281" s="52" t="str">
        <f>IF(Data!D249="","",Data!D249)</f>
        <v/>
      </c>
      <c r="E281" s="52">
        <f>IF(Data!E249="","",Data!E249)</f>
        <v>7.67</v>
      </c>
      <c r="F281" s="52">
        <f>IF(Data!F249="","",Data!F249)</f>
        <v>7.61</v>
      </c>
      <c r="G281" s="52">
        <f>IF(Data!G249="","",Data!G249)</f>
        <v>7.35</v>
      </c>
      <c r="H281" s="52">
        <f>IF(Data!H249="","",Data!H249)</f>
        <v>7.07</v>
      </c>
      <c r="I281" s="52" t="str">
        <f>IF(Data!I249="","",Data!I249)</f>
        <v/>
      </c>
      <c r="J281" s="52" t="str">
        <f>IF(Data!J249="","",Data!J249)</f>
        <v/>
      </c>
      <c r="K281" s="52" t="str">
        <f>IF(Data!K249="","",Data!K249)</f>
        <v/>
      </c>
      <c r="L281" s="52" t="str">
        <f>IF(Data!L249="","",Data!L249)</f>
        <v/>
      </c>
      <c r="M281" s="52" t="str">
        <f>IF(Data!M249="","",Data!M249)</f>
        <v/>
      </c>
      <c r="N281" s="52" t="str">
        <f>IF(Data!N249="","",Data!N249)</f>
        <v/>
      </c>
      <c r="O281" s="52" t="str">
        <f>IF(Data!O249="","",Data!O249)</f>
        <v/>
      </c>
      <c r="P281" s="52" t="str">
        <f>IF(Data!P249="","",Data!P249)</f>
        <v/>
      </c>
    </row>
    <row r="282" spans="1:16">
      <c r="A282" s="66"/>
      <c r="B282" s="363">
        <f t="shared" si="7"/>
        <v>45239</v>
      </c>
      <c r="C282" s="52" t="str">
        <f>IF(Data!C250="","",Data!C250)</f>
        <v/>
      </c>
      <c r="D282" s="52" t="str">
        <f>IF(Data!D250="","",Data!D250)</f>
        <v/>
      </c>
      <c r="E282" s="52">
        <f>IF(Data!E250="","",Data!E250)</f>
        <v>7.67</v>
      </c>
      <c r="F282" s="52">
        <f>IF(Data!F250="","",Data!F250)</f>
        <v>7.61</v>
      </c>
      <c r="G282" s="52">
        <f>IF(Data!G250="","",Data!G250)</f>
        <v>7.35</v>
      </c>
      <c r="H282" s="52">
        <f>IF(Data!H250="","",Data!H250)</f>
        <v>7.07</v>
      </c>
      <c r="I282" s="52" t="str">
        <f>IF(Data!I250="","",Data!I250)</f>
        <v/>
      </c>
      <c r="J282" s="52" t="str">
        <f>IF(Data!J250="","",Data!J250)</f>
        <v/>
      </c>
      <c r="K282" s="52" t="str">
        <f>IF(Data!K250="","",Data!K250)</f>
        <v/>
      </c>
      <c r="L282" s="52" t="str">
        <f>IF(Data!L250="","",Data!L250)</f>
        <v/>
      </c>
      <c r="M282" s="52" t="str">
        <f>IF(Data!M250="","",Data!M250)</f>
        <v/>
      </c>
      <c r="N282" s="52" t="str">
        <f>IF(Data!N250="","",Data!N250)</f>
        <v/>
      </c>
      <c r="O282" s="52" t="str">
        <f>IF(Data!O250="","",Data!O250)</f>
        <v/>
      </c>
      <c r="P282" s="52" t="str">
        <f>IF(Data!P250="","",Data!P250)</f>
        <v/>
      </c>
    </row>
    <row r="283" spans="1:16">
      <c r="A283" s="66"/>
      <c r="B283" s="363">
        <f t="shared" si="7"/>
        <v>45246</v>
      </c>
      <c r="C283" s="52" t="str">
        <f>IF(Data!C251="","",Data!C251)</f>
        <v/>
      </c>
      <c r="D283" s="52" t="str">
        <f>IF(Data!D251="","",Data!D251)</f>
        <v/>
      </c>
      <c r="E283" s="52">
        <f>IF(Data!E251="","",Data!E251)</f>
        <v>7.67</v>
      </c>
      <c r="F283" s="52">
        <f>IF(Data!F251="","",Data!F251)</f>
        <v>7.61</v>
      </c>
      <c r="G283" s="52">
        <f>IF(Data!G251="","",Data!G251)</f>
        <v>7.35</v>
      </c>
      <c r="H283" s="52">
        <f>IF(Data!H251="","",Data!H251)</f>
        <v>7.07</v>
      </c>
      <c r="I283" s="52" t="str">
        <f>IF(Data!I251="","",Data!I251)</f>
        <v/>
      </c>
      <c r="J283" s="52" t="str">
        <f>IF(Data!J251="","",Data!J251)</f>
        <v/>
      </c>
      <c r="K283" s="52" t="str">
        <f>IF(Data!K251="","",Data!K251)</f>
        <v/>
      </c>
      <c r="L283" s="52" t="str">
        <f>IF(Data!L251="","",Data!L251)</f>
        <v/>
      </c>
      <c r="M283" s="52" t="str">
        <f>IF(Data!M251="","",Data!M251)</f>
        <v/>
      </c>
      <c r="N283" s="52" t="str">
        <f>IF(Data!N251="","",Data!N251)</f>
        <v/>
      </c>
      <c r="O283" s="52" t="str">
        <f>IF(Data!O251="","",Data!O251)</f>
        <v/>
      </c>
      <c r="P283" s="52" t="str">
        <f>IF(Data!P251="","",Data!P251)</f>
        <v/>
      </c>
    </row>
    <row r="284" spans="1:16">
      <c r="A284" s="66"/>
      <c r="B284" s="363">
        <f t="shared" si="7"/>
        <v>45253</v>
      </c>
      <c r="C284" s="52" t="str">
        <f>IF(Data!C252="","",Data!C252)</f>
        <v/>
      </c>
      <c r="D284" s="52" t="str">
        <f>IF(Data!D252="","",Data!D252)</f>
        <v/>
      </c>
      <c r="E284" s="52">
        <f>IF(Data!E252="","",Data!E252)</f>
        <v>7.67</v>
      </c>
      <c r="F284" s="52">
        <f>IF(Data!F252="","",Data!F252)</f>
        <v>7.61</v>
      </c>
      <c r="G284" s="52">
        <f>IF(Data!G252="","",Data!G252)</f>
        <v>7.35</v>
      </c>
      <c r="H284" s="52">
        <f>IF(Data!H252="","",Data!H252)</f>
        <v>7.07</v>
      </c>
      <c r="I284" s="52" t="str">
        <f>IF(Data!I252="","",Data!I252)</f>
        <v/>
      </c>
      <c r="J284" s="52" t="str">
        <f>IF(Data!J252="","",Data!J252)</f>
        <v/>
      </c>
      <c r="K284" s="52" t="str">
        <f>IF(Data!K252="","",Data!K252)</f>
        <v/>
      </c>
      <c r="L284" s="52" t="str">
        <f>IF(Data!L252="","",Data!L252)</f>
        <v/>
      </c>
      <c r="M284" s="52" t="str">
        <f>IF(Data!M252="","",Data!M252)</f>
        <v/>
      </c>
      <c r="N284" s="52" t="str">
        <f>IF(Data!N252="","",Data!N252)</f>
        <v/>
      </c>
      <c r="O284" s="52" t="str">
        <f>IF(Data!O252="","",Data!O252)</f>
        <v/>
      </c>
      <c r="P284" s="52" t="str">
        <f>IF(Data!P252="","",Data!P252)</f>
        <v/>
      </c>
    </row>
    <row r="285" spans="1:16">
      <c r="A285" s="66"/>
      <c r="B285" s="363">
        <f t="shared" si="7"/>
        <v>45260</v>
      </c>
      <c r="C285" s="52">
        <f>IF(Data!C253="","",Data!C253)</f>
        <v>45261</v>
      </c>
      <c r="D285" s="52" t="str">
        <f>IF(Data!D253="","",Data!D253)</f>
        <v/>
      </c>
      <c r="E285" s="52">
        <f>IF(Data!E253="","",Data!E253)</f>
        <v>7.67</v>
      </c>
      <c r="F285" s="52">
        <f>IF(Data!F253="","",Data!F253)</f>
        <v>7.61</v>
      </c>
      <c r="G285" s="52">
        <f>IF(Data!G253="","",Data!G253)</f>
        <v>7.35</v>
      </c>
      <c r="H285" s="52">
        <f>IF(Data!H253="","",Data!H253)</f>
        <v>7.07</v>
      </c>
      <c r="I285" s="52">
        <f>IF(Data!I253="","",Data!I253)</f>
        <v>6.98</v>
      </c>
      <c r="J285" s="52" t="str">
        <f>IF(Data!J253="","",Data!J253)</f>
        <v/>
      </c>
      <c r="K285" s="52" t="str">
        <f>IF(Data!K253="","",Data!K253)</f>
        <v/>
      </c>
      <c r="L285" s="52" t="str">
        <f>IF(Data!L253="","",Data!L253)</f>
        <v/>
      </c>
      <c r="M285" s="52" t="str">
        <f>IF(Data!M253="","",Data!M253)</f>
        <v/>
      </c>
      <c r="N285" s="52" t="str">
        <f>IF(Data!N253="","",Data!N253)</f>
        <v/>
      </c>
      <c r="O285" s="52" t="str">
        <f>IF(Data!O253="","",Data!O253)</f>
        <v/>
      </c>
      <c r="P285" s="52" t="str">
        <f>IF(Data!P253="","",Data!P253)</f>
        <v/>
      </c>
    </row>
    <row r="286" spans="1:16">
      <c r="A286" s="66"/>
      <c r="B286" s="363">
        <f t="shared" si="7"/>
        <v>45267</v>
      </c>
      <c r="C286" s="52" t="str">
        <f>IF(Data!C254="","",Data!C254)</f>
        <v/>
      </c>
      <c r="D286" s="52" t="str">
        <f>IF(Data!D254="","",Data!D254)</f>
        <v/>
      </c>
      <c r="E286" s="52">
        <f>IF(Data!E254="","",Data!E254)</f>
        <v>7.67</v>
      </c>
      <c r="F286" s="52">
        <f>IF(Data!F254="","",Data!F254)</f>
        <v>7.61</v>
      </c>
      <c r="G286" s="52">
        <f>IF(Data!G254="","",Data!G254)</f>
        <v>7.35</v>
      </c>
      <c r="H286" s="52">
        <f>IF(Data!H254="","",Data!H254)</f>
        <v>7.07</v>
      </c>
      <c r="I286" s="52">
        <f>IF(Data!I254="","",Data!I254)</f>
        <v>6.98</v>
      </c>
      <c r="J286" s="52" t="str">
        <f>IF(Data!J254="","",Data!J254)</f>
        <v/>
      </c>
      <c r="K286" s="52" t="str">
        <f>IF(Data!K254="","",Data!K254)</f>
        <v/>
      </c>
      <c r="L286" s="52" t="str">
        <f>IF(Data!L254="","",Data!L254)</f>
        <v/>
      </c>
      <c r="M286" s="52" t="str">
        <f>IF(Data!M254="","",Data!M254)</f>
        <v/>
      </c>
      <c r="N286" s="52" t="str">
        <f>IF(Data!N254="","",Data!N254)</f>
        <v/>
      </c>
      <c r="O286" s="52" t="str">
        <f>IF(Data!O254="","",Data!O254)</f>
        <v/>
      </c>
      <c r="P286" s="52" t="str">
        <f>IF(Data!P254="","",Data!P254)</f>
        <v/>
      </c>
    </row>
    <row r="287" spans="1:16">
      <c r="A287" s="66"/>
      <c r="B287" s="363">
        <f t="shared" si="7"/>
        <v>45274</v>
      </c>
      <c r="C287" s="52" t="str">
        <f>IF(Data!C255="","",Data!C255)</f>
        <v/>
      </c>
      <c r="D287" s="52" t="str">
        <f>IF(Data!D255="","",Data!D255)</f>
        <v/>
      </c>
      <c r="E287" s="52">
        <f>IF(Data!E255="","",Data!E255)</f>
        <v>7.67</v>
      </c>
      <c r="F287" s="52">
        <f>IF(Data!F255="","",Data!F255)</f>
        <v>7.61</v>
      </c>
      <c r="G287" s="52">
        <f>IF(Data!G255="","",Data!G255)</f>
        <v>7.35</v>
      </c>
      <c r="H287" s="52">
        <f>IF(Data!H255="","",Data!H255)</f>
        <v>7.07</v>
      </c>
      <c r="I287" s="52">
        <f>IF(Data!I255="","",Data!I255)</f>
        <v>6.98</v>
      </c>
      <c r="J287" s="52" t="str">
        <f>IF(Data!J255="","",Data!J255)</f>
        <v/>
      </c>
      <c r="K287" s="52" t="str">
        <f>IF(Data!K255="","",Data!K255)</f>
        <v/>
      </c>
      <c r="L287" s="52" t="str">
        <f>IF(Data!L255="","",Data!L255)</f>
        <v/>
      </c>
      <c r="M287" s="52" t="str">
        <f>IF(Data!M255="","",Data!M255)</f>
        <v/>
      </c>
      <c r="N287" s="52" t="str">
        <f>IF(Data!N255="","",Data!N255)</f>
        <v/>
      </c>
      <c r="O287" s="52" t="str">
        <f>IF(Data!O255="","",Data!O255)</f>
        <v/>
      </c>
      <c r="P287" s="52" t="str">
        <f>IF(Data!P255="","",Data!P255)</f>
        <v/>
      </c>
    </row>
    <row r="288" spans="1:16">
      <c r="A288" s="66"/>
      <c r="B288" s="363">
        <f t="shared" si="7"/>
        <v>45281</v>
      </c>
      <c r="C288" s="52" t="str">
        <f>IF(Data!C256="","",Data!C256)</f>
        <v/>
      </c>
      <c r="D288" s="52" t="str">
        <f>IF(Data!D256="","",Data!D256)</f>
        <v/>
      </c>
      <c r="E288" s="52">
        <f>IF(Data!E256="","",Data!E256)</f>
        <v>7.67</v>
      </c>
      <c r="F288" s="52">
        <f>IF(Data!F256="","",Data!F256)</f>
        <v>7.61</v>
      </c>
      <c r="G288" s="52">
        <f>IF(Data!G256="","",Data!G256)</f>
        <v>7.35</v>
      </c>
      <c r="H288" s="52">
        <f>IF(Data!H256="","",Data!H256)</f>
        <v>7.07</v>
      </c>
      <c r="I288" s="52">
        <f>IF(Data!I256="","",Data!I256)</f>
        <v>6.98</v>
      </c>
      <c r="J288" s="52" t="str">
        <f>IF(Data!J256="","",Data!J256)</f>
        <v/>
      </c>
      <c r="K288" s="52" t="str">
        <f>IF(Data!K256="","",Data!K256)</f>
        <v/>
      </c>
      <c r="L288" s="52" t="str">
        <f>IF(Data!L256="","",Data!L256)</f>
        <v/>
      </c>
      <c r="M288" s="52" t="str">
        <f>IF(Data!M256="","",Data!M256)</f>
        <v/>
      </c>
      <c r="N288" s="52" t="str">
        <f>IF(Data!N256="","",Data!N256)</f>
        <v/>
      </c>
      <c r="O288" s="52" t="str">
        <f>IF(Data!O256="","",Data!O256)</f>
        <v/>
      </c>
      <c r="P288" s="52" t="str">
        <f>IF(Data!P256="","",Data!P256)</f>
        <v/>
      </c>
    </row>
    <row r="289" spans="1:16">
      <c r="A289" s="66"/>
      <c r="B289" s="363">
        <f t="shared" si="7"/>
        <v>45288</v>
      </c>
      <c r="C289" s="52" t="str">
        <f>IF(Data!C257="","",Data!C257)</f>
        <v/>
      </c>
      <c r="D289" s="52" t="str">
        <f>IF(Data!D257="","",Data!D257)</f>
        <v/>
      </c>
      <c r="E289" s="52">
        <f>IF(Data!E257="","",Data!E257)</f>
        <v>7.67</v>
      </c>
      <c r="F289" s="52">
        <f>IF(Data!F257="","",Data!F257)</f>
        <v>7.61</v>
      </c>
      <c r="G289" s="52">
        <f>IF(Data!G257="","",Data!G257)</f>
        <v>7.35</v>
      </c>
      <c r="H289" s="52">
        <f>IF(Data!H257="","",Data!H257)</f>
        <v>7.07</v>
      </c>
      <c r="I289" s="52">
        <f>IF(Data!I257="","",Data!I257)</f>
        <v>6.98</v>
      </c>
      <c r="J289" s="52" t="str">
        <f>IF(Data!J257="","",Data!J257)</f>
        <v/>
      </c>
      <c r="K289" s="52" t="str">
        <f>IF(Data!K257="","",Data!K257)</f>
        <v/>
      </c>
      <c r="L289" s="52" t="str">
        <f>IF(Data!L257="","",Data!L257)</f>
        <v/>
      </c>
      <c r="M289" s="52" t="str">
        <f>IF(Data!M257="","",Data!M257)</f>
        <v/>
      </c>
      <c r="N289" s="52" t="str">
        <f>IF(Data!N257="","",Data!N257)</f>
        <v/>
      </c>
      <c r="O289" s="52" t="str">
        <f>IF(Data!O257="","",Data!O257)</f>
        <v/>
      </c>
      <c r="P289" s="52" t="str">
        <f>IF(Data!P257="","",Data!P257)</f>
        <v/>
      </c>
    </row>
    <row r="290" spans="1:16">
      <c r="A290" s="8">
        <f>A255+1</f>
        <v>2024</v>
      </c>
      <c r="B290" s="363">
        <f t="shared" si="7"/>
        <v>45295</v>
      </c>
      <c r="C290" s="52">
        <f>IF(Data!C258="","",Data!C258)</f>
        <v>45296</v>
      </c>
      <c r="D290" s="52" t="str">
        <f>IF(Data!D258="","",Data!D258)</f>
        <v/>
      </c>
      <c r="E290" s="52">
        <f>IF(Data!E258="","",Data!E258)</f>
        <v>7.67</v>
      </c>
      <c r="F290" s="52">
        <f>IF(Data!F258="","",Data!F258)</f>
        <v>7.61</v>
      </c>
      <c r="G290" s="52">
        <f>IF(Data!G258="","",Data!G258)</f>
        <v>7.35</v>
      </c>
      <c r="H290" s="52">
        <f>IF(Data!H258="","",Data!H258)</f>
        <v>7.07</v>
      </c>
      <c r="I290" s="52">
        <f>IF(Data!I258="","",Data!I258)</f>
        <v>6.98</v>
      </c>
      <c r="J290" s="52">
        <f>IF(Data!J258="","",Data!J258)</f>
        <v>6.53</v>
      </c>
      <c r="K290" s="52" t="str">
        <f>IF(Data!K258="","",Data!K258)</f>
        <v/>
      </c>
      <c r="L290" s="52" t="str">
        <f>IF(Data!L258="","",Data!L258)</f>
        <v/>
      </c>
      <c r="M290" s="52" t="str">
        <f>IF(Data!M258="","",Data!M258)</f>
        <v/>
      </c>
      <c r="N290" s="52" t="str">
        <f>IF(Data!N258="","",Data!N258)</f>
        <v/>
      </c>
      <c r="O290" s="52" t="str">
        <f>IF(Data!O258="","",Data!O258)</f>
        <v/>
      </c>
      <c r="P290" s="52" t="str">
        <f>IF(Data!P258="","",Data!P258)</f>
        <v/>
      </c>
    </row>
    <row r="291" spans="1:16">
      <c r="A291" s="66"/>
      <c r="B291" s="363">
        <f t="shared" si="7"/>
        <v>45302</v>
      </c>
      <c r="C291" s="52" t="str">
        <f>IF(Data!C259="","",Data!C259)</f>
        <v/>
      </c>
      <c r="D291" s="52" t="str">
        <f>IF(Data!D259="","",Data!D259)</f>
        <v/>
      </c>
      <c r="E291" s="52">
        <f>IF(Data!E259="","",Data!E259)</f>
        <v>7.67</v>
      </c>
      <c r="F291" s="52">
        <f>IF(Data!F259="","",Data!F259)</f>
        <v>7.61</v>
      </c>
      <c r="G291" s="52">
        <f>IF(Data!G259="","",Data!G259)</f>
        <v>7.35</v>
      </c>
      <c r="H291" s="52">
        <f>IF(Data!H259="","",Data!H259)</f>
        <v>7.07</v>
      </c>
      <c r="I291" s="52">
        <f>IF(Data!I259="","",Data!I259)</f>
        <v>6.98</v>
      </c>
      <c r="J291" s="52">
        <f>IF(Data!J259="","",Data!J259)</f>
        <v>6.53</v>
      </c>
      <c r="K291" s="52" t="str">
        <f>IF(Data!K259="","",Data!K259)</f>
        <v/>
      </c>
      <c r="L291" s="52" t="str">
        <f>IF(Data!L259="","",Data!L259)</f>
        <v/>
      </c>
      <c r="M291" s="52" t="str">
        <f>IF(Data!M259="","",Data!M259)</f>
        <v/>
      </c>
      <c r="N291" s="52" t="str">
        <f>IF(Data!N259="","",Data!N259)</f>
        <v/>
      </c>
      <c r="O291" s="52" t="str">
        <f>IF(Data!O259="","",Data!O259)</f>
        <v/>
      </c>
      <c r="P291" s="52" t="str">
        <f>IF(Data!P259="","",Data!P259)</f>
        <v/>
      </c>
    </row>
    <row r="292" spans="1:16">
      <c r="A292" s="66"/>
      <c r="B292" s="363">
        <f t="shared" si="7"/>
        <v>45309</v>
      </c>
      <c r="C292" s="52" t="str">
        <f>IF(Data!C260="","",Data!C260)</f>
        <v/>
      </c>
      <c r="D292" s="52" t="str">
        <f>IF(Data!D260="","",Data!D260)</f>
        <v/>
      </c>
      <c r="E292" s="52">
        <f>IF(Data!E260="","",Data!E260)</f>
        <v>7.67</v>
      </c>
      <c r="F292" s="52">
        <f>IF(Data!F260="","",Data!F260)</f>
        <v>7.61</v>
      </c>
      <c r="G292" s="52">
        <f>IF(Data!G260="","",Data!G260)</f>
        <v>7.35</v>
      </c>
      <c r="H292" s="52">
        <f>IF(Data!H260="","",Data!H260)</f>
        <v>7.07</v>
      </c>
      <c r="I292" s="52">
        <f>IF(Data!I260="","",Data!I260)</f>
        <v>6.98</v>
      </c>
      <c r="J292" s="52">
        <f>IF(Data!J260="","",Data!J260)</f>
        <v>6.53</v>
      </c>
      <c r="K292" s="52" t="str">
        <f>IF(Data!K260="","",Data!K260)</f>
        <v/>
      </c>
      <c r="L292" s="52" t="str">
        <f>IF(Data!L260="","",Data!L260)</f>
        <v/>
      </c>
      <c r="M292" s="52" t="str">
        <f>IF(Data!M260="","",Data!M260)</f>
        <v/>
      </c>
      <c r="N292" s="52" t="str">
        <f>IF(Data!N260="","",Data!N260)</f>
        <v/>
      </c>
      <c r="O292" s="52" t="str">
        <f>IF(Data!O260="","",Data!O260)</f>
        <v/>
      </c>
      <c r="P292" s="52" t="str">
        <f>IF(Data!P260="","",Data!P260)</f>
        <v/>
      </c>
    </row>
    <row r="293" spans="1:16">
      <c r="A293" s="66"/>
      <c r="B293" s="363">
        <f t="shared" si="7"/>
        <v>45316</v>
      </c>
      <c r="C293" s="52" t="str">
        <f>IF(Data!C261="","",Data!C261)</f>
        <v/>
      </c>
      <c r="D293" s="52" t="str">
        <f>IF(Data!D261="","",Data!D261)</f>
        <v/>
      </c>
      <c r="E293" s="52">
        <f>IF(Data!E261="","",Data!E261)</f>
        <v>7.67</v>
      </c>
      <c r="F293" s="52">
        <f>IF(Data!F261="","",Data!F261)</f>
        <v>7.61</v>
      </c>
      <c r="G293" s="52">
        <f>IF(Data!G261="","",Data!G261)</f>
        <v>7.35</v>
      </c>
      <c r="H293" s="52">
        <f>IF(Data!H261="","",Data!H261)</f>
        <v>7.07</v>
      </c>
      <c r="I293" s="52">
        <f>IF(Data!I261="","",Data!I261)</f>
        <v>6.98</v>
      </c>
      <c r="J293" s="52">
        <f>IF(Data!J261="","",Data!J261)</f>
        <v>6.53</v>
      </c>
      <c r="K293" s="52" t="str">
        <f>IF(Data!K261="","",Data!K261)</f>
        <v/>
      </c>
      <c r="L293" s="52" t="str">
        <f>IF(Data!L261="","",Data!L261)</f>
        <v/>
      </c>
      <c r="M293" s="52" t="str">
        <f>IF(Data!M261="","",Data!M261)</f>
        <v/>
      </c>
      <c r="N293" s="52" t="str">
        <f>IF(Data!N261="","",Data!N261)</f>
        <v/>
      </c>
      <c r="O293" s="52" t="str">
        <f>IF(Data!O261="","",Data!O261)</f>
        <v/>
      </c>
      <c r="P293" s="52" t="str">
        <f>IF(Data!P261="","",Data!P261)</f>
        <v/>
      </c>
    </row>
    <row r="294" spans="1:16">
      <c r="A294" s="66"/>
      <c r="B294" s="363">
        <f t="shared" si="7"/>
        <v>45323</v>
      </c>
      <c r="C294" s="52">
        <f>IF(Data!C262="","",Data!C262)</f>
        <v>45324</v>
      </c>
      <c r="D294" s="52" t="str">
        <f>IF(Data!D262="","",Data!D262)</f>
        <v/>
      </c>
      <c r="E294" s="52">
        <f>IF(Data!E262="","",Data!E262)</f>
        <v>7.67</v>
      </c>
      <c r="F294" s="52">
        <f>IF(Data!F262="","",Data!F262)</f>
        <v>7.61</v>
      </c>
      <c r="G294" s="52">
        <f>IF(Data!G262="","",Data!G262)</f>
        <v>7.35</v>
      </c>
      <c r="H294" s="52">
        <f>IF(Data!H262="","",Data!H262)</f>
        <v>7.07</v>
      </c>
      <c r="I294" s="52">
        <f>IF(Data!I262="","",Data!I262)</f>
        <v>6.98</v>
      </c>
      <c r="J294" s="52">
        <f>IF(Data!J262="","",Data!J262)</f>
        <v>6.53</v>
      </c>
      <c r="K294" s="52">
        <f>IF(Data!K262="","",Data!K262)</f>
        <v>6.79</v>
      </c>
      <c r="L294" s="52" t="str">
        <f>IF(Data!L262="","",Data!L262)</f>
        <v/>
      </c>
      <c r="M294" s="52" t="str">
        <f>IF(Data!M262="","",Data!M262)</f>
        <v/>
      </c>
      <c r="N294" s="52" t="str">
        <f>IF(Data!N262="","",Data!N262)</f>
        <v/>
      </c>
      <c r="O294" s="52" t="str">
        <f>IF(Data!O262="","",Data!O262)</f>
        <v/>
      </c>
      <c r="P294" s="52" t="str">
        <f>IF(Data!P262="","",Data!P262)</f>
        <v/>
      </c>
    </row>
    <row r="295" spans="1:16">
      <c r="A295" s="66"/>
      <c r="B295" s="363">
        <f t="shared" si="7"/>
        <v>45330</v>
      </c>
      <c r="C295" s="52" t="str">
        <f>IF(Data!C263="","",Data!C263)</f>
        <v/>
      </c>
      <c r="D295" s="52" t="str">
        <f>IF(Data!D263="","",Data!D263)</f>
        <v/>
      </c>
      <c r="E295" s="52">
        <f>IF(Data!E263="","",Data!E263)</f>
        <v>7.67</v>
      </c>
      <c r="F295" s="52">
        <f>IF(Data!F263="","",Data!F263)</f>
        <v>7.61</v>
      </c>
      <c r="G295" s="52">
        <f>IF(Data!G263="","",Data!G263)</f>
        <v>7.35</v>
      </c>
      <c r="H295" s="52">
        <f>IF(Data!H263="","",Data!H263)</f>
        <v>7.07</v>
      </c>
      <c r="I295" s="52">
        <f>IF(Data!I263="","",Data!I263)</f>
        <v>6.98</v>
      </c>
      <c r="J295" s="52">
        <f>IF(Data!J263="","",Data!J263)</f>
        <v>6.53</v>
      </c>
      <c r="K295" s="52">
        <f>IF(Data!K263="","",Data!K263)</f>
        <v>6.79</v>
      </c>
      <c r="L295" s="52" t="str">
        <f>IF(Data!L263="","",Data!L263)</f>
        <v/>
      </c>
      <c r="M295" s="52" t="str">
        <f>IF(Data!M263="","",Data!M263)</f>
        <v/>
      </c>
      <c r="N295" s="52" t="str">
        <f>IF(Data!N263="","",Data!N263)</f>
        <v/>
      </c>
      <c r="O295" s="52" t="str">
        <f>IF(Data!O263="","",Data!O263)</f>
        <v/>
      </c>
      <c r="P295" s="52" t="str">
        <f>IF(Data!P263="","",Data!P263)</f>
        <v/>
      </c>
    </row>
    <row r="296" spans="1:16">
      <c r="A296" s="66"/>
      <c r="B296" s="363">
        <f t="shared" si="7"/>
        <v>45337</v>
      </c>
      <c r="C296" s="52" t="str">
        <f>IF(Data!C264="","",Data!C264)</f>
        <v/>
      </c>
      <c r="D296" s="52" t="str">
        <f>IF(Data!D264="","",Data!D264)</f>
        <v/>
      </c>
      <c r="E296" s="52">
        <f>IF(Data!E264="","",Data!E264)</f>
        <v>7.67</v>
      </c>
      <c r="F296" s="52">
        <f>IF(Data!F264="","",Data!F264)</f>
        <v>7.61</v>
      </c>
      <c r="G296" s="52">
        <f>IF(Data!G264="","",Data!G264)</f>
        <v>7.35</v>
      </c>
      <c r="H296" s="52">
        <f>IF(Data!H264="","",Data!H264)</f>
        <v>7.07</v>
      </c>
      <c r="I296" s="52">
        <f>IF(Data!I264="","",Data!I264)</f>
        <v>6.98</v>
      </c>
      <c r="J296" s="52">
        <f>IF(Data!J264="","",Data!J264)</f>
        <v>6.53</v>
      </c>
      <c r="K296" s="52">
        <f>IF(Data!K264="","",Data!K264)</f>
        <v>6.79</v>
      </c>
      <c r="L296" s="52" t="str">
        <f>IF(Data!L264="","",Data!L264)</f>
        <v/>
      </c>
      <c r="M296" s="52" t="str">
        <f>IF(Data!M264="","",Data!M264)</f>
        <v/>
      </c>
      <c r="N296" s="52" t="str">
        <f>IF(Data!N264="","",Data!N264)</f>
        <v/>
      </c>
      <c r="O296" s="52" t="str">
        <f>IF(Data!O264="","",Data!O264)</f>
        <v/>
      </c>
      <c r="P296" s="52" t="str">
        <f>IF(Data!P264="","",Data!P264)</f>
        <v/>
      </c>
    </row>
    <row r="297" spans="1:16">
      <c r="A297" s="66"/>
      <c r="B297" s="363">
        <f t="shared" si="7"/>
        <v>45344</v>
      </c>
      <c r="C297" s="52" t="str">
        <f>IF(Data!C265="","",Data!C265)</f>
        <v/>
      </c>
      <c r="D297" s="52" t="str">
        <f>IF(Data!D265="","",Data!D265)</f>
        <v/>
      </c>
      <c r="E297" s="52">
        <f>IF(Data!E265="","",Data!E265)</f>
        <v>7.67</v>
      </c>
      <c r="F297" s="52">
        <f>IF(Data!F265="","",Data!F265)</f>
        <v>7.61</v>
      </c>
      <c r="G297" s="52">
        <f>IF(Data!G265="","",Data!G265)</f>
        <v>7.35</v>
      </c>
      <c r="H297" s="52">
        <f>IF(Data!H265="","",Data!H265)</f>
        <v>7.07</v>
      </c>
      <c r="I297" s="52">
        <f>IF(Data!I265="","",Data!I265)</f>
        <v>6.98</v>
      </c>
      <c r="J297" s="52">
        <f>IF(Data!J265="","",Data!J265)</f>
        <v>6.53</v>
      </c>
      <c r="K297" s="52">
        <f>IF(Data!K265="","",Data!K265)</f>
        <v>6.79</v>
      </c>
      <c r="L297" s="52" t="str">
        <f>IF(Data!L265="","",Data!L265)</f>
        <v/>
      </c>
      <c r="M297" s="52" t="str">
        <f>IF(Data!M265="","",Data!M265)</f>
        <v/>
      </c>
      <c r="N297" s="52" t="str">
        <f>IF(Data!N265="","",Data!N265)</f>
        <v/>
      </c>
      <c r="O297" s="52" t="str">
        <f>IF(Data!O265="","",Data!O265)</f>
        <v/>
      </c>
      <c r="P297" s="52" t="str">
        <f>IF(Data!P265="","",Data!P265)</f>
        <v/>
      </c>
    </row>
    <row r="298" spans="1:16">
      <c r="A298" s="66"/>
      <c r="B298" s="363">
        <f t="shared" si="7"/>
        <v>45351</v>
      </c>
      <c r="C298" s="52">
        <f>IF(Data!C266="","",Data!C266)</f>
        <v>45352</v>
      </c>
      <c r="D298" s="52" t="str">
        <f>IF(Data!D266="","",Data!D266)</f>
        <v/>
      </c>
      <c r="E298" s="52">
        <f>IF(Data!E266="","",Data!E266)</f>
        <v>7.67</v>
      </c>
      <c r="F298" s="52">
        <f>IF(Data!F266="","",Data!F266)</f>
        <v>7.61</v>
      </c>
      <c r="G298" s="52">
        <f>IF(Data!G266="","",Data!G266)</f>
        <v>7.35</v>
      </c>
      <c r="H298" s="52">
        <f>IF(Data!H266="","",Data!H266)</f>
        <v>7.07</v>
      </c>
      <c r="I298" s="52">
        <f>IF(Data!I266="","",Data!I266)</f>
        <v>6.98</v>
      </c>
      <c r="J298" s="52">
        <f>IF(Data!J266="","",Data!J266)</f>
        <v>6.53</v>
      </c>
      <c r="K298" s="52">
        <f>IF(Data!K266="","",Data!K266)</f>
        <v>6.79</v>
      </c>
      <c r="L298" s="52">
        <f>IF(Data!L266="","",Data!L266)</f>
        <v>6.79</v>
      </c>
      <c r="M298" s="52" t="str">
        <f>IF(Data!M266="","",Data!M266)</f>
        <v/>
      </c>
      <c r="N298" s="52" t="str">
        <f>IF(Data!N266="","",Data!N266)</f>
        <v/>
      </c>
      <c r="O298" s="52" t="str">
        <f>IF(Data!O266="","",Data!O266)</f>
        <v/>
      </c>
      <c r="P298" s="52" t="str">
        <f>IF(Data!P266="","",Data!P266)</f>
        <v/>
      </c>
    </row>
    <row r="299" spans="1:16">
      <c r="A299" s="66"/>
      <c r="B299" s="363">
        <f t="shared" si="7"/>
        <v>45358</v>
      </c>
      <c r="C299" s="52" t="str">
        <f>IF(Data!C267="","",Data!C267)</f>
        <v/>
      </c>
      <c r="D299" s="52" t="str">
        <f>IF(Data!D267="","",Data!D267)</f>
        <v/>
      </c>
      <c r="E299" s="52">
        <f>IF(Data!E267="","",Data!E267)</f>
        <v>7.67</v>
      </c>
      <c r="F299" s="52">
        <f>IF(Data!F267="","",Data!F267)</f>
        <v>7.61</v>
      </c>
      <c r="G299" s="52">
        <f>IF(Data!G267="","",Data!G267)</f>
        <v>7.35</v>
      </c>
      <c r="H299" s="52">
        <f>IF(Data!H267="","",Data!H267)</f>
        <v>7.07</v>
      </c>
      <c r="I299" s="52">
        <f>IF(Data!I267="","",Data!I267)</f>
        <v>6.98</v>
      </c>
      <c r="J299" s="52">
        <f>IF(Data!J267="","",Data!J267)</f>
        <v>6.53</v>
      </c>
      <c r="K299" s="52">
        <f>IF(Data!K267="","",Data!K267)</f>
        <v>6.79</v>
      </c>
      <c r="L299" s="52">
        <f>IF(Data!L267="","",Data!L267)</f>
        <v>6.79</v>
      </c>
      <c r="M299" s="52" t="str">
        <f>IF(Data!M267="","",Data!M267)</f>
        <v/>
      </c>
      <c r="N299" s="52" t="str">
        <f>IF(Data!N267="","",Data!N267)</f>
        <v/>
      </c>
      <c r="O299" s="52" t="str">
        <f>IF(Data!O267="","",Data!O267)</f>
        <v/>
      </c>
      <c r="P299" s="52" t="str">
        <f>IF(Data!P267="","",Data!P267)</f>
        <v/>
      </c>
    </row>
    <row r="300" spans="1:16">
      <c r="A300" s="66"/>
      <c r="B300" s="363">
        <f t="shared" si="7"/>
        <v>45365</v>
      </c>
      <c r="C300" s="52" t="str">
        <f>IF(Data!C268="","",Data!C268)</f>
        <v/>
      </c>
      <c r="D300" s="52" t="str">
        <f>IF(Data!D268="","",Data!D268)</f>
        <v/>
      </c>
      <c r="E300" s="52">
        <f>IF(Data!E268="","",Data!E268)</f>
        <v>7.67</v>
      </c>
      <c r="F300" s="52">
        <f>IF(Data!F268="","",Data!F268)</f>
        <v>7.61</v>
      </c>
      <c r="G300" s="52">
        <f>IF(Data!G268="","",Data!G268)</f>
        <v>7.35</v>
      </c>
      <c r="H300" s="52">
        <f>IF(Data!H268="","",Data!H268)</f>
        <v>7.07</v>
      </c>
      <c r="I300" s="52">
        <f>IF(Data!I268="","",Data!I268)</f>
        <v>6.98</v>
      </c>
      <c r="J300" s="52">
        <f>IF(Data!J268="","",Data!J268)</f>
        <v>6.53</v>
      </c>
      <c r="K300" s="52">
        <f>IF(Data!K268="","",Data!K268)</f>
        <v>6.79</v>
      </c>
      <c r="L300" s="52">
        <f>IF(Data!L268="","",Data!L268)</f>
        <v>6.79</v>
      </c>
      <c r="M300" s="52" t="str">
        <f>IF(Data!M268="","",Data!M268)</f>
        <v/>
      </c>
      <c r="N300" s="52" t="str">
        <f>IF(Data!N268="","",Data!N268)</f>
        <v/>
      </c>
      <c r="O300" s="52" t="str">
        <f>IF(Data!O268="","",Data!O268)</f>
        <v/>
      </c>
      <c r="P300" s="52" t="str">
        <f>IF(Data!P268="","",Data!P268)</f>
        <v/>
      </c>
    </row>
    <row r="301" spans="1:16">
      <c r="A301" s="66"/>
      <c r="B301" s="363">
        <f t="shared" si="7"/>
        <v>45372</v>
      </c>
      <c r="C301" s="52" t="str">
        <f>IF(Data!C269="","",Data!C269)</f>
        <v/>
      </c>
      <c r="D301" s="52" t="str">
        <f>IF(Data!D269="","",Data!D269)</f>
        <v/>
      </c>
      <c r="E301" s="52">
        <f>IF(Data!E269="","",Data!E269)</f>
        <v>7.67</v>
      </c>
      <c r="F301" s="52">
        <f>IF(Data!F269="","",Data!F269)</f>
        <v>7.61</v>
      </c>
      <c r="G301" s="52">
        <f>IF(Data!G269="","",Data!G269)</f>
        <v>7.35</v>
      </c>
      <c r="H301" s="52">
        <f>IF(Data!H269="","",Data!H269)</f>
        <v>7.07</v>
      </c>
      <c r="I301" s="52">
        <f>IF(Data!I269="","",Data!I269)</f>
        <v>6.98</v>
      </c>
      <c r="J301" s="52">
        <f>IF(Data!J269="","",Data!J269)</f>
        <v>6.53</v>
      </c>
      <c r="K301" s="52">
        <f>IF(Data!K269="","",Data!K269)</f>
        <v>6.79</v>
      </c>
      <c r="L301" s="52">
        <f>IF(Data!L269="","",Data!L269)</f>
        <v>6.79</v>
      </c>
      <c r="M301" s="52" t="str">
        <f>IF(Data!M269="","",Data!M269)</f>
        <v/>
      </c>
      <c r="N301" s="52" t="str">
        <f>IF(Data!N269="","",Data!N269)</f>
        <v/>
      </c>
      <c r="O301" s="52" t="str">
        <f>IF(Data!O269="","",Data!O269)</f>
        <v/>
      </c>
      <c r="P301" s="52" t="str">
        <f>IF(Data!P269="","",Data!P269)</f>
        <v/>
      </c>
    </row>
    <row r="302" spans="1:16">
      <c r="A302" s="66"/>
      <c r="B302" s="363">
        <f t="shared" si="7"/>
        <v>45379</v>
      </c>
      <c r="C302" s="52" t="str">
        <f>IF(Data!C270="","",Data!C270)</f>
        <v/>
      </c>
      <c r="D302" s="52" t="str">
        <f>IF(Data!D270="","",Data!D270)</f>
        <v/>
      </c>
      <c r="E302" s="52">
        <f>IF(Data!E270="","",Data!E270)</f>
        <v>7.67</v>
      </c>
      <c r="F302" s="52">
        <f>IF(Data!F270="","",Data!F270)</f>
        <v>7.61</v>
      </c>
      <c r="G302" s="52">
        <f>IF(Data!G270="","",Data!G270)</f>
        <v>7.35</v>
      </c>
      <c r="H302" s="52">
        <f>IF(Data!H270="","",Data!H270)</f>
        <v>7.07</v>
      </c>
      <c r="I302" s="52">
        <f>IF(Data!I270="","",Data!I270)</f>
        <v>6.98</v>
      </c>
      <c r="J302" s="52">
        <f>IF(Data!J270="","",Data!J270)</f>
        <v>6.53</v>
      </c>
      <c r="K302" s="52">
        <f>IF(Data!K270="","",Data!K270)</f>
        <v>6.79</v>
      </c>
      <c r="L302" s="52">
        <f>IF(Data!L270="","",Data!L270)</f>
        <v>6.79</v>
      </c>
      <c r="M302" s="52" t="str">
        <f>IF(Data!M270="","",Data!M270)</f>
        <v/>
      </c>
      <c r="N302" s="52" t="str">
        <f>IF(Data!N270="","",Data!N270)</f>
        <v/>
      </c>
      <c r="O302" s="52" t="str">
        <f>IF(Data!O270="","",Data!O270)</f>
        <v/>
      </c>
      <c r="P302" s="52" t="str">
        <f>IF(Data!P270="","",Data!P270)</f>
        <v/>
      </c>
    </row>
    <row r="303" spans="1:16">
      <c r="A303" s="66"/>
      <c r="B303" s="363">
        <f t="shared" si="7"/>
        <v>45386</v>
      </c>
      <c r="C303" s="52">
        <f>IF(Data!C271="","",Data!C271)</f>
        <v>45387</v>
      </c>
      <c r="D303" s="52" t="str">
        <f>IF(Data!D271="","",Data!D271)</f>
        <v/>
      </c>
      <c r="E303" s="52">
        <f>IF(Data!E271="","",Data!E271)</f>
        <v>7.67</v>
      </c>
      <c r="F303" s="52">
        <f>IF(Data!F271="","",Data!F271)</f>
        <v>7.61</v>
      </c>
      <c r="G303" s="52">
        <f>IF(Data!G271="","",Data!G271)</f>
        <v>7.35</v>
      </c>
      <c r="H303" s="52">
        <f>IF(Data!H271="","",Data!H271)</f>
        <v>7.07</v>
      </c>
      <c r="I303" s="52">
        <f>IF(Data!I271="","",Data!I271)</f>
        <v>6.98</v>
      </c>
      <c r="J303" s="52">
        <f>IF(Data!J271="","",Data!J271)</f>
        <v>6.53</v>
      </c>
      <c r="K303" s="52">
        <f>IF(Data!K271="","",Data!K271)</f>
        <v>6.79</v>
      </c>
      <c r="L303" s="52">
        <f>IF(Data!L271="","",Data!L271)</f>
        <v>6.79</v>
      </c>
      <c r="M303" s="52">
        <f>IF(Data!M271="","",Data!M271)</f>
        <v>6.36</v>
      </c>
      <c r="N303" s="52" t="str">
        <f>IF(Data!N271="","",Data!N271)</f>
        <v/>
      </c>
      <c r="O303" s="52" t="str">
        <f>IF(Data!O271="","",Data!O271)</f>
        <v/>
      </c>
      <c r="P303" s="52" t="str">
        <f>IF(Data!P271="","",Data!P271)</f>
        <v/>
      </c>
    </row>
    <row r="304" spans="1:16">
      <c r="A304" s="66"/>
      <c r="B304" s="363">
        <f t="shared" si="7"/>
        <v>45393</v>
      </c>
      <c r="C304" s="52" t="str">
        <f>IF(Data!C272="","",Data!C272)</f>
        <v/>
      </c>
      <c r="D304" s="52" t="str">
        <f>IF(Data!D272="","",Data!D272)</f>
        <v/>
      </c>
      <c r="E304" s="52" t="str">
        <f>IF(Data!E272="","",Data!E272)</f>
        <v/>
      </c>
      <c r="F304" s="52" t="str">
        <f>IF(Data!F272="","",Data!F272)</f>
        <v/>
      </c>
      <c r="G304" s="52" t="str">
        <f>IF(Data!G272="","",Data!G272)</f>
        <v/>
      </c>
      <c r="H304" s="52" t="str">
        <f>IF(Data!H272="","",Data!H272)</f>
        <v/>
      </c>
      <c r="I304" s="52" t="str">
        <f>IF(Data!I272="","",Data!I272)</f>
        <v/>
      </c>
      <c r="J304" s="52" t="str">
        <f>IF(Data!J272="","",Data!J272)</f>
        <v/>
      </c>
      <c r="K304" s="52" t="str">
        <f>IF(Data!K272="","",Data!K272)</f>
        <v/>
      </c>
      <c r="L304" s="52" t="str">
        <f>IF(Data!L272="","",Data!L272)</f>
        <v/>
      </c>
      <c r="M304" s="52" t="str">
        <f>IF(Data!M272="","",Data!M272)</f>
        <v/>
      </c>
      <c r="N304" s="52" t="str">
        <f>IF(Data!N272="","",Data!N272)</f>
        <v/>
      </c>
      <c r="O304" s="52" t="str">
        <f>IF(Data!O272="","",Data!O272)</f>
        <v/>
      </c>
      <c r="P304" s="52" t="str">
        <f>IF(Data!P272="","",Data!P272)</f>
        <v/>
      </c>
    </row>
    <row r="305" spans="1:16">
      <c r="A305" s="66"/>
      <c r="B305" s="363">
        <f t="shared" si="7"/>
        <v>45400</v>
      </c>
      <c r="C305" s="52" t="str">
        <f>IF(Data!C273="","",Data!C273)</f>
        <v/>
      </c>
      <c r="D305" s="52" t="str">
        <f>IF(Data!D273="","",Data!D273)</f>
        <v/>
      </c>
      <c r="E305" s="52" t="str">
        <f>IF(Data!E273="","",Data!E273)</f>
        <v/>
      </c>
      <c r="F305" s="52" t="str">
        <f>IF(Data!F273="","",Data!F273)</f>
        <v/>
      </c>
      <c r="G305" s="52" t="str">
        <f>IF(Data!G273="","",Data!G273)</f>
        <v/>
      </c>
      <c r="H305" s="52" t="str">
        <f>IF(Data!H273="","",Data!H273)</f>
        <v/>
      </c>
      <c r="I305" s="52" t="str">
        <f>IF(Data!I273="","",Data!I273)</f>
        <v/>
      </c>
      <c r="J305" s="52" t="str">
        <f>IF(Data!J273="","",Data!J273)</f>
        <v/>
      </c>
      <c r="K305" s="52" t="str">
        <f>IF(Data!K273="","",Data!K273)</f>
        <v/>
      </c>
      <c r="L305" s="52" t="str">
        <f>IF(Data!L273="","",Data!L273)</f>
        <v/>
      </c>
      <c r="M305" s="52" t="str">
        <f>IF(Data!M273="","",Data!M273)</f>
        <v/>
      </c>
      <c r="N305" s="52" t="str">
        <f>IF(Data!N273="","",Data!N273)</f>
        <v/>
      </c>
      <c r="O305" s="52" t="str">
        <f>IF(Data!O273="","",Data!O273)</f>
        <v/>
      </c>
      <c r="P305" s="52" t="str">
        <f>IF(Data!P273="","",Data!P273)</f>
        <v/>
      </c>
    </row>
    <row r="306" spans="1:16">
      <c r="A306" s="66"/>
      <c r="B306" s="363">
        <f t="shared" si="7"/>
        <v>45407</v>
      </c>
      <c r="C306" s="52" t="str">
        <f>IF(Data!C274="","",Data!C274)</f>
        <v/>
      </c>
      <c r="D306" s="52" t="str">
        <f>IF(Data!D274="","",Data!D274)</f>
        <v/>
      </c>
      <c r="E306" s="52" t="str">
        <f>IF(Data!E274="","",Data!E274)</f>
        <v/>
      </c>
      <c r="F306" s="52" t="str">
        <f>IF(Data!F274="","",Data!F274)</f>
        <v/>
      </c>
      <c r="G306" s="52" t="str">
        <f>IF(Data!G274="","",Data!G274)</f>
        <v/>
      </c>
      <c r="H306" s="52" t="str">
        <f>IF(Data!H274="","",Data!H274)</f>
        <v/>
      </c>
      <c r="I306" s="52" t="str">
        <f>IF(Data!I274="","",Data!I274)</f>
        <v/>
      </c>
      <c r="J306" s="52" t="str">
        <f>IF(Data!J274="","",Data!J274)</f>
        <v/>
      </c>
      <c r="K306" s="52" t="str">
        <f>IF(Data!K274="","",Data!K274)</f>
        <v/>
      </c>
      <c r="L306" s="52" t="str">
        <f>IF(Data!L274="","",Data!L274)</f>
        <v/>
      </c>
      <c r="M306" s="52" t="str">
        <f>IF(Data!M274="","",Data!M274)</f>
        <v/>
      </c>
      <c r="N306" s="52" t="str">
        <f>IF(Data!N274="","",Data!N274)</f>
        <v/>
      </c>
      <c r="O306" s="52" t="str">
        <f>IF(Data!O274="","",Data!O274)</f>
        <v/>
      </c>
      <c r="P306" s="52" t="str">
        <f>IF(Data!P274="","",Data!P274)</f>
        <v/>
      </c>
    </row>
    <row r="307" spans="1:16">
      <c r="A307" s="66"/>
      <c r="B307" s="363">
        <f t="shared" si="7"/>
        <v>45414</v>
      </c>
      <c r="C307" s="52" t="str">
        <f>IF(Data!C275="","",Data!C275)</f>
        <v/>
      </c>
      <c r="D307" s="52" t="str">
        <f>IF(Data!D275="","",Data!D275)</f>
        <v/>
      </c>
      <c r="E307" s="52" t="str">
        <f>IF(Data!E275="","",Data!E275)</f>
        <v/>
      </c>
      <c r="F307" s="52" t="str">
        <f>IF(Data!F275="","",Data!F275)</f>
        <v/>
      </c>
      <c r="G307" s="52" t="str">
        <f>IF(Data!G275="","",Data!G275)</f>
        <v/>
      </c>
      <c r="H307" s="52" t="str">
        <f>IF(Data!H275="","",Data!H275)</f>
        <v/>
      </c>
      <c r="I307" s="52" t="str">
        <f>IF(Data!I275="","",Data!I275)</f>
        <v/>
      </c>
      <c r="J307" s="52" t="str">
        <f>IF(Data!J275="","",Data!J275)</f>
        <v/>
      </c>
      <c r="K307" s="52" t="str">
        <f>IF(Data!K275="","",Data!K275)</f>
        <v/>
      </c>
      <c r="L307" s="52" t="str">
        <f>IF(Data!L275="","",Data!L275)</f>
        <v/>
      </c>
      <c r="M307" s="52" t="str">
        <f>IF(Data!M275="","",Data!M275)</f>
        <v/>
      </c>
      <c r="N307" s="52" t="str">
        <f>IF(Data!N275="","",Data!N275)</f>
        <v/>
      </c>
      <c r="O307" s="52" t="str">
        <f>IF(Data!O275="","",Data!O275)</f>
        <v/>
      </c>
      <c r="P307" s="52" t="str">
        <f>IF(Data!P275="","",Data!P275)</f>
        <v/>
      </c>
    </row>
    <row r="308" spans="1:16">
      <c r="A308" s="66"/>
      <c r="B308" s="363">
        <f t="shared" si="7"/>
        <v>45421</v>
      </c>
      <c r="C308" s="52" t="str">
        <f>IF(Data!C276="","",Data!C276)</f>
        <v/>
      </c>
      <c r="D308" s="52" t="str">
        <f>IF(Data!D276="","",Data!D276)</f>
        <v/>
      </c>
      <c r="E308" s="52" t="str">
        <f>IF(Data!E276="","",Data!E276)</f>
        <v/>
      </c>
      <c r="F308" s="52" t="str">
        <f>IF(Data!F276="","",Data!F276)</f>
        <v/>
      </c>
      <c r="G308" s="52" t="str">
        <f>IF(Data!G276="","",Data!G276)</f>
        <v/>
      </c>
      <c r="H308" s="52" t="str">
        <f>IF(Data!H276="","",Data!H276)</f>
        <v/>
      </c>
      <c r="I308" s="52" t="str">
        <f>IF(Data!I276="","",Data!I276)</f>
        <v/>
      </c>
      <c r="J308" s="52" t="str">
        <f>IF(Data!J276="","",Data!J276)</f>
        <v/>
      </c>
      <c r="K308" s="52" t="str">
        <f>IF(Data!K276="","",Data!K276)</f>
        <v/>
      </c>
      <c r="L308" s="52" t="str">
        <f>IF(Data!L276="","",Data!L276)</f>
        <v/>
      </c>
      <c r="M308" s="52" t="str">
        <f>IF(Data!M276="","",Data!M276)</f>
        <v/>
      </c>
      <c r="N308" s="52" t="str">
        <f>IF(Data!N276="","",Data!N276)</f>
        <v/>
      </c>
      <c r="O308" s="52" t="str">
        <f>IF(Data!O276="","",Data!O276)</f>
        <v/>
      </c>
      <c r="P308" s="52" t="str">
        <f>IF(Data!P276="","",Data!P276)</f>
        <v/>
      </c>
    </row>
    <row r="309" spans="1:16">
      <c r="A309" s="66"/>
      <c r="B309" s="363">
        <f t="shared" si="7"/>
        <v>45428</v>
      </c>
      <c r="C309" s="52" t="str">
        <f>IF(Data!C277="","",Data!C277)</f>
        <v/>
      </c>
      <c r="D309" s="52" t="str">
        <f>IF(Data!D277="","",Data!D277)</f>
        <v/>
      </c>
      <c r="E309" s="52" t="str">
        <f>IF(Data!E277="","",Data!E277)</f>
        <v/>
      </c>
      <c r="F309" s="52" t="str">
        <f>IF(Data!F277="","",Data!F277)</f>
        <v/>
      </c>
      <c r="G309" s="52" t="str">
        <f>IF(Data!G277="","",Data!G277)</f>
        <v/>
      </c>
      <c r="H309" s="52" t="str">
        <f>IF(Data!H277="","",Data!H277)</f>
        <v/>
      </c>
      <c r="I309" s="52" t="str">
        <f>IF(Data!I277="","",Data!I277)</f>
        <v/>
      </c>
      <c r="J309" s="52" t="str">
        <f>IF(Data!J277="","",Data!J277)</f>
        <v/>
      </c>
      <c r="K309" s="52" t="str">
        <f>IF(Data!K277="","",Data!K277)</f>
        <v/>
      </c>
      <c r="L309" s="52" t="str">
        <f>IF(Data!L277="","",Data!L277)</f>
        <v/>
      </c>
      <c r="M309" s="52" t="str">
        <f>IF(Data!M277="","",Data!M277)</f>
        <v/>
      </c>
      <c r="N309" s="52" t="str">
        <f>IF(Data!N277="","",Data!N277)</f>
        <v/>
      </c>
      <c r="O309" s="52" t="str">
        <f>IF(Data!O277="","",Data!O277)</f>
        <v/>
      </c>
      <c r="P309" s="52" t="str">
        <f>IF(Data!P277="","",Data!P277)</f>
        <v/>
      </c>
    </row>
    <row r="310" spans="1:16" ht="13.9" thickBot="1">
      <c r="A310" s="87"/>
      <c r="B310" s="365">
        <f t="shared" si="7"/>
        <v>45435</v>
      </c>
      <c r="C310" s="88" t="str">
        <f>IF(Data!C278="","",Data!C278)</f>
        <v/>
      </c>
      <c r="D310" s="88" t="str">
        <f>IF(Data!D278="","",Data!D278)</f>
        <v/>
      </c>
      <c r="E310" s="88" t="str">
        <f>IF(Data!E278="","",Data!E278)</f>
        <v/>
      </c>
      <c r="F310" s="88" t="str">
        <f>IF(Data!F278="","",Data!F278)</f>
        <v/>
      </c>
      <c r="G310" s="88" t="str">
        <f>IF(Data!G278="","",Data!G278)</f>
        <v/>
      </c>
      <c r="H310" s="88" t="str">
        <f>IF(Data!H278="","",Data!H278)</f>
        <v/>
      </c>
      <c r="I310" s="88" t="str">
        <f>IF(Data!I278="","",Data!I278)</f>
        <v/>
      </c>
      <c r="J310" s="88" t="str">
        <f>IF(Data!J278="","",Data!J278)</f>
        <v/>
      </c>
      <c r="K310" s="88" t="str">
        <f>IF(Data!K278="","",Data!K278)</f>
        <v/>
      </c>
      <c r="L310" s="88" t="str">
        <f>IF(Data!L278="","",Data!L278)</f>
        <v/>
      </c>
      <c r="M310" s="88" t="str">
        <f>IF(Data!M278="","",Data!M278)</f>
        <v/>
      </c>
      <c r="N310" s="88" t="str">
        <f>IF(Data!N278="","",Data!N278)</f>
        <v/>
      </c>
      <c r="O310" s="88" t="str">
        <f>IF(Data!O278="","",Data!O278)</f>
        <v/>
      </c>
      <c r="P310" s="88" t="str">
        <f>IF(Data!P278="","",Data!P278)</f>
        <v/>
      </c>
    </row>
    <row r="311" spans="1:16">
      <c r="A311" s="34" t="s">
        <v>145</v>
      </c>
      <c r="B311" s="66"/>
      <c r="C311" s="66"/>
      <c r="D311" s="66"/>
      <c r="E311" s="66"/>
      <c r="F311" s="66"/>
      <c r="G311" s="66"/>
      <c r="H311" s="66"/>
      <c r="I311" s="66"/>
      <c r="J311" s="66"/>
      <c r="K311" s="66"/>
      <c r="L311" s="66"/>
      <c r="M311" s="66"/>
      <c r="N311" s="66"/>
      <c r="O311" s="66"/>
      <c r="P311" s="66"/>
    </row>
    <row r="312" spans="1:16">
      <c r="A312" s="66" t="s">
        <v>146</v>
      </c>
      <c r="B312" s="66"/>
      <c r="C312" s="66"/>
      <c r="D312" s="66"/>
      <c r="E312" s="66"/>
      <c r="F312" s="66"/>
      <c r="G312" s="66"/>
      <c r="H312" s="66"/>
      <c r="I312" s="66"/>
      <c r="J312" s="66"/>
      <c r="K312" s="66"/>
      <c r="L312" s="66"/>
      <c r="M312" s="66"/>
      <c r="N312" s="66"/>
      <c r="O312" s="66"/>
      <c r="P312" s="66"/>
    </row>
    <row r="313" spans="1:16" ht="12.75" customHeight="1">
      <c r="A313" s="56" t="s">
        <v>147</v>
      </c>
      <c r="B313" s="7"/>
      <c r="C313" s="7"/>
      <c r="D313" s="7"/>
      <c r="E313" s="7"/>
      <c r="F313" s="7"/>
      <c r="G313" s="7"/>
      <c r="H313" s="7"/>
      <c r="I313" s="7"/>
      <c r="J313" s="7"/>
      <c r="K313" s="7"/>
      <c r="L313" s="7"/>
      <c r="M313" s="7"/>
      <c r="N313" s="7"/>
      <c r="O313" s="7"/>
      <c r="P313" s="7"/>
    </row>
    <row r="314" spans="1:16" ht="12.75" customHeight="1">
      <c r="A314" s="7"/>
      <c r="B314" s="7"/>
      <c r="C314" s="7"/>
      <c r="D314" s="7"/>
      <c r="E314" s="7"/>
      <c r="F314" s="7"/>
      <c r="G314" s="7"/>
      <c r="H314" s="7"/>
      <c r="I314" s="7"/>
      <c r="J314" s="7"/>
      <c r="K314" s="7"/>
      <c r="L314" s="7"/>
      <c r="M314" s="7"/>
      <c r="N314" s="7"/>
      <c r="O314" s="7"/>
      <c r="P314" s="7"/>
    </row>
    <row r="315" spans="1:16" ht="13.9" thickBot="1">
      <c r="A315" s="3" t="s">
        <v>148</v>
      </c>
      <c r="B315" s="3"/>
      <c r="C315" s="3"/>
      <c r="D315" s="3"/>
      <c r="E315" s="3"/>
      <c r="F315" s="3"/>
      <c r="G315" s="3"/>
      <c r="H315" s="3"/>
      <c r="I315" s="68"/>
      <c r="J315" s="68"/>
      <c r="K315" s="68"/>
      <c r="L315" s="68"/>
      <c r="M315" s="68"/>
      <c r="N315" s="68"/>
      <c r="O315" s="66"/>
      <c r="P315" s="66"/>
    </row>
    <row r="316" spans="1:16">
      <c r="A316" s="135" t="s">
        <v>128</v>
      </c>
      <c r="B316" s="135" t="s">
        <v>129</v>
      </c>
      <c r="C316" s="470"/>
      <c r="D316" s="470"/>
      <c r="E316" s="470"/>
      <c r="F316" s="470"/>
      <c r="G316" s="470"/>
      <c r="H316" s="470" t="s">
        <v>130</v>
      </c>
      <c r="I316" s="470"/>
      <c r="J316" s="470"/>
      <c r="K316" s="470"/>
      <c r="L316" s="470"/>
      <c r="M316" s="470"/>
      <c r="N316" s="470"/>
      <c r="O316" s="66"/>
      <c r="P316" s="66"/>
    </row>
    <row r="317" spans="1:16" ht="13.9" thickBot="1">
      <c r="A317" s="343" t="s">
        <v>131</v>
      </c>
      <c r="B317" s="343" t="s">
        <v>132</v>
      </c>
      <c r="C317" s="343" t="s">
        <v>82</v>
      </c>
      <c r="D317" s="343" t="s">
        <v>83</v>
      </c>
      <c r="E317" s="343" t="s">
        <v>84</v>
      </c>
      <c r="F317" s="343" t="s">
        <v>85</v>
      </c>
      <c r="G317" s="343" t="s">
        <v>86</v>
      </c>
      <c r="H317" s="343" t="s">
        <v>87</v>
      </c>
      <c r="I317" s="343" t="s">
        <v>88</v>
      </c>
      <c r="J317" s="343" t="s">
        <v>89</v>
      </c>
      <c r="K317" s="343" t="s">
        <v>90</v>
      </c>
      <c r="L317" s="343" t="s">
        <v>91</v>
      </c>
      <c r="M317" s="343" t="s">
        <v>92</v>
      </c>
      <c r="N317" s="343" t="s">
        <v>133</v>
      </c>
      <c r="O317" s="56"/>
      <c r="P317" s="56"/>
    </row>
    <row r="318" spans="1:16">
      <c r="A318" s="8"/>
      <c r="B318" s="8"/>
      <c r="C318" s="315"/>
      <c r="D318" s="315"/>
      <c r="E318" s="315"/>
      <c r="F318" s="315"/>
      <c r="G318" s="315"/>
      <c r="H318" s="315" t="s">
        <v>81</v>
      </c>
      <c r="I318" s="315"/>
      <c r="J318" s="315"/>
      <c r="K318" s="315"/>
      <c r="L318" s="315"/>
      <c r="M318" s="315"/>
      <c r="N318" s="315"/>
      <c r="O318" s="56"/>
      <c r="P318" s="56"/>
    </row>
    <row r="319" spans="1:16">
      <c r="A319" s="8">
        <v>2023</v>
      </c>
      <c r="B319" s="84">
        <v>45050</v>
      </c>
      <c r="C319" s="52">
        <f>IF(Data!E223&gt;0,Data!E223,E192)</f>
        <v>7.0938940378760353</v>
      </c>
      <c r="D319" s="52">
        <f>IF(Data!F223&gt;0,Data!F223,F192)</f>
        <v>6.9875446792631779</v>
      </c>
      <c r="E319" s="52">
        <f>IF(Data!G223&gt;0,Data!G223,G192)</f>
        <v>7.2796845348948027</v>
      </c>
      <c r="F319" s="52">
        <f>IF(Data!H223&gt;0,Data!H223,H192)</f>
        <v>7.3650401796826843</v>
      </c>
      <c r="G319" s="52">
        <f>IF(Data!I223&gt;0,Data!I223,I192)</f>
        <v>7.3349676333381337</v>
      </c>
      <c r="H319" s="52">
        <f>IF(Data!J223&gt;0,Data!J223,J192)</f>
        <v>7.4355830739595019</v>
      </c>
      <c r="I319" s="52">
        <f>IF(Data!K223&gt;0,Data!K223,K192)</f>
        <v>7.4941117767947869</v>
      </c>
      <c r="J319" s="52">
        <f>IF(Data!L223&gt;0,Data!L223,L192)</f>
        <v>7.4862633457553258</v>
      </c>
      <c r="K319" s="52">
        <f>IF(Data!M223&gt;0,Data!M223,M192)</f>
        <v>7.6914280285627852</v>
      </c>
      <c r="L319" s="52">
        <f>IF(Data!N223&gt;0,Data!N223,N192)</f>
        <v>7.6709262829351115</v>
      </c>
      <c r="M319" s="52">
        <f>IF(Data!O223&gt;0,Data!O223,O192)</f>
        <v>7.473799670204146</v>
      </c>
      <c r="N319" s="52">
        <f>IF(Data!P223&gt;0,Data!P223,P192)</f>
        <v>7.3720216403475574</v>
      </c>
      <c r="O319" s="53"/>
      <c r="P319" s="53"/>
    </row>
    <row r="320" spans="1:16">
      <c r="A320" s="66"/>
      <c r="B320" s="84">
        <f>B319+7</f>
        <v>45057</v>
      </c>
      <c r="C320" s="52">
        <f>IF(Data!E224&gt;0,Data!E224,E193)</f>
        <v>7.266631744642952</v>
      </c>
      <c r="D320" s="52">
        <f>IF(Data!F224&gt;0,Data!F224,F193)</f>
        <v>7.1358317180139013</v>
      </c>
      <c r="E320" s="52">
        <f>IF(Data!G224&gt;0,Data!G224,G193)</f>
        <v>7.4279715736455261</v>
      </c>
      <c r="F320" s="52">
        <f>IF(Data!H224&gt;0,Data!H224,H193)</f>
        <v>7.468746716698301</v>
      </c>
      <c r="G320" s="52">
        <f>IF(Data!I224&gt;0,Data!I224,I193)</f>
        <v>7.4386741703537504</v>
      </c>
      <c r="H320" s="52">
        <f>IF(Data!J224&gt;0,Data!J224,J193)</f>
        <v>7.5392896109751186</v>
      </c>
      <c r="I320" s="52">
        <f>IF(Data!K224&gt;0,Data!K224,K193)</f>
        <v>7.5586370370608371</v>
      </c>
      <c r="J320" s="52">
        <f>IF(Data!L224&gt;0,Data!L224,L193)</f>
        <v>7.550788606021376</v>
      </c>
      <c r="K320" s="52">
        <f>IF(Data!M224&gt;0,Data!M224,M193)</f>
        <v>7.7559532888288354</v>
      </c>
      <c r="L320" s="52">
        <f>IF(Data!N224&gt;0,Data!N224,N193)</f>
        <v>7.7110867571976911</v>
      </c>
      <c r="M320" s="52">
        <f>IF(Data!O224&gt;0,Data!O224,O193)</f>
        <v>7.5139601444667257</v>
      </c>
      <c r="N320" s="52">
        <f>IF(Data!P224&gt;0,Data!P224,P193)</f>
        <v>7.4042102276812756</v>
      </c>
      <c r="O320" s="53"/>
      <c r="P320" s="53"/>
    </row>
    <row r="321" spans="1:16">
      <c r="A321" s="66"/>
      <c r="B321" s="84">
        <f t="shared" ref="B321:B374" si="8">B320+7</f>
        <v>45064</v>
      </c>
      <c r="C321" s="52">
        <f>IF(Data!E225&gt;0,Data!E225,E194)</f>
        <v>7.2435263152039706</v>
      </c>
      <c r="D321" s="52">
        <f>IF(Data!F225&gt;0,Data!F225,F194)</f>
        <v>7.1198044898473309</v>
      </c>
      <c r="E321" s="52">
        <f>IF(Data!G225&gt;0,Data!G225,G194)</f>
        <v>7.4119443454789558</v>
      </c>
      <c r="F321" s="52">
        <f>IF(Data!H225&gt;0,Data!H225,H194)</f>
        <v>7.4537216603073224</v>
      </c>
      <c r="G321" s="52">
        <f>IF(Data!I225&gt;0,Data!I225,I194)</f>
        <v>7.4236491139627718</v>
      </c>
      <c r="H321" s="52">
        <f>IF(Data!J225&gt;0,Data!J225,J194)</f>
        <v>7.52426455458414</v>
      </c>
      <c r="I321" s="52">
        <f>IF(Data!K225&gt;0,Data!K225,K194)</f>
        <v>7.5284106504211605</v>
      </c>
      <c r="J321" s="52">
        <f>IF(Data!L225&gt;0,Data!L225,L194)</f>
        <v>7.5205622193816994</v>
      </c>
      <c r="K321" s="52">
        <f>IF(Data!M225&gt;0,Data!M225,M194)</f>
        <v>7.7257269021891588</v>
      </c>
      <c r="L321" s="52">
        <f>IF(Data!N225&gt;0,Data!N225,N194)</f>
        <v>7.6528325076314676</v>
      </c>
      <c r="M321" s="52">
        <f>IF(Data!O225&gt;0,Data!O225,O194)</f>
        <v>7.4557058949005022</v>
      </c>
      <c r="N321" s="52">
        <f>IF(Data!P225&gt;0,Data!P225,P194)</f>
        <v>7.2342067618050461</v>
      </c>
      <c r="O321" s="53"/>
      <c r="P321" s="53"/>
    </row>
    <row r="322" spans="1:16">
      <c r="A322" s="66"/>
      <c r="B322" s="84">
        <f t="shared" si="8"/>
        <v>45071</v>
      </c>
      <c r="C322" s="52">
        <f>IF(Data!E226&gt;0,Data!E226,E195)</f>
        <v>7.0083763903919403</v>
      </c>
      <c r="D322" s="52">
        <f>IF(Data!F226&gt;0,Data!F226,F195)</f>
        <v>6.9046712509809343</v>
      </c>
      <c r="E322" s="52">
        <f>IF(Data!G226&gt;0,Data!G226,G195)</f>
        <v>7.1968111066125591</v>
      </c>
      <c r="F322" s="52">
        <f>IF(Data!H226&gt;0,Data!H226,H195)</f>
        <v>7.2718581308105055</v>
      </c>
      <c r="G322" s="52">
        <f>IF(Data!I226&gt;0,Data!I226,I195)</f>
        <v>7.2417855844659549</v>
      </c>
      <c r="H322" s="52">
        <f>IF(Data!J226&gt;0,Data!J226,J195)</f>
        <v>7.3424010250873231</v>
      </c>
      <c r="I322" s="52">
        <f>IF(Data!K226&gt;0,Data!K226,K195)</f>
        <v>7.3746321556264824</v>
      </c>
      <c r="J322" s="52">
        <f>IF(Data!L226&gt;0,Data!L226,L195)</f>
        <v>7.3667837245870214</v>
      </c>
      <c r="K322" s="52">
        <f>IF(Data!M226&gt;0,Data!M226,M195)</f>
        <v>7.5719484073944807</v>
      </c>
      <c r="L322" s="52">
        <f>IF(Data!N226&gt;0,Data!N226,N195)</f>
        <v>7.5163573138778528</v>
      </c>
      <c r="M322" s="52">
        <f>IF(Data!O226&gt;0,Data!O226,O195)</f>
        <v>7.3192307011468873</v>
      </c>
      <c r="N322" s="52">
        <f>IF(Data!P226&gt;0,Data!P226,P195)</f>
        <v>7.1780782829155143</v>
      </c>
      <c r="O322" s="53"/>
      <c r="P322" s="53"/>
    </row>
    <row r="323" spans="1:16">
      <c r="A323" s="66"/>
      <c r="B323" s="84">
        <f t="shared" si="8"/>
        <v>45078</v>
      </c>
      <c r="C323" s="52">
        <f>IF(Data!E227&gt;0,Data!E227,E196)</f>
        <v>6.9224139091889327</v>
      </c>
      <c r="D323" s="52">
        <f>IF(Data!F227&gt;0,Data!F227,F196)</f>
        <v>6.8223205627218242</v>
      </c>
      <c r="E323" s="52">
        <f>IF(Data!G227&gt;0,Data!G227,G196)</f>
        <v>7.114460418353449</v>
      </c>
      <c r="F323" s="52">
        <f>IF(Data!H227&gt;0,Data!H227,H196)</f>
        <v>7.1956919278029856</v>
      </c>
      <c r="G323" s="52">
        <f>IF(Data!I227&gt;0,Data!I227,I196)</f>
        <v>7.165619381458435</v>
      </c>
      <c r="H323" s="52">
        <f>IF(Data!J227&gt;0,Data!J227,J196)</f>
        <v>7.2662348220798032</v>
      </c>
      <c r="I323" s="52">
        <f>IF(Data!K227&gt;0,Data!K227,K196)</f>
        <v>7.3236315497849542</v>
      </c>
      <c r="J323" s="52">
        <f>IF(Data!L227&gt;0,Data!L227,L196)</f>
        <v>7.3157831187454931</v>
      </c>
      <c r="K323" s="52">
        <f>IF(Data!M227&gt;0,Data!M227,M196)</f>
        <v>7.5209478015529525</v>
      </c>
      <c r="L323" s="52">
        <f>IF(Data!N227&gt;0,Data!N227,N196)</f>
        <v>7.5026743641959559</v>
      </c>
      <c r="M323" s="52">
        <f>IF(Data!O227&gt;0,Data!O227,O196)</f>
        <v>7.3055477514649905</v>
      </c>
      <c r="N323" s="52">
        <f>IF(Data!P227&gt;0,Data!P227,P196)</f>
        <v>7.2499196391908187</v>
      </c>
      <c r="O323" s="53"/>
      <c r="P323" s="53"/>
    </row>
    <row r="324" spans="1:16">
      <c r="A324" s="66"/>
      <c r="B324" s="84">
        <f t="shared" si="8"/>
        <v>45085</v>
      </c>
      <c r="C324" s="52">
        <f>IF(Data!E228&gt;0,Data!E228,E197)</f>
        <v>7.0671360809645263</v>
      </c>
      <c r="D324" s="52">
        <f>IF(Data!F228&gt;0,Data!F228,F197)</f>
        <v>6.9801992960937156</v>
      </c>
      <c r="E324" s="52">
        <f>IF(Data!G228&gt;0,Data!G228,G197)</f>
        <v>7.2723391517253404</v>
      </c>
      <c r="F324" s="52">
        <f>IF(Data!H228&gt;0,Data!H228,H197)</f>
        <v>7.3484419625051247</v>
      </c>
      <c r="G324" s="52">
        <f>IF(Data!I228&gt;0,Data!I228,I197)</f>
        <v>7.3183694161605741</v>
      </c>
      <c r="H324" s="52">
        <f>IF(Data!J228&gt;0,Data!J228,J197)</f>
        <v>7.4189848567819423</v>
      </c>
      <c r="I324" s="52">
        <f>IF(Data!K228&gt;0,Data!K228,K197)</f>
        <v>7.4650660697386861</v>
      </c>
      <c r="J324" s="52">
        <f>IF(Data!L228&gt;0,Data!L228,L197)</f>
        <v>7.457217638699225</v>
      </c>
      <c r="K324" s="52">
        <f>IF(Data!M228&gt;0,Data!M228,M197)</f>
        <v>7.6623823215066844</v>
      </c>
      <c r="L324" s="52">
        <f>IF(Data!N228&gt;0,Data!N228,N197)</f>
        <v>7.6273179558674435</v>
      </c>
      <c r="M324" s="52">
        <f>IF(Data!O228&gt;0,Data!O228,O197)</f>
        <v>7.4301913431364781</v>
      </c>
      <c r="N324" s="52">
        <f>IF(Data!P228&gt;0,Data!P228,P197)</f>
        <v>7.3750683017125063</v>
      </c>
      <c r="O324" s="53"/>
      <c r="P324" s="53"/>
    </row>
    <row r="325" spans="1:16">
      <c r="A325" s="66"/>
      <c r="B325" s="84">
        <f t="shared" si="8"/>
        <v>45092</v>
      </c>
      <c r="C325" s="52">
        <f>IF(Data!E229&gt;0,Data!E229,E198)</f>
        <v>7.2655407773208021</v>
      </c>
      <c r="D325" s="52">
        <f>IF(Data!F229&gt;0,Data!F229,F198)</f>
        <v>7.1583489866663008</v>
      </c>
      <c r="E325" s="52">
        <f>IF(Data!G229&gt;0,Data!G229,G198)</f>
        <v>7.4504888422979256</v>
      </c>
      <c r="F325" s="52">
        <f>IF(Data!H229&gt;0,Data!H229,H198)</f>
        <v>7.5082539130545767</v>
      </c>
      <c r="G325" s="52">
        <f>IF(Data!I229&gt;0,Data!I229,I198)</f>
        <v>7.4781813667100261</v>
      </c>
      <c r="H325" s="52">
        <f>IF(Data!J229&gt;0,Data!J229,J198)</f>
        <v>7.5787968073313943</v>
      </c>
      <c r="I325" s="52">
        <f>IF(Data!K229&gt;0,Data!K229,K198)</f>
        <v>7.6097516828098248</v>
      </c>
      <c r="J325" s="52">
        <f>IF(Data!L229&gt;0,Data!L229,L198)</f>
        <v>7.6019032517703637</v>
      </c>
      <c r="K325" s="52">
        <f>IF(Data!M229&gt;0,Data!M229,M198)</f>
        <v>7.8070679345778231</v>
      </c>
      <c r="L325" s="52">
        <f>IF(Data!N229&gt;0,Data!N229,N198)</f>
        <v>7.7795428286262629</v>
      </c>
      <c r="M325" s="52">
        <f>IF(Data!O229&gt;0,Data!O229,O198)</f>
        <v>7.5824162158952975</v>
      </c>
      <c r="N325" s="52">
        <f>IF(Data!P229&gt;0,Data!P229,P198)</f>
        <v>7.5230499731989156</v>
      </c>
      <c r="O325" s="53"/>
      <c r="P325" s="53"/>
    </row>
    <row r="326" spans="1:16">
      <c r="A326" s="66"/>
      <c r="B326" s="84">
        <f t="shared" si="8"/>
        <v>45099</v>
      </c>
      <c r="C326" s="52">
        <f>IF(Data!E230&gt;0,Data!E230,E199)</f>
        <v>7.8759213556898011</v>
      </c>
      <c r="D326" s="52">
        <f>IF(Data!F230&gt;0,Data!F230,F199)</f>
        <v>7.8082552865506267</v>
      </c>
      <c r="E326" s="52">
        <f>IF(Data!G230&gt;0,Data!G230,G199)</f>
        <v>8.1003951421822524</v>
      </c>
      <c r="F326" s="52">
        <f>IF(Data!H230&gt;0,Data!H230,H199)</f>
        <v>8.1811309648186015</v>
      </c>
      <c r="G326" s="52">
        <f>IF(Data!I230&gt;0,Data!I230,I199)</f>
        <v>8.1510584184740509</v>
      </c>
      <c r="H326" s="52">
        <f>IF(Data!J230&gt;0,Data!J230,J199)</f>
        <v>8.2516738590954191</v>
      </c>
      <c r="I326" s="52">
        <f>IF(Data!K230&gt;0,Data!K230,K199)</f>
        <v>8.2817136102245161</v>
      </c>
      <c r="J326" s="52">
        <f>IF(Data!L230&gt;0,Data!L230,L199)</f>
        <v>8.273865179185055</v>
      </c>
      <c r="K326" s="52">
        <f>IF(Data!M230&gt;0,Data!M230,M199)</f>
        <v>8.4790298619925153</v>
      </c>
      <c r="L326" s="52">
        <f>IF(Data!N230&gt;0,Data!N230,N199)</f>
        <v>8.4166847083255103</v>
      </c>
      <c r="M326" s="52">
        <f>IF(Data!O230&gt;0,Data!O230,O199)</f>
        <v>8.2195580955945449</v>
      </c>
      <c r="N326" s="52">
        <f>IF(Data!P230&gt;0,Data!P230,P199)</f>
        <v>8.0546736227073019</v>
      </c>
      <c r="O326" s="53"/>
      <c r="P326" s="53"/>
    </row>
    <row r="327" spans="1:16">
      <c r="A327" s="66"/>
      <c r="B327" s="84">
        <f t="shared" si="8"/>
        <v>45106</v>
      </c>
      <c r="C327" s="52">
        <f>IF(Data!E231&gt;0,Data!E231,E200)</f>
        <v>6.9907154195995744</v>
      </c>
      <c r="D327" s="52">
        <f>IF(Data!F231&gt;0,Data!F231,F200)</f>
        <v>7.3298815941194793</v>
      </c>
      <c r="E327" s="52">
        <f>IF(Data!G231&gt;0,Data!G231,G200)</f>
        <v>7.4351939108311527</v>
      </c>
      <c r="F327" s="52">
        <f>IF(Data!H231&gt;0,Data!H231,H200)</f>
        <v>7.5036104521767202</v>
      </c>
      <c r="G327" s="52">
        <f>IF(Data!I231&gt;0,Data!I231,I200)</f>
        <v>7.4677726247298795</v>
      </c>
      <c r="H327" s="52">
        <f>IF(Data!J231&gt;0,Data!J231,J200)</f>
        <v>7.5974584366347182</v>
      </c>
      <c r="I327" s="52">
        <f>IF(Data!K231&gt;0,Data!K231,K200)</f>
        <v>7.7485022240307195</v>
      </c>
      <c r="J327" s="52">
        <f>IF(Data!L231&gt;0,Data!L231,L200)</f>
        <v>7.7278871052972731</v>
      </c>
      <c r="K327" s="52">
        <f>IF(Data!M231&gt;0,Data!M231,M200)</f>
        <v>7.829855409360591</v>
      </c>
      <c r="L327" s="52">
        <f>IF(Data!N231&gt;0,Data!N231,N200)</f>
        <v>7.8913966195172565</v>
      </c>
      <c r="M327" s="52">
        <f>IF(Data!O231&gt;0,Data!O231,O200)</f>
        <v>7.668232595658437</v>
      </c>
      <c r="N327" s="52">
        <f>IF(Data!P231&gt;0,Data!P231,P200)</f>
        <v>7.5409022426909456</v>
      </c>
      <c r="O327" s="53"/>
      <c r="P327" s="53"/>
    </row>
    <row r="328" spans="1:16">
      <c r="A328" s="66"/>
      <c r="B328" s="84">
        <f t="shared" si="8"/>
        <v>45113</v>
      </c>
      <c r="C328" s="52">
        <f>IF(Data!E232&gt;0,Data!E232,E201)</f>
        <v>7.2186987281752977</v>
      </c>
      <c r="D328" s="52">
        <f>IF(Data!F232&gt;0,Data!F232,F201)</f>
        <v>7.4875734289890294</v>
      </c>
      <c r="E328" s="52">
        <f>IF(Data!G232&gt;0,Data!G232,G201)</f>
        <v>7.5928857457007028</v>
      </c>
      <c r="F328" s="52">
        <f>IF(Data!H232&gt;0,Data!H232,H201)</f>
        <v>7.6619357128881385</v>
      </c>
      <c r="G328" s="52">
        <f>IF(Data!I232&gt;0,Data!I232,I201)</f>
        <v>7.6260978854412977</v>
      </c>
      <c r="H328" s="52">
        <f>IF(Data!J232&gt;0,Data!J232,J201)</f>
        <v>7.7557836973461365</v>
      </c>
      <c r="I328" s="52">
        <f>IF(Data!K232&gt;0,Data!K232,K201)</f>
        <v>7.9099824462513144</v>
      </c>
      <c r="J328" s="52">
        <f>IF(Data!L232&gt;0,Data!L232,L201)</f>
        <v>7.889367327517868</v>
      </c>
      <c r="K328" s="52">
        <f>IF(Data!M232&gt;0,Data!M232,M201)</f>
        <v>7.9913356315811859</v>
      </c>
      <c r="L328" s="52">
        <f>IF(Data!N232&gt;0,Data!N232,N201)</f>
        <v>8.0435137769983491</v>
      </c>
      <c r="M328" s="52">
        <f>IF(Data!O232&gt;0,Data!O232,O201)</f>
        <v>7.8203497531395296</v>
      </c>
      <c r="N328" s="52">
        <f>IF(Data!P232&gt;0,Data!P232,P201)</f>
        <v>7.6182466813313647</v>
      </c>
      <c r="O328" s="53"/>
      <c r="P328" s="53"/>
    </row>
    <row r="329" spans="1:16">
      <c r="A329" s="66"/>
      <c r="B329" s="84">
        <f t="shared" si="8"/>
        <v>45120</v>
      </c>
      <c r="C329" s="52">
        <f>IF(Data!E233&gt;0,Data!E233,E202)</f>
        <v>7.4574177128045935</v>
      </c>
      <c r="D329" s="52">
        <f>IF(Data!F233&gt;0,Data!F233,F202)</f>
        <v>7.3135211143416505</v>
      </c>
      <c r="E329" s="52">
        <f>IF(Data!G233&gt;0,Data!G233,G202)</f>
        <v>7.4188334310533239</v>
      </c>
      <c r="F329" s="52">
        <f>IF(Data!H233&gt;0,Data!H233,H202)</f>
        <v>7.5003215688254503</v>
      </c>
      <c r="G329" s="52">
        <f>IF(Data!I233&gt;0,Data!I233,I202)</f>
        <v>7.4644837413786096</v>
      </c>
      <c r="H329" s="52">
        <f>IF(Data!J233&gt;0,Data!J233,J202)</f>
        <v>7.5941695532834483</v>
      </c>
      <c r="I329" s="52">
        <f>IF(Data!K233&gt;0,Data!K233,K202)</f>
        <v>7.7421981710855512</v>
      </c>
      <c r="J329" s="52">
        <f>IF(Data!L233&gt;0,Data!L233,L202)</f>
        <v>7.7215830523521047</v>
      </c>
      <c r="K329" s="52">
        <f>IF(Data!M233&gt;0,Data!M233,M202)</f>
        <v>7.8235513564154227</v>
      </c>
      <c r="L329" s="52">
        <f>IF(Data!N233&gt;0,Data!N233,N202)</f>
        <v>7.8617166959254146</v>
      </c>
      <c r="M329" s="52">
        <f>IF(Data!O233&gt;0,Data!O233,O202)</f>
        <v>7.6385526720665951</v>
      </c>
      <c r="N329" s="52">
        <f>IF(Data!P233&gt;0,Data!P233,P202)</f>
        <v>7.4654862202102077</v>
      </c>
      <c r="O329" s="53"/>
      <c r="P329" s="53"/>
    </row>
    <row r="330" spans="1:16">
      <c r="A330" s="66"/>
      <c r="B330" s="84">
        <f t="shared" si="8"/>
        <v>45127</v>
      </c>
      <c r="C330" s="52">
        <f>IF(Data!E234&gt;0,Data!E234,E203)</f>
        <v>7.4574177128045935</v>
      </c>
      <c r="D330" s="52">
        <f>IF(Data!F234&gt;0,Data!F234,F203)</f>
        <v>7.9777847550890888</v>
      </c>
      <c r="E330" s="52">
        <f>IF(Data!G234&gt;0,Data!G234,G203)</f>
        <v>8.0830970718007613</v>
      </c>
      <c r="F330" s="52">
        <f>IF(Data!H234&gt;0,Data!H234,H203)</f>
        <v>8.1802520103564937</v>
      </c>
      <c r="G330" s="52">
        <f>IF(Data!I234&gt;0,Data!I234,I203)</f>
        <v>8.144414182909653</v>
      </c>
      <c r="H330" s="52">
        <f>IF(Data!J234&gt;0,Data!J234,J203)</f>
        <v>8.2740999948144918</v>
      </c>
      <c r="I330" s="52">
        <f>IF(Data!K234&gt;0,Data!K234,K203)</f>
        <v>8.418506311531603</v>
      </c>
      <c r="J330" s="52">
        <f>IF(Data!L234&gt;0,Data!L234,L203)</f>
        <v>8.3978911927981557</v>
      </c>
      <c r="K330" s="52">
        <f>IF(Data!M234&gt;0,Data!M234,M203)</f>
        <v>8.4998594968614753</v>
      </c>
      <c r="L330" s="52">
        <f>IF(Data!N234&gt;0,Data!N234,N203)</f>
        <v>8.5418999840507919</v>
      </c>
      <c r="M330" s="52">
        <f>IF(Data!O234&gt;0,Data!O234,O203)</f>
        <v>8.3187359601919724</v>
      </c>
      <c r="N330" s="52">
        <f>IF(Data!P234&gt;0,Data!P234,P203)</f>
        <v>8.1030265848877221</v>
      </c>
      <c r="O330" s="53"/>
      <c r="P330" s="53"/>
    </row>
    <row r="331" spans="1:16">
      <c r="A331" s="66"/>
      <c r="B331" s="84">
        <f t="shared" si="8"/>
        <v>45134</v>
      </c>
      <c r="C331" s="52">
        <f>IF(Data!E235&gt;0,Data!E235,E204)</f>
        <v>7.4574177128045935</v>
      </c>
      <c r="D331" s="52">
        <f>IF(Data!F235&gt;0,Data!F235,F204)</f>
        <v>7.9068251077111507</v>
      </c>
      <c r="E331" s="52">
        <f>IF(Data!G235&gt;0,Data!G235,G204)</f>
        <v>8.0121374244228249</v>
      </c>
      <c r="F331" s="52">
        <f>IF(Data!H235&gt;0,Data!H235,H204)</f>
        <v>8.1426498162636651</v>
      </c>
      <c r="G331" s="52">
        <f>IF(Data!I235&gt;0,Data!I235,I204)</f>
        <v>8.1068119888168244</v>
      </c>
      <c r="H331" s="52">
        <f>IF(Data!J235&gt;0,Data!J235,J204)</f>
        <v>8.2364978007216632</v>
      </c>
      <c r="I331" s="52">
        <f>IF(Data!K235&gt;0,Data!K235,K204)</f>
        <v>8.4131780008022492</v>
      </c>
      <c r="J331" s="52">
        <f>IF(Data!L235&gt;0,Data!L235,L204)</f>
        <v>8.3925628820688019</v>
      </c>
      <c r="K331" s="52">
        <f>IF(Data!M235&gt;0,Data!M235,M204)</f>
        <v>8.4945311861321215</v>
      </c>
      <c r="L331" s="52">
        <f>IF(Data!N235&gt;0,Data!N235,N204)</f>
        <v>8.5490848559615795</v>
      </c>
      <c r="M331" s="52">
        <f>IF(Data!O235&gt;0,Data!O235,O204)</f>
        <v>8.32592083210276</v>
      </c>
      <c r="N331" s="52">
        <f>IF(Data!P235&gt;0,Data!P235,P204)</f>
        <v>8.1267250794627692</v>
      </c>
      <c r="O331" s="53"/>
      <c r="P331" s="53"/>
    </row>
    <row r="332" spans="1:16">
      <c r="A332" s="66"/>
      <c r="B332" s="84">
        <f t="shared" si="8"/>
        <v>45141</v>
      </c>
      <c r="C332" s="52">
        <f>IF(Data!E236&gt;0,Data!E236,E205)</f>
        <v>7.67</v>
      </c>
      <c r="D332" s="52">
        <f>IF(Data!F236&gt;0,Data!F236,F205)</f>
        <v>7.0552285947515365</v>
      </c>
      <c r="E332" s="52">
        <f>IF(Data!G236&gt;0,Data!G236,G205)</f>
        <v>7.1605409114632099</v>
      </c>
      <c r="F332" s="52">
        <f>IF(Data!H236&gt;0,Data!H236,H205)</f>
        <v>7.3300677427253902</v>
      </c>
      <c r="G332" s="52">
        <f>IF(Data!I236&gt;0,Data!I236,I205)</f>
        <v>7.2942299152785495</v>
      </c>
      <c r="H332" s="52">
        <f>IF(Data!J236&gt;0,Data!J236,J205)</f>
        <v>7.4239157271833882</v>
      </c>
      <c r="I332" s="52">
        <f>IF(Data!K236&gt;0,Data!K236,K205)</f>
        <v>7.6702223377522181</v>
      </c>
      <c r="J332" s="52">
        <f>IF(Data!L236&gt;0,Data!L236,L205)</f>
        <v>7.6496072190187716</v>
      </c>
      <c r="K332" s="52">
        <f>IF(Data!M236&gt;0,Data!M236,M205)</f>
        <v>7.7515755230820895</v>
      </c>
      <c r="L332" s="52">
        <f>IF(Data!N236&gt;0,Data!N236,N205)</f>
        <v>7.87758798585911</v>
      </c>
      <c r="M332" s="52">
        <f>IF(Data!O236&gt;0,Data!O236,O205)</f>
        <v>7.6544239620002905</v>
      </c>
      <c r="N332" s="52">
        <f>IF(Data!P236&gt;0,Data!P236,P205)</f>
        <v>7.5708940924223818</v>
      </c>
      <c r="O332" s="53"/>
      <c r="P332" s="53"/>
    </row>
    <row r="333" spans="1:16">
      <c r="A333" s="66"/>
      <c r="B333" s="84">
        <f t="shared" si="8"/>
        <v>45148</v>
      </c>
      <c r="C333" s="52">
        <f>IF(Data!E237&gt;0,Data!E237,E206)</f>
        <v>7.67</v>
      </c>
      <c r="D333" s="52">
        <f>IF(Data!F237&gt;0,Data!F237,F206)</f>
        <v>7.0403394220571416</v>
      </c>
      <c r="E333" s="52">
        <f>IF(Data!G237&gt;0,Data!G237,G206)</f>
        <v>7.145651738768815</v>
      </c>
      <c r="F333" s="52">
        <f>IF(Data!H237&gt;0,Data!H237,H206)</f>
        <v>7.3079294184336483</v>
      </c>
      <c r="G333" s="52">
        <f>IF(Data!I237&gt;0,Data!I237,I206)</f>
        <v>7.2720915909868076</v>
      </c>
      <c r="H333" s="52">
        <f>IF(Data!J237&gt;0,Data!J237,J206)</f>
        <v>7.4017774028916463</v>
      </c>
      <c r="I333" s="52">
        <f>IF(Data!K237&gt;0,Data!K237,K206)</f>
        <v>7.6229365405852514</v>
      </c>
      <c r="J333" s="52">
        <f>IF(Data!L237&gt;0,Data!L237,L206)</f>
        <v>7.6023214218518049</v>
      </c>
      <c r="K333" s="52">
        <f>IF(Data!M237&gt;0,Data!M237,M206)</f>
        <v>7.7042897259151228</v>
      </c>
      <c r="L333" s="52">
        <f>IF(Data!N237&gt;0,Data!N237,N206)</f>
        <v>7.8411959228693568</v>
      </c>
      <c r="M333" s="52">
        <f>IF(Data!O237&gt;0,Data!O237,O206)</f>
        <v>7.6180318990105373</v>
      </c>
      <c r="N333" s="52">
        <f>IF(Data!P237&gt;0,Data!P237,P206)</f>
        <v>7.5642920113494467</v>
      </c>
      <c r="O333" s="53"/>
      <c r="P333" s="53"/>
    </row>
    <row r="334" spans="1:16">
      <c r="A334" s="66"/>
      <c r="B334" s="84">
        <f t="shared" si="8"/>
        <v>45155</v>
      </c>
      <c r="C334" s="52">
        <f>IF(Data!E238&gt;0,Data!E238,E207)</f>
        <v>7.67</v>
      </c>
      <c r="D334" s="52">
        <f>IF(Data!F238&gt;0,Data!F238,F207)</f>
        <v>6.6634270260354427</v>
      </c>
      <c r="E334" s="52">
        <f>IF(Data!G238&gt;0,Data!G238,G207)</f>
        <v>6.7687393427471161</v>
      </c>
      <c r="F334" s="52">
        <f>IF(Data!H238&gt;0,Data!H238,H207)</f>
        <v>6.9166554597235814</v>
      </c>
      <c r="G334" s="52">
        <f>IF(Data!I238&gt;0,Data!I238,I207)</f>
        <v>6.8808176322767407</v>
      </c>
      <c r="H334" s="52">
        <f>IF(Data!J238&gt;0,Data!J238,J207)</f>
        <v>7.0105034441815794</v>
      </c>
      <c r="I334" s="52">
        <f>IF(Data!K238&gt;0,Data!K238,K207)</f>
        <v>7.241154803092785</v>
      </c>
      <c r="J334" s="52">
        <f>IF(Data!L238&gt;0,Data!L238,L207)</f>
        <v>7.2205396843593386</v>
      </c>
      <c r="K334" s="52">
        <f>IF(Data!M238&gt;0,Data!M238,M207)</f>
        <v>7.3225079884226565</v>
      </c>
      <c r="L334" s="52">
        <f>IF(Data!N238&gt;0,Data!N238,N207)</f>
        <v>7.4733174328151071</v>
      </c>
      <c r="M334" s="52">
        <f>IF(Data!O238&gt;0,Data!O238,O207)</f>
        <v>7.2501534089562876</v>
      </c>
      <c r="N334" s="52">
        <f>IF(Data!P238&gt;0,Data!P238,P207)</f>
        <v>7.2185762126755471</v>
      </c>
      <c r="O334" s="53"/>
      <c r="P334" s="53"/>
    </row>
    <row r="335" spans="1:16">
      <c r="A335" s="66"/>
      <c r="B335" s="84">
        <f t="shared" si="8"/>
        <v>45162</v>
      </c>
      <c r="C335" s="52">
        <f>IF(Data!E239&gt;0,Data!E239,E208)</f>
        <v>7.67</v>
      </c>
      <c r="D335" s="52">
        <f>IF(Data!F239&gt;0,Data!F239,F208)</f>
        <v>6.7381953412855937</v>
      </c>
      <c r="E335" s="52">
        <f>IF(Data!G239&gt;0,Data!G239,G208)</f>
        <v>6.8435076579972671</v>
      </c>
      <c r="F335" s="52">
        <f>IF(Data!H239&gt;0,Data!H239,H208)</f>
        <v>7.0297689633402181</v>
      </c>
      <c r="G335" s="52">
        <f>IF(Data!I239&gt;0,Data!I239,I208)</f>
        <v>6.9939311358933773</v>
      </c>
      <c r="H335" s="52">
        <f>IF(Data!J239&gt;0,Data!J239,J208)</f>
        <v>7.1236169477982161</v>
      </c>
      <c r="I335" s="52">
        <f>IF(Data!K239&gt;0,Data!K239,K208)</f>
        <v>7.3729260719294345</v>
      </c>
      <c r="J335" s="52">
        <f>IF(Data!L239&gt;0,Data!L239,L208)</f>
        <v>7.352310953195988</v>
      </c>
      <c r="K335" s="52">
        <f>IF(Data!M239&gt;0,Data!M239,M208)</f>
        <v>7.454279257259306</v>
      </c>
      <c r="L335" s="52">
        <f>IF(Data!N239&gt;0,Data!N239,N208)</f>
        <v>7.6155479346234252</v>
      </c>
      <c r="M335" s="52">
        <f>IF(Data!O239&gt;0,Data!O239,O208)</f>
        <v>7.3923839107646057</v>
      </c>
      <c r="N335" s="52">
        <f>IF(Data!P239&gt;0,Data!P239,P208)</f>
        <v>7.3487553160510739</v>
      </c>
      <c r="O335" s="53"/>
      <c r="P335" s="53"/>
    </row>
    <row r="336" spans="1:16">
      <c r="A336" s="66"/>
      <c r="B336" s="84">
        <f t="shared" si="8"/>
        <v>45169</v>
      </c>
      <c r="C336" s="52">
        <f>IF(Data!E240&gt;0,Data!E240,E209)</f>
        <v>7.67</v>
      </c>
      <c r="D336" s="52">
        <f>IF(Data!F240&gt;0,Data!F240,F209)</f>
        <v>7.61</v>
      </c>
      <c r="E336" s="52">
        <f>IF(Data!G240&gt;0,Data!G240,G209)</f>
        <v>6.5198551579972657</v>
      </c>
      <c r="F336" s="52">
        <f>IF(Data!H240&gt;0,Data!H240,H209)</f>
        <v>6.7061191155403392</v>
      </c>
      <c r="G336" s="52">
        <f>IF(Data!I240&gt;0,Data!I240,I209)</f>
        <v>6.6702812880934985</v>
      </c>
      <c r="H336" s="52">
        <f>IF(Data!J240&gt;0,Data!J240,J209)</f>
        <v>6.7999670999983373</v>
      </c>
      <c r="I336" s="52">
        <f>IF(Data!K240&gt;0,Data!K240,K209)</f>
        <v>7.0646127159921228</v>
      </c>
      <c r="J336" s="52">
        <f>IF(Data!L240&gt;0,Data!L240,L209)</f>
        <v>7.0439975972586764</v>
      </c>
      <c r="K336" s="52">
        <f>IF(Data!M240&gt;0,Data!M240,M209)</f>
        <v>7.1459659013219943</v>
      </c>
      <c r="L336" s="52">
        <f>IF(Data!N240&gt;0,Data!N240,N209)</f>
        <v>7.315524937335903</v>
      </c>
      <c r="M336" s="52">
        <f>IF(Data!O240&gt;0,Data!O240,O209)</f>
        <v>7.0923609134770835</v>
      </c>
      <c r="N336" s="52">
        <f>IF(Data!P240&gt;0,Data!P240,P209)</f>
        <v>7.0733269977870599</v>
      </c>
      <c r="O336" s="53"/>
      <c r="P336" s="53"/>
    </row>
    <row r="337" spans="1:16">
      <c r="A337" s="66"/>
      <c r="B337" s="84">
        <f t="shared" si="8"/>
        <v>45176</v>
      </c>
      <c r="C337" s="52">
        <f>IF(Data!E241&gt;0,Data!E241,E210)</f>
        <v>7.67</v>
      </c>
      <c r="D337" s="52">
        <f>IF(Data!F241&gt;0,Data!F241,F210)</f>
        <v>7.61</v>
      </c>
      <c r="E337" s="52">
        <f>IF(Data!G241&gt;0,Data!G241,G210)</f>
        <v>6.687832015742897</v>
      </c>
      <c r="F337" s="52">
        <f>IF(Data!H241&gt;0,Data!H241,H210)</f>
        <v>6.7542145359743362</v>
      </c>
      <c r="G337" s="52">
        <f>IF(Data!I241&gt;0,Data!I241,I210)</f>
        <v>6.7183767085274955</v>
      </c>
      <c r="H337" s="52">
        <f>IF(Data!J241&gt;0,Data!J241,J210)</f>
        <v>6.8480625204323342</v>
      </c>
      <c r="I337" s="52">
        <f>IF(Data!K241&gt;0,Data!K241,K210)</f>
        <v>7.1004721674689151</v>
      </c>
      <c r="J337" s="52">
        <f>IF(Data!L241&gt;0,Data!L241,L210)</f>
        <v>7.0798570487354686</v>
      </c>
      <c r="K337" s="52">
        <f>IF(Data!M241&gt;0,Data!M241,M210)</f>
        <v>7.1818253527987865</v>
      </c>
      <c r="L337" s="52">
        <f>IF(Data!N241&gt;0,Data!N241,N210)</f>
        <v>7.3484560705486812</v>
      </c>
      <c r="M337" s="52">
        <f>IF(Data!O241&gt;0,Data!O241,O210)</f>
        <v>7.1252920466898617</v>
      </c>
      <c r="N337" s="52">
        <f>IF(Data!P241&gt;0,Data!P241,P210)</f>
        <v>7.1015345279256978</v>
      </c>
      <c r="O337" s="53"/>
      <c r="P337" s="53"/>
    </row>
    <row r="338" spans="1:16">
      <c r="A338" s="66"/>
      <c r="B338" s="84">
        <f t="shared" si="8"/>
        <v>45183</v>
      </c>
      <c r="C338" s="52">
        <f>IF(Data!E242&gt;0,Data!E242,E211)</f>
        <v>7.67</v>
      </c>
      <c r="D338" s="52">
        <f>IF(Data!F242&gt;0,Data!F242,F211)</f>
        <v>7.61</v>
      </c>
      <c r="E338" s="52">
        <f>IF(Data!G242&gt;0,Data!G242,G211)</f>
        <v>6.687832015742897</v>
      </c>
      <c r="F338" s="52">
        <f>IF(Data!H242&gt;0,Data!H242,H211)</f>
        <v>6.7585983801575775</v>
      </c>
      <c r="G338" s="52">
        <f>IF(Data!I242&gt;0,Data!I242,I211)</f>
        <v>6.7227605527107368</v>
      </c>
      <c r="H338" s="52">
        <f>IF(Data!J242&gt;0,Data!J242,J211)</f>
        <v>6.8524463646155755</v>
      </c>
      <c r="I338" s="52">
        <f>IF(Data!K242&gt;0,Data!K242,K211)</f>
        <v>7.1066636623453476</v>
      </c>
      <c r="J338" s="52">
        <f>IF(Data!L242&gt;0,Data!L242,L211)</f>
        <v>7.0860485436119012</v>
      </c>
      <c r="K338" s="52">
        <f>IF(Data!M242&gt;0,Data!M242,M211)</f>
        <v>7.1880168476752191</v>
      </c>
      <c r="L338" s="52">
        <f>IF(Data!N242&gt;0,Data!N242,N211)</f>
        <v>7.3479502899579643</v>
      </c>
      <c r="M338" s="52">
        <f>IF(Data!O242&gt;0,Data!O242,O211)</f>
        <v>7.1247862660991448</v>
      </c>
      <c r="N338" s="52">
        <f>IF(Data!P242&gt;0,Data!P242,P211)</f>
        <v>7.0995019420305807</v>
      </c>
      <c r="O338" s="53"/>
      <c r="P338" s="53"/>
    </row>
    <row r="339" spans="1:16">
      <c r="A339" s="66"/>
      <c r="B339" s="84">
        <f t="shared" si="8"/>
        <v>45190</v>
      </c>
      <c r="C339" s="52">
        <f>IF(Data!E243&gt;0,Data!E243,E212)</f>
        <v>7.67</v>
      </c>
      <c r="D339" s="52">
        <f>IF(Data!F243&gt;0,Data!F243,F212)</f>
        <v>7.61</v>
      </c>
      <c r="E339" s="52">
        <f>IF(Data!G243&gt;0,Data!G243,G212)</f>
        <v>6.687832015742897</v>
      </c>
      <c r="F339" s="52">
        <f>IF(Data!H243&gt;0,Data!H243,H212)</f>
        <v>6.5596792360948903</v>
      </c>
      <c r="G339" s="52">
        <f>IF(Data!I243&gt;0,Data!I243,I212)</f>
        <v>6.5238414086480496</v>
      </c>
      <c r="H339" s="52">
        <f>IF(Data!J243&gt;0,Data!J243,J212)</f>
        <v>6.6535272205528884</v>
      </c>
      <c r="I339" s="52">
        <f>IF(Data!K243&gt;0,Data!K243,K212)</f>
        <v>6.9124804872398622</v>
      </c>
      <c r="J339" s="52">
        <f>IF(Data!L243&gt;0,Data!L243,L212)</f>
        <v>6.8918653685064157</v>
      </c>
      <c r="K339" s="52">
        <f>IF(Data!M243&gt;0,Data!M243,M212)</f>
        <v>6.9938336725697337</v>
      </c>
      <c r="L339" s="52">
        <f>IF(Data!N243&gt;0,Data!N243,N212)</f>
        <v>7.1673568677156494</v>
      </c>
      <c r="M339" s="52">
        <f>IF(Data!O243&gt;0,Data!O243,O212)</f>
        <v>6.9441928438568299</v>
      </c>
      <c r="N339" s="52">
        <f>IF(Data!P243&gt;0,Data!P243,P212)</f>
        <v>6.937419628890134</v>
      </c>
      <c r="O339" s="53"/>
      <c r="P339" s="53"/>
    </row>
    <row r="340" spans="1:16">
      <c r="A340" s="66"/>
      <c r="B340" s="84">
        <f t="shared" si="8"/>
        <v>45197</v>
      </c>
      <c r="C340" s="52">
        <f>IF(Data!E244&gt;0,Data!E244,E213)</f>
        <v>7.67</v>
      </c>
      <c r="D340" s="52">
        <f>IF(Data!F244&gt;0,Data!F244,F213)</f>
        <v>7.61</v>
      </c>
      <c r="E340" s="52">
        <f>IF(Data!G244&gt;0,Data!G244,G213)</f>
        <v>6.687832015742897</v>
      </c>
      <c r="F340" s="52">
        <f>IF(Data!H244&gt;0,Data!H244,H213)</f>
        <v>6.424703440434854</v>
      </c>
      <c r="G340" s="52">
        <f>IF(Data!I244&gt;0,Data!I244,I213)</f>
        <v>6.3888656129880133</v>
      </c>
      <c r="H340" s="52">
        <f>IF(Data!J244&gt;0,Data!J244,J213)</f>
        <v>6.518551424892852</v>
      </c>
      <c r="I340" s="52">
        <f>IF(Data!K244&gt;0,Data!K244,K213)</f>
        <v>6.7963708413688559</v>
      </c>
      <c r="J340" s="52">
        <f>IF(Data!L244&gt;0,Data!L244,L213)</f>
        <v>6.7757557226354095</v>
      </c>
      <c r="K340" s="52">
        <f>IF(Data!M244&gt;0,Data!M244,M213)</f>
        <v>6.8777240266987274</v>
      </c>
      <c r="L340" s="52">
        <f>IF(Data!N244&gt;0,Data!N244,N213)</f>
        <v>7.0654506802533223</v>
      </c>
      <c r="M340" s="52">
        <f>IF(Data!O244&gt;0,Data!O244,O213)</f>
        <v>6.8422866563945028</v>
      </c>
      <c r="N340" s="52">
        <f>IF(Data!P244&gt;0,Data!P244,P213)</f>
        <v>6.874377856738235</v>
      </c>
      <c r="O340" s="53"/>
      <c r="P340" s="53"/>
    </row>
    <row r="341" spans="1:16">
      <c r="A341" s="66"/>
      <c r="B341" s="84">
        <f t="shared" si="8"/>
        <v>45204</v>
      </c>
      <c r="C341" s="52">
        <f>IF(Data!E245&gt;0,Data!E245,E214)</f>
        <v>7.67</v>
      </c>
      <c r="D341" s="52">
        <f>IF(Data!F245&gt;0,Data!F245,F214)</f>
        <v>7.61</v>
      </c>
      <c r="E341" s="52">
        <f>IF(Data!G245&gt;0,Data!G245,G214)</f>
        <v>7.35</v>
      </c>
      <c r="F341" s="52">
        <f>IF(Data!H245&gt;0,Data!H245,H214)</f>
        <v>6.3908795525505866</v>
      </c>
      <c r="G341" s="52">
        <f>IF(Data!I245&gt;0,Data!I245,I214)</f>
        <v>6.3550417251037459</v>
      </c>
      <c r="H341" s="52">
        <f>IF(Data!J245&gt;0,Data!J245,J214)</f>
        <v>6.4847275370085846</v>
      </c>
      <c r="I341" s="52">
        <f>IF(Data!K245&gt;0,Data!K245,K214)</f>
        <v>6.7781660252145466</v>
      </c>
      <c r="J341" s="52">
        <f>IF(Data!L245&gt;0,Data!L245,L214)</f>
        <v>6.7575509064811001</v>
      </c>
      <c r="K341" s="52">
        <f>IF(Data!M245&gt;0,Data!M245,M214)</f>
        <v>6.859519210544418</v>
      </c>
      <c r="L341" s="52">
        <f>IF(Data!N245&gt;0,Data!N245,N214)</f>
        <v>7.0529567622304175</v>
      </c>
      <c r="M341" s="52">
        <f>IF(Data!O245&gt;0,Data!O245,O214)</f>
        <v>6.8297927383715979</v>
      </c>
      <c r="N341" s="52">
        <f>IF(Data!P245&gt;0,Data!P245,P214)</f>
        <v>6.9101124679498085</v>
      </c>
      <c r="O341" s="53"/>
      <c r="P341" s="53"/>
    </row>
    <row r="342" spans="1:16">
      <c r="A342" s="66"/>
      <c r="B342" s="84">
        <f t="shared" si="8"/>
        <v>45211</v>
      </c>
      <c r="C342" s="52">
        <f>IF(Data!E246&gt;0,Data!E246,E215)</f>
        <v>7.67</v>
      </c>
      <c r="D342" s="52">
        <f>IF(Data!F246&gt;0,Data!F246,F215)</f>
        <v>7.61</v>
      </c>
      <c r="E342" s="52">
        <f>IF(Data!G246&gt;0,Data!G246,G215)</f>
        <v>7.35</v>
      </c>
      <c r="F342" s="52">
        <f>IF(Data!H246&gt;0,Data!H246,H215)</f>
        <v>6.2917342918513697</v>
      </c>
      <c r="G342" s="52">
        <f>IF(Data!I246&gt;0,Data!I246,I215)</f>
        <v>6.255896464404529</v>
      </c>
      <c r="H342" s="52">
        <f>IF(Data!J246&gt;0,Data!J246,J215)</f>
        <v>6.3855822763093677</v>
      </c>
      <c r="I342" s="52">
        <f>IF(Data!K246&gt;0,Data!K246,K215)</f>
        <v>6.6891187738583078</v>
      </c>
      <c r="J342" s="52">
        <f>IF(Data!L246&gt;0,Data!L246,L215)</f>
        <v>6.6685036551248613</v>
      </c>
      <c r="K342" s="52">
        <f>IF(Data!M246&gt;0,Data!M246,M215)</f>
        <v>6.7704719591881792</v>
      </c>
      <c r="L342" s="52">
        <f>IF(Data!N246&gt;0,Data!N246,N215)</f>
        <v>6.965367487064654</v>
      </c>
      <c r="M342" s="52">
        <f>IF(Data!O246&gt;0,Data!O246,O215)</f>
        <v>6.7422034632058345</v>
      </c>
      <c r="N342" s="52">
        <f>IF(Data!P246&gt;0,Data!P246,P215)</f>
        <v>6.826603910083624</v>
      </c>
      <c r="O342" s="53"/>
      <c r="P342" s="53"/>
    </row>
    <row r="343" spans="1:16">
      <c r="A343" s="66"/>
      <c r="B343" s="84">
        <f t="shared" si="8"/>
        <v>45218</v>
      </c>
      <c r="C343" s="52">
        <f>IF(Data!E247&gt;0,Data!E247,E216)</f>
        <v>7.67</v>
      </c>
      <c r="D343" s="52">
        <f>IF(Data!F247&gt;0,Data!F247,F216)</f>
        <v>7.61</v>
      </c>
      <c r="E343" s="52">
        <f>IF(Data!G247&gt;0,Data!G247,G216)</f>
        <v>7.35</v>
      </c>
      <c r="F343" s="52">
        <f>IF(Data!H247&gt;0,Data!H247,H216)</f>
        <v>6.4272506420623401</v>
      </c>
      <c r="G343" s="52">
        <f>IF(Data!I247&gt;0,Data!I247,I216)</f>
        <v>6.3914128146154994</v>
      </c>
      <c r="H343" s="52">
        <f>IF(Data!J247&gt;0,Data!J247,J216)</f>
        <v>6.5210986265203381</v>
      </c>
      <c r="I343" s="52">
        <f>IF(Data!K247&gt;0,Data!K247,K216)</f>
        <v>6.8027586442621644</v>
      </c>
      <c r="J343" s="52">
        <f>IF(Data!L247&gt;0,Data!L247,L216)</f>
        <v>6.7821435255287179</v>
      </c>
      <c r="K343" s="52">
        <f>IF(Data!M247&gt;0,Data!M247,M216)</f>
        <v>6.8841118295920358</v>
      </c>
      <c r="L343" s="52">
        <f>IF(Data!N247&gt;0,Data!N247,N216)</f>
        <v>7.0568005687403632</v>
      </c>
      <c r="M343" s="52">
        <f>IF(Data!O247&gt;0,Data!O247,O216)</f>
        <v>6.8336365448815437</v>
      </c>
      <c r="N343" s="52">
        <f>IF(Data!P247&gt;0,Data!P247,P216)</f>
        <v>6.8949171032722916</v>
      </c>
      <c r="O343" s="53"/>
      <c r="P343" s="53"/>
    </row>
    <row r="344" spans="1:16">
      <c r="A344" s="66"/>
      <c r="B344" s="84">
        <f t="shared" si="8"/>
        <v>45225</v>
      </c>
      <c r="C344" s="52">
        <f>IF(Data!E248&gt;0,Data!E248,E217)</f>
        <v>7.67</v>
      </c>
      <c r="D344" s="52">
        <f>IF(Data!F248&gt;0,Data!F248,F217)</f>
        <v>7.61</v>
      </c>
      <c r="E344" s="52">
        <f>IF(Data!G248&gt;0,Data!G248,G217)</f>
        <v>7.35</v>
      </c>
      <c r="F344" s="52">
        <f>IF(Data!H248&gt;0,Data!H248,H217)</f>
        <v>6.2593240582769276</v>
      </c>
      <c r="G344" s="52">
        <f>IF(Data!I248&gt;0,Data!I248,I217)</f>
        <v>6.2234862308300869</v>
      </c>
      <c r="H344" s="52">
        <f>IF(Data!J248&gt;0,Data!J248,J217)</f>
        <v>6.3531720427349256</v>
      </c>
      <c r="I344" s="52">
        <f>IF(Data!K248&gt;0,Data!K248,K217)</f>
        <v>6.6319399221404041</v>
      </c>
      <c r="J344" s="52">
        <f>IF(Data!L248&gt;0,Data!L248,L217)</f>
        <v>6.6113248034069576</v>
      </c>
      <c r="K344" s="52">
        <f>IF(Data!M248&gt;0,Data!M248,M217)</f>
        <v>6.7132931074702755</v>
      </c>
      <c r="L344" s="52">
        <f>IF(Data!N248&gt;0,Data!N248,N217)</f>
        <v>6.8968887634359639</v>
      </c>
      <c r="M344" s="52">
        <f>IF(Data!O248&gt;0,Data!O248,O217)</f>
        <v>6.6737247395771444</v>
      </c>
      <c r="N344" s="52">
        <f>IF(Data!P248&gt;0,Data!P248,P217)</f>
        <v>6.7482894736761505</v>
      </c>
      <c r="O344" s="53"/>
      <c r="P344" s="53"/>
    </row>
    <row r="345" spans="1:16">
      <c r="A345" s="66"/>
      <c r="B345" s="84">
        <f t="shared" si="8"/>
        <v>45232</v>
      </c>
      <c r="C345" s="52">
        <f>IF(Data!E249&gt;0,Data!E249,E218)</f>
        <v>7.67</v>
      </c>
      <c r="D345" s="52">
        <f>IF(Data!F249&gt;0,Data!F249,F218)</f>
        <v>7.61</v>
      </c>
      <c r="E345" s="52">
        <f>IF(Data!G249&gt;0,Data!G249,G218)</f>
        <v>7.35</v>
      </c>
      <c r="F345" s="52">
        <f>IF(Data!H249&gt;0,Data!H249,H218)</f>
        <v>7.07</v>
      </c>
      <c r="G345" s="52">
        <f>IF(Data!I249&gt;0,Data!I249,I218)</f>
        <v>6.0874503899620933</v>
      </c>
      <c r="H345" s="52">
        <f>IF(Data!J249&gt;0,Data!J249,J218)</f>
        <v>6.2171362018669321</v>
      </c>
      <c r="I345" s="52">
        <f>IF(Data!K249&gt;0,Data!K249,K218)</f>
        <v>6.5026075396810921</v>
      </c>
      <c r="J345" s="52">
        <f>IF(Data!L249&gt;0,Data!L249,L218)</f>
        <v>6.4819924209476456</v>
      </c>
      <c r="K345" s="52">
        <f>IF(Data!M249&gt;0,Data!M249,M218)</f>
        <v>6.5839607250109635</v>
      </c>
      <c r="L345" s="52">
        <f>IF(Data!N249&gt;0,Data!N249,N218)</f>
        <v>6.7734571148524791</v>
      </c>
      <c r="M345" s="52">
        <f>IF(Data!O249&gt;0,Data!O249,O218)</f>
        <v>6.5502930909936596</v>
      </c>
      <c r="N345" s="52">
        <f>IF(Data!P249&gt;0,Data!P249,P218)</f>
        <v>6.6397165351589713</v>
      </c>
      <c r="O345" s="53"/>
      <c r="P345" s="53"/>
    </row>
    <row r="346" spans="1:16">
      <c r="A346" s="66"/>
      <c r="B346" s="84">
        <f t="shared" si="8"/>
        <v>45239</v>
      </c>
      <c r="C346" s="52">
        <f>IF(Data!E250&gt;0,Data!E250,E219)</f>
        <v>7.67</v>
      </c>
      <c r="D346" s="52">
        <f>IF(Data!F250&gt;0,Data!F250,F219)</f>
        <v>7.61</v>
      </c>
      <c r="E346" s="52">
        <f>IF(Data!G250&gt;0,Data!G250,G219)</f>
        <v>7.35</v>
      </c>
      <c r="F346" s="52">
        <f>IF(Data!H250&gt;0,Data!H250,H219)</f>
        <v>7.07</v>
      </c>
      <c r="G346" s="52">
        <f>IF(Data!I250&gt;0,Data!I250,I219)</f>
        <v>6.1149389418005491</v>
      </c>
      <c r="H346" s="52">
        <f>IF(Data!J250&gt;0,Data!J250,J219)</f>
        <v>6.2446247537053878</v>
      </c>
      <c r="I346" s="52">
        <f>IF(Data!K250&gt;0,Data!K250,K219)</f>
        <v>6.5189083293134003</v>
      </c>
      <c r="J346" s="52">
        <f>IF(Data!L250&gt;0,Data!L250,L219)</f>
        <v>6.4982932105799538</v>
      </c>
      <c r="K346" s="52">
        <f>IF(Data!M250&gt;0,Data!M250,M219)</f>
        <v>6.6002615146432717</v>
      </c>
      <c r="L346" s="52">
        <f>IF(Data!N250&gt;0,Data!N250,N219)</f>
        <v>6.7696289804341543</v>
      </c>
      <c r="M346" s="52">
        <f>IF(Data!O250&gt;0,Data!O250,O219)</f>
        <v>6.5464649565753348</v>
      </c>
      <c r="N346" s="52">
        <f>IF(Data!P250&gt;0,Data!P250,P219)</f>
        <v>6.6203553597520992</v>
      </c>
      <c r="O346" s="53"/>
      <c r="P346" s="53"/>
    </row>
    <row r="347" spans="1:16">
      <c r="A347" s="66"/>
      <c r="B347" s="84">
        <f t="shared" si="8"/>
        <v>45246</v>
      </c>
      <c r="C347" s="52">
        <f>IF(Data!E251&gt;0,Data!E251,E220)</f>
        <v>7.67</v>
      </c>
      <c r="D347" s="52">
        <f>IF(Data!F251&gt;0,Data!F251,F220)</f>
        <v>7.61</v>
      </c>
      <c r="E347" s="52">
        <f>IF(Data!G251&gt;0,Data!G251,G220)</f>
        <v>7.35</v>
      </c>
      <c r="F347" s="52">
        <f>IF(Data!H251&gt;0,Data!H251,H220)</f>
        <v>7.07</v>
      </c>
      <c r="G347" s="52">
        <f>IF(Data!I251&gt;0,Data!I251,I220)</f>
        <v>6.2369991753749918</v>
      </c>
      <c r="H347" s="52">
        <f>IF(Data!J251&gt;0,Data!J251,J220)</f>
        <v>6.3666849872798306</v>
      </c>
      <c r="I347" s="52">
        <f>IF(Data!K251&gt;0,Data!K251,K220)</f>
        <v>6.6290434363055653</v>
      </c>
      <c r="J347" s="52">
        <f>IF(Data!L251&gt;0,Data!L251,L220)</f>
        <v>6.6084283175721188</v>
      </c>
      <c r="K347" s="52">
        <f>IF(Data!M251&gt;0,Data!M251,M220)</f>
        <v>6.7103966216354367</v>
      </c>
      <c r="L347" s="52">
        <f>IF(Data!N251&gt;0,Data!N251,N220)</f>
        <v>6.8841944792286087</v>
      </c>
      <c r="M347" s="52">
        <f>IF(Data!O251&gt;0,Data!O251,O220)</f>
        <v>6.6610304553697892</v>
      </c>
      <c r="N347" s="52">
        <f>IF(Data!P251&gt;0,Data!P251,P220)</f>
        <v>6.7355333600534859</v>
      </c>
      <c r="O347" s="53"/>
      <c r="P347" s="53"/>
    </row>
    <row r="348" spans="1:16">
      <c r="A348" s="66"/>
      <c r="B348" s="84">
        <f t="shared" si="8"/>
        <v>45253</v>
      </c>
      <c r="C348" s="52">
        <f>IF(Data!E252&gt;0,Data!E252,E221)</f>
        <v>7.67</v>
      </c>
      <c r="D348" s="52">
        <f>IF(Data!F252&gt;0,Data!F252,F221)</f>
        <v>7.61</v>
      </c>
      <c r="E348" s="52">
        <f>IF(Data!G252&gt;0,Data!G252,G221)</f>
        <v>7.35</v>
      </c>
      <c r="F348" s="52">
        <f>IF(Data!H252&gt;0,Data!H252,H221)</f>
        <v>7.07</v>
      </c>
      <c r="G348" s="52">
        <f>IF(Data!I252&gt;0,Data!I252,I221)</f>
        <v>6.04716019556788</v>
      </c>
      <c r="H348" s="52">
        <f>IF(Data!J252&gt;0,Data!J252,J221)</f>
        <v>6.1768460074727187</v>
      </c>
      <c r="I348" s="52">
        <f>IF(Data!K252&gt;0,Data!K252,K221)</f>
        <v>6.4409891099041179</v>
      </c>
      <c r="J348" s="52">
        <f>IF(Data!L252&gt;0,Data!L252,L221)</f>
        <v>6.4203739911706714</v>
      </c>
      <c r="K348" s="52">
        <f>IF(Data!M252&gt;0,Data!M252,M221)</f>
        <v>6.5223422952339893</v>
      </c>
      <c r="L348" s="52">
        <f>IF(Data!N252&gt;0,Data!N252,N221)</f>
        <v>6.6896698107536245</v>
      </c>
      <c r="M348" s="52">
        <f>IF(Data!O252&gt;0,Data!O252,O221)</f>
        <v>6.466505786894805</v>
      </c>
      <c r="N348" s="52">
        <f>IF(Data!P252&gt;0,Data!P252,P221)</f>
        <v>6.530334891096282</v>
      </c>
      <c r="O348" s="53"/>
      <c r="P348" s="53"/>
    </row>
    <row r="349" spans="1:16">
      <c r="A349" s="66"/>
      <c r="B349" s="84">
        <f t="shared" si="8"/>
        <v>45260</v>
      </c>
      <c r="C349" s="52">
        <f>IF(Data!E253&gt;0,Data!E253,E222)</f>
        <v>7.67</v>
      </c>
      <c r="D349" s="52">
        <f>IF(Data!F253&gt;0,Data!F253,F222)</f>
        <v>7.61</v>
      </c>
      <c r="E349" s="52">
        <f>IF(Data!G253&gt;0,Data!G253,G222)</f>
        <v>7.35</v>
      </c>
      <c r="F349" s="52">
        <f>IF(Data!H253&gt;0,Data!H253,H222)</f>
        <v>7.07</v>
      </c>
      <c r="G349" s="52">
        <f>IF(Data!I253&gt;0,Data!I253,I222)</f>
        <v>6.98</v>
      </c>
      <c r="H349" s="52">
        <f>IF(Data!J253&gt;0,Data!J253,J222)</f>
        <v>6.2137317353208195</v>
      </c>
      <c r="I349" s="52">
        <f>IF(Data!K253&gt;0,Data!K253,K222)</f>
        <v>6.4901621056847087</v>
      </c>
      <c r="J349" s="52">
        <f>IF(Data!L253&gt;0,Data!L253,L222)</f>
        <v>6.4695469869512623</v>
      </c>
      <c r="K349" s="52">
        <f>IF(Data!M253&gt;0,Data!M253,M222)</f>
        <v>6.5715152910145802</v>
      </c>
      <c r="L349" s="52">
        <f>IF(Data!N253&gt;0,Data!N253,N222)</f>
        <v>6.7353440633154085</v>
      </c>
      <c r="M349" s="52">
        <f>IF(Data!O253&gt;0,Data!O253,O222)</f>
        <v>6.512180039456589</v>
      </c>
      <c r="N349" s="52">
        <f>IF(Data!P253&gt;0,Data!P253,P222)</f>
        <v>6.5753283434772349</v>
      </c>
      <c r="O349" s="53"/>
      <c r="P349" s="53"/>
    </row>
    <row r="350" spans="1:16">
      <c r="A350" s="66"/>
      <c r="B350" s="84">
        <f t="shared" si="8"/>
        <v>45267</v>
      </c>
      <c r="C350" s="52">
        <f>IF(Data!E254&gt;0,Data!E254,E223)</f>
        <v>7.67</v>
      </c>
      <c r="D350" s="52">
        <f>IF(Data!F254&gt;0,Data!F254,F223)</f>
        <v>7.61</v>
      </c>
      <c r="E350" s="52">
        <f>IF(Data!G254&gt;0,Data!G254,G223)</f>
        <v>7.35</v>
      </c>
      <c r="F350" s="52">
        <f>IF(Data!H254&gt;0,Data!H254,H223)</f>
        <v>7.07</v>
      </c>
      <c r="G350" s="52">
        <f>IF(Data!I254&gt;0,Data!I254,I223)</f>
        <v>6.98</v>
      </c>
      <c r="H350" s="52">
        <f>IF(Data!J254&gt;0,Data!J254,J223)</f>
        <v>6.4882266343563844</v>
      </c>
      <c r="I350" s="52">
        <f>IF(Data!K254&gt;0,Data!K254,K223)</f>
        <v>6.7539287000186441</v>
      </c>
      <c r="J350" s="52">
        <f>IF(Data!L254&gt;0,Data!L254,L223)</f>
        <v>6.7333135812851976</v>
      </c>
      <c r="K350" s="52">
        <f>IF(Data!M254&gt;0,Data!M254,M223)</f>
        <v>6.8352818853485156</v>
      </c>
      <c r="L350" s="52">
        <f>IF(Data!N254&gt;0,Data!N254,N223)</f>
        <v>6.9622209952020873</v>
      </c>
      <c r="M350" s="52">
        <f>IF(Data!O254&gt;0,Data!O254,O223)</f>
        <v>6.7390569713432678</v>
      </c>
      <c r="N350" s="52">
        <f>IF(Data!P254&gt;0,Data!P254,P223)</f>
        <v>6.7545314372083975</v>
      </c>
      <c r="O350" s="53"/>
      <c r="P350" s="53"/>
    </row>
    <row r="351" spans="1:16">
      <c r="A351" s="66"/>
      <c r="B351" s="84">
        <f t="shared" si="8"/>
        <v>45274</v>
      </c>
      <c r="C351" s="52">
        <f>IF(Data!E255&gt;0,Data!E255,E224)</f>
        <v>7.67</v>
      </c>
      <c r="D351" s="52">
        <f>IF(Data!F255&gt;0,Data!F255,F224)</f>
        <v>7.61</v>
      </c>
      <c r="E351" s="52">
        <f>IF(Data!G255&gt;0,Data!G255,G224)</f>
        <v>7.35</v>
      </c>
      <c r="F351" s="52">
        <f>IF(Data!H255&gt;0,Data!H255,H224)</f>
        <v>7.07</v>
      </c>
      <c r="G351" s="52">
        <f>IF(Data!I255&gt;0,Data!I255,I224)</f>
        <v>6.98</v>
      </c>
      <c r="H351" s="52">
        <f>IF(Data!J255&gt;0,Data!J255,J224)</f>
        <v>6.4882266343563844</v>
      </c>
      <c r="I351" s="52">
        <f>IF(Data!K255&gt;0,Data!K255,K224)</f>
        <v>6.4954123256967637</v>
      </c>
      <c r="J351" s="52">
        <f>IF(Data!L255&gt;0,Data!L255,L224)</f>
        <v>6.4747972069633173</v>
      </c>
      <c r="K351" s="52">
        <f>IF(Data!M255&gt;0,Data!M255,M224)</f>
        <v>6.5767655110266352</v>
      </c>
      <c r="L351" s="52">
        <f>IF(Data!N255&gt;0,Data!N255,N224)</f>
        <v>6.7208681290176386</v>
      </c>
      <c r="M351" s="52">
        <f>IF(Data!O255&gt;0,Data!O255,O224)</f>
        <v>6.4977041051588191</v>
      </c>
      <c r="N351" s="52">
        <f>IF(Data!P255&gt;0,Data!P255,P224)</f>
        <v>6.5261200719281103</v>
      </c>
      <c r="O351" s="53"/>
      <c r="P351" s="53"/>
    </row>
    <row r="352" spans="1:16">
      <c r="A352" s="66"/>
      <c r="B352" s="84">
        <f t="shared" si="8"/>
        <v>45281</v>
      </c>
      <c r="C352" s="52">
        <f>IF(Data!E256&gt;0,Data!E256,E225)</f>
        <v>7.67</v>
      </c>
      <c r="D352" s="52">
        <f>IF(Data!F256&gt;0,Data!F256,F225)</f>
        <v>7.61</v>
      </c>
      <c r="E352" s="52">
        <f>IF(Data!G256&gt;0,Data!G256,G225)</f>
        <v>7.35</v>
      </c>
      <c r="F352" s="52">
        <f>IF(Data!H256&gt;0,Data!H256,H225)</f>
        <v>7.07</v>
      </c>
      <c r="G352" s="52">
        <f>IF(Data!I256&gt;0,Data!I256,I225)</f>
        <v>6.98</v>
      </c>
      <c r="H352" s="52">
        <f>IF(Data!J256&gt;0,Data!J256,J225)</f>
        <v>6.4882266343563844</v>
      </c>
      <c r="I352" s="52">
        <f>IF(Data!K256&gt;0,Data!K256,K225)</f>
        <v>6.4431595423935697</v>
      </c>
      <c r="J352" s="52">
        <f>IF(Data!L256&gt;0,Data!L256,L225)</f>
        <v>6.4225444236601232</v>
      </c>
      <c r="K352" s="52">
        <f>IF(Data!M256&gt;0,Data!M256,M225)</f>
        <v>6.5245127277234412</v>
      </c>
      <c r="L352" s="52">
        <f>IF(Data!N256&gt;0,Data!N256,N225)</f>
        <v>6.6749028517421714</v>
      </c>
      <c r="M352" s="52">
        <f>IF(Data!O256&gt;0,Data!O256,O225)</f>
        <v>6.4517388278833518</v>
      </c>
      <c r="N352" s="52">
        <f>IF(Data!P256&gt;0,Data!P256,P225)</f>
        <v>6.4890650417894715</v>
      </c>
      <c r="O352" s="53"/>
      <c r="P352" s="53"/>
    </row>
    <row r="353" spans="1:16">
      <c r="A353" s="66"/>
      <c r="B353" s="84">
        <f t="shared" si="8"/>
        <v>45288</v>
      </c>
      <c r="C353" s="52">
        <f>IF(Data!E257&gt;0,Data!E257,E226)</f>
        <v>7.67</v>
      </c>
      <c r="D353" s="52">
        <f>IF(Data!F257&gt;0,Data!F257,F226)</f>
        <v>7.61</v>
      </c>
      <c r="E353" s="52">
        <f>IF(Data!G257&gt;0,Data!G257,G226)</f>
        <v>7.35</v>
      </c>
      <c r="F353" s="52">
        <f>IF(Data!H257&gt;0,Data!H257,H226)</f>
        <v>7.07</v>
      </c>
      <c r="G353" s="52">
        <f>IF(Data!I257&gt;0,Data!I257,I226)</f>
        <v>6.98</v>
      </c>
      <c r="H353" s="52">
        <f>IF(Data!J257&gt;0,Data!J257,J226)</f>
        <v>6.4882266343563844</v>
      </c>
      <c r="I353" s="52">
        <f>IF(Data!K257&gt;0,Data!K257,K226)</f>
        <v>6.6021438838643354</v>
      </c>
      <c r="J353" s="52">
        <f>IF(Data!L257&gt;0,Data!L257,L226)</f>
        <v>6.5815287651308889</v>
      </c>
      <c r="K353" s="52">
        <f>IF(Data!M257&gt;0,Data!M257,M226)</f>
        <v>6.6834970691942068</v>
      </c>
      <c r="L353" s="52">
        <f>IF(Data!N257&gt;0,Data!N257,N226)</f>
        <v>6.8224415829055225</v>
      </c>
      <c r="M353" s="52">
        <f>IF(Data!O257&gt;0,Data!O257,O226)</f>
        <v>6.599277559046703</v>
      </c>
      <c r="N353" s="52">
        <f>IF(Data!P257&gt;0,Data!P257,P226)</f>
        <v>6.6220506400414303</v>
      </c>
      <c r="O353" s="53"/>
      <c r="P353" s="53"/>
    </row>
    <row r="354" spans="1:16">
      <c r="A354" s="8">
        <f>A319+1</f>
        <v>2024</v>
      </c>
      <c r="B354" s="84">
        <f t="shared" si="8"/>
        <v>45295</v>
      </c>
      <c r="C354" s="52">
        <f>IF(Data!E258&gt;0,Data!E258,E227)</f>
        <v>7.67</v>
      </c>
      <c r="D354" s="52">
        <f>IF(Data!F258&gt;0,Data!F258,F227)</f>
        <v>7.61</v>
      </c>
      <c r="E354" s="52">
        <f>IF(Data!G258&gt;0,Data!G258,G227)</f>
        <v>7.35</v>
      </c>
      <c r="F354" s="52">
        <f>IF(Data!H258&gt;0,Data!H258,H227)</f>
        <v>7.07</v>
      </c>
      <c r="G354" s="52">
        <f>IF(Data!I258&gt;0,Data!I258,I227)</f>
        <v>6.98</v>
      </c>
      <c r="H354" s="52">
        <f>IF(Data!J258&gt;0,Data!J258,J227)</f>
        <v>6.53</v>
      </c>
      <c r="I354" s="52">
        <f>IF(Data!K258&gt;0,Data!K258,K227)</f>
        <v>6.4340920077341357</v>
      </c>
      <c r="J354" s="52">
        <f>IF(Data!L258&gt;0,Data!L258,L227)</f>
        <v>6.4134768890006892</v>
      </c>
      <c r="K354" s="52">
        <f>IF(Data!M258&gt;0,Data!M258,M227)</f>
        <v>6.5154451930640072</v>
      </c>
      <c r="L354" s="52">
        <f>IF(Data!N258&gt;0,Data!N258,N227)</f>
        <v>6.6584395093672466</v>
      </c>
      <c r="M354" s="52">
        <f>IF(Data!O258&gt;0,Data!O258,O227)</f>
        <v>6.4352754855084271</v>
      </c>
      <c r="N354" s="52">
        <f>IF(Data!P258&gt;0,Data!P258,P227)</f>
        <v>6.4740720414880855</v>
      </c>
      <c r="O354" s="53"/>
      <c r="P354" s="53"/>
    </row>
    <row r="355" spans="1:16">
      <c r="A355" s="66"/>
      <c r="B355" s="84">
        <f t="shared" si="8"/>
        <v>45302</v>
      </c>
      <c r="C355" s="52">
        <f>IF(Data!E259&gt;0,Data!E259,E228)</f>
        <v>7.67</v>
      </c>
      <c r="D355" s="52">
        <f>IF(Data!F259&gt;0,Data!F259,F228)</f>
        <v>7.61</v>
      </c>
      <c r="E355" s="52">
        <f>IF(Data!G259&gt;0,Data!G259,G228)</f>
        <v>7.35</v>
      </c>
      <c r="F355" s="52">
        <f>IF(Data!H259&gt;0,Data!H259,H228)</f>
        <v>7.07</v>
      </c>
      <c r="G355" s="52">
        <f>IF(Data!I259&gt;0,Data!I259,I228)</f>
        <v>6.98</v>
      </c>
      <c r="H355" s="52">
        <f>IF(Data!J259&gt;0,Data!J259,J228)</f>
        <v>6.53</v>
      </c>
      <c r="I355" s="52">
        <f>IF(Data!K259&gt;0,Data!K259,K228)</f>
        <v>6.3318127581862154</v>
      </c>
      <c r="J355" s="52">
        <f>IF(Data!L259&gt;0,Data!L259,L228)</f>
        <v>6.3111976394527689</v>
      </c>
      <c r="K355" s="52">
        <f>IF(Data!M259&gt;0,Data!M259,M228)</f>
        <v>6.4131659435160868</v>
      </c>
      <c r="L355" s="52">
        <f>IF(Data!N259&gt;0,Data!N259,N228)</f>
        <v>6.5729740934540466</v>
      </c>
      <c r="M355" s="52">
        <f>IF(Data!O259&gt;0,Data!O259,O228)</f>
        <v>6.3498100695952271</v>
      </c>
      <c r="N355" s="52">
        <f>IF(Data!P259&gt;0,Data!P259,P228)</f>
        <v>6.3935880767502908</v>
      </c>
      <c r="O355" s="53"/>
      <c r="P355" s="53"/>
    </row>
    <row r="356" spans="1:16">
      <c r="A356" s="66"/>
      <c r="B356" s="84">
        <f t="shared" si="8"/>
        <v>45309</v>
      </c>
      <c r="C356" s="52">
        <f>IF(Data!E260&gt;0,Data!E260,E229)</f>
        <v>7.67</v>
      </c>
      <c r="D356" s="52">
        <f>IF(Data!F260&gt;0,Data!F260,F229)</f>
        <v>7.61</v>
      </c>
      <c r="E356" s="52">
        <f>IF(Data!G260&gt;0,Data!G260,G229)</f>
        <v>7.35</v>
      </c>
      <c r="F356" s="52">
        <f>IF(Data!H260&gt;0,Data!H260,H229)</f>
        <v>7.07</v>
      </c>
      <c r="G356" s="52">
        <f>IF(Data!I260&gt;0,Data!I260,I229)</f>
        <v>6.98</v>
      </c>
      <c r="H356" s="52">
        <f>IF(Data!J260&gt;0,Data!J260,J229)</f>
        <v>6.53</v>
      </c>
      <c r="I356" s="52">
        <f>IF(Data!K260&gt;0,Data!K260,K229)</f>
        <v>6.1929370574628884</v>
      </c>
      <c r="J356" s="52">
        <f>IF(Data!L260&gt;0,Data!L260,L229)</f>
        <v>6.1723219387294419</v>
      </c>
      <c r="K356" s="52">
        <f>IF(Data!M260&gt;0,Data!M260,M229)</f>
        <v>6.2742902427927598</v>
      </c>
      <c r="L356" s="52">
        <f>IF(Data!N260&gt;0,Data!N260,N229)</f>
        <v>6.4166107586137802</v>
      </c>
      <c r="M356" s="52">
        <f>IF(Data!O260&gt;0,Data!O260,O229)</f>
        <v>6.1934467347549607</v>
      </c>
      <c r="N356" s="52">
        <f>IF(Data!P260&gt;0,Data!P260,P229)</f>
        <v>6.2256440246104479</v>
      </c>
      <c r="O356" s="53"/>
      <c r="P356" s="53"/>
    </row>
    <row r="357" spans="1:16">
      <c r="A357" s="66"/>
      <c r="B357" s="84">
        <f t="shared" si="8"/>
        <v>45316</v>
      </c>
      <c r="C357" s="52">
        <f>IF(Data!E261&gt;0,Data!E261,E230)</f>
        <v>7.67</v>
      </c>
      <c r="D357" s="52">
        <f>IF(Data!F261&gt;0,Data!F261,F230)</f>
        <v>7.61</v>
      </c>
      <c r="E357" s="52">
        <f>IF(Data!G261&gt;0,Data!G261,G230)</f>
        <v>7.35</v>
      </c>
      <c r="F357" s="52">
        <f>IF(Data!H261&gt;0,Data!H261,H230)</f>
        <v>7.07</v>
      </c>
      <c r="G357" s="52">
        <f>IF(Data!I261&gt;0,Data!I261,I230)</f>
        <v>6.98</v>
      </c>
      <c r="H357" s="52">
        <f>IF(Data!J261&gt;0,Data!J261,J230)</f>
        <v>6.53</v>
      </c>
      <c r="I357" s="52">
        <f>IF(Data!K261&gt;0,Data!K261,K230)</f>
        <v>6.4579237738583073</v>
      </c>
      <c r="J357" s="52">
        <f>IF(Data!L261&gt;0,Data!L261,L230)</f>
        <v>6.4373086551248608</v>
      </c>
      <c r="K357" s="52">
        <f>IF(Data!M261&gt;0,Data!M261,M230)</f>
        <v>6.5392769591881788</v>
      </c>
      <c r="L357" s="52">
        <f>IF(Data!N261&gt;0,Data!N261,N230)</f>
        <v>6.6491353894154681</v>
      </c>
      <c r="M357" s="52">
        <f>IF(Data!O261&gt;0,Data!O261,O230)</f>
        <v>6.4259713655566486</v>
      </c>
      <c r="N357" s="52">
        <f>IF(Data!P261&gt;0,Data!P261,P230)</f>
        <v>6.4289360167744016</v>
      </c>
      <c r="O357" s="53"/>
      <c r="P357" s="53"/>
    </row>
    <row r="358" spans="1:16">
      <c r="A358" s="66"/>
      <c r="B358" s="84">
        <f t="shared" si="8"/>
        <v>45323</v>
      </c>
      <c r="C358" s="52">
        <f>IF(Data!E262&gt;0,Data!E262,E231)</f>
        <v>7.67</v>
      </c>
      <c r="D358" s="52">
        <f>IF(Data!F262&gt;0,Data!F262,F231)</f>
        <v>7.61</v>
      </c>
      <c r="E358" s="52">
        <f>IF(Data!G262&gt;0,Data!G262,G231)</f>
        <v>7.35</v>
      </c>
      <c r="F358" s="52">
        <f>IF(Data!H262&gt;0,Data!H262,H231)</f>
        <v>7.07</v>
      </c>
      <c r="G358" s="52">
        <f>IF(Data!I262&gt;0,Data!I262,I231)</f>
        <v>6.98</v>
      </c>
      <c r="H358" s="52">
        <f>IF(Data!J262&gt;0,Data!J262,J231)</f>
        <v>6.53</v>
      </c>
      <c r="I358" s="52">
        <f>IF(Data!K262&gt;0,Data!K262,K231)</f>
        <v>6.79</v>
      </c>
      <c r="J358" s="52">
        <f>IF(Data!L262&gt;0,Data!L262,L231)</f>
        <v>6.3052518905076216</v>
      </c>
      <c r="K358" s="52">
        <f>IF(Data!M262&gt;0,Data!M262,M231)</f>
        <v>6.4072201945709395</v>
      </c>
      <c r="L358" s="52">
        <f>IF(Data!N262&gt;0,Data!N262,N231)</f>
        <v>6.5146696344425941</v>
      </c>
      <c r="M358" s="52">
        <f>IF(Data!O262&gt;0,Data!O262,O231)</f>
        <v>6.2915056105837746</v>
      </c>
      <c r="N358" s="52">
        <f>IF(Data!P262&gt;0,Data!P262,P231)</f>
        <v>6.2827977181005021</v>
      </c>
      <c r="O358" s="53"/>
      <c r="P358" s="53"/>
    </row>
    <row r="359" spans="1:16">
      <c r="A359" s="66"/>
      <c r="B359" s="84">
        <f t="shared" si="8"/>
        <v>45330</v>
      </c>
      <c r="C359" s="52">
        <f>IF(Data!E263&gt;0,Data!E263,E232)</f>
        <v>7.67</v>
      </c>
      <c r="D359" s="52">
        <f>IF(Data!F263&gt;0,Data!F263,F232)</f>
        <v>7.61</v>
      </c>
      <c r="E359" s="52">
        <f>IF(Data!G263&gt;0,Data!G263,G232)</f>
        <v>7.35</v>
      </c>
      <c r="F359" s="52">
        <f>IF(Data!H263&gt;0,Data!H263,H232)</f>
        <v>7.07</v>
      </c>
      <c r="G359" s="52">
        <f>IF(Data!I263&gt;0,Data!I263,I232)</f>
        <v>6.98</v>
      </c>
      <c r="H359" s="52">
        <f>IF(Data!J263&gt;0,Data!J263,J232)</f>
        <v>6.53</v>
      </c>
      <c r="I359" s="52">
        <f>IF(Data!K263&gt;0,Data!K263,K232)</f>
        <v>6.79</v>
      </c>
      <c r="J359" s="52">
        <f>IF(Data!L263&gt;0,Data!L263,L232)</f>
        <v>6.1563018317372782</v>
      </c>
      <c r="K359" s="52">
        <f>IF(Data!M263&gt;0,Data!M263,M232)</f>
        <v>6.2582701358005961</v>
      </c>
      <c r="L359" s="52">
        <f>IF(Data!N263&gt;0,Data!N263,N232)</f>
        <v>6.3382804873660419</v>
      </c>
      <c r="M359" s="52">
        <f>IF(Data!O263&gt;0,Data!O263,O232)</f>
        <v>6.1151164635072224</v>
      </c>
      <c r="N359" s="52">
        <f>IF(Data!P263&gt;0,Data!P263,P232)</f>
        <v>6.0948031219582468</v>
      </c>
      <c r="O359" s="53"/>
      <c r="P359" s="53"/>
    </row>
    <row r="360" spans="1:16">
      <c r="A360" s="66"/>
      <c r="B360" s="84">
        <f t="shared" si="8"/>
        <v>45337</v>
      </c>
      <c r="C360" s="52">
        <f>IF(Data!E264&gt;0,Data!E264,E233)</f>
        <v>7.67</v>
      </c>
      <c r="D360" s="52">
        <f>IF(Data!F264&gt;0,Data!F264,F233)</f>
        <v>7.61</v>
      </c>
      <c r="E360" s="52">
        <f>IF(Data!G264&gt;0,Data!G264,G233)</f>
        <v>7.35</v>
      </c>
      <c r="F360" s="52">
        <f>IF(Data!H264&gt;0,Data!H264,H233)</f>
        <v>7.07</v>
      </c>
      <c r="G360" s="52">
        <f>IF(Data!I264&gt;0,Data!I264,I233)</f>
        <v>6.98</v>
      </c>
      <c r="H360" s="52">
        <f>IF(Data!J264&gt;0,Data!J264,J233)</f>
        <v>6.53</v>
      </c>
      <c r="I360" s="52">
        <f>IF(Data!K264&gt;0,Data!K264,K233)</f>
        <v>6.79</v>
      </c>
      <c r="J360" s="52">
        <f>IF(Data!L264&gt;0,Data!L264,L233)</f>
        <v>5.915905244938001</v>
      </c>
      <c r="K360" s="52">
        <f>IF(Data!M264&gt;0,Data!M264,M233)</f>
        <v>6.0178735490013189</v>
      </c>
      <c r="L360" s="52">
        <f>IF(Data!N264&gt;0,Data!N264,N233)</f>
        <v>6.0676623333576032</v>
      </c>
      <c r="M360" s="52">
        <f>IF(Data!O264&gt;0,Data!O264,O233)</f>
        <v>5.8444983094987837</v>
      </c>
      <c r="N360" s="52">
        <f>IF(Data!P264&gt;0,Data!P264,P233)</f>
        <v>5.8199815095411287</v>
      </c>
      <c r="O360" s="53"/>
      <c r="P360" s="53"/>
    </row>
    <row r="361" spans="1:16">
      <c r="A361" s="66"/>
      <c r="B361" s="84">
        <f t="shared" si="8"/>
        <v>45344</v>
      </c>
      <c r="C361" s="52">
        <f>IF(Data!E265&gt;0,Data!E265,E234)</f>
        <v>7.67</v>
      </c>
      <c r="D361" s="52">
        <f>IF(Data!F265&gt;0,Data!F265,F234)</f>
        <v>7.61</v>
      </c>
      <c r="E361" s="52">
        <f>IF(Data!G265&gt;0,Data!G265,G234)</f>
        <v>7.35</v>
      </c>
      <c r="F361" s="52">
        <f>IF(Data!H265&gt;0,Data!H265,H234)</f>
        <v>7.07</v>
      </c>
      <c r="G361" s="52">
        <f>IF(Data!I265&gt;0,Data!I265,I234)</f>
        <v>6.98</v>
      </c>
      <c r="H361" s="52">
        <f>IF(Data!J265&gt;0,Data!J265,J234)</f>
        <v>6.53</v>
      </c>
      <c r="I361" s="52">
        <f>IF(Data!K265&gt;0,Data!K265,K234)</f>
        <v>6.79</v>
      </c>
      <c r="J361" s="52">
        <f>IF(Data!L265&gt;0,Data!L265,L234)</f>
        <v>5.9482175957517436</v>
      </c>
      <c r="K361" s="52">
        <f>IF(Data!M265&gt;0,Data!M265,M234)</f>
        <v>6.0501858998150615</v>
      </c>
      <c r="L361" s="52">
        <f>IF(Data!N265&gt;0,Data!N265,N234)</f>
        <v>6.1058782329959396</v>
      </c>
      <c r="M361" s="52">
        <f>IF(Data!O265&gt;0,Data!O265,O234)</f>
        <v>5.8827142091371201</v>
      </c>
      <c r="N361" s="52">
        <f>IF(Data!P265&gt;0,Data!P265,P234)</f>
        <v>5.8548505872988139</v>
      </c>
      <c r="O361" s="53"/>
      <c r="P361" s="53"/>
    </row>
    <row r="362" spans="1:16">
      <c r="A362" s="66"/>
      <c r="B362" s="84">
        <f t="shared" si="8"/>
        <v>45351</v>
      </c>
      <c r="C362" s="52">
        <f>IF(Data!E266&gt;0,Data!E266,E235)</f>
        <v>7.67</v>
      </c>
      <c r="D362" s="52">
        <f>IF(Data!F266&gt;0,Data!F266,F235)</f>
        <v>7.61</v>
      </c>
      <c r="E362" s="52">
        <f>IF(Data!G266&gt;0,Data!G266,G235)</f>
        <v>7.35</v>
      </c>
      <c r="F362" s="52">
        <f>IF(Data!H266&gt;0,Data!H266,H235)</f>
        <v>7.07</v>
      </c>
      <c r="G362" s="52">
        <f>IF(Data!I266&gt;0,Data!I266,I235)</f>
        <v>6.98</v>
      </c>
      <c r="H362" s="52">
        <f>IF(Data!J266&gt;0,Data!J266,J235)</f>
        <v>6.53</v>
      </c>
      <c r="I362" s="52">
        <f>IF(Data!K266&gt;0,Data!K266,K235)</f>
        <v>6.79</v>
      </c>
      <c r="J362" s="52">
        <f>IF(Data!L266&gt;0,Data!L266,L235)</f>
        <v>6.79</v>
      </c>
      <c r="K362" s="52">
        <f>IF(Data!M266&gt;0,Data!M266,M235)</f>
        <v>6.1622925544262737</v>
      </c>
      <c r="L362" s="52">
        <f>IF(Data!N266&gt;0,Data!N266,N235)</f>
        <v>6.1558652131044376</v>
      </c>
      <c r="M362" s="52">
        <f>IF(Data!O266&gt;0,Data!O266,O235)</f>
        <v>5.9327011892456181</v>
      </c>
      <c r="N362" s="52">
        <f>IF(Data!P266&gt;0,Data!P266,P235)</f>
        <v>5.8877516225610211</v>
      </c>
      <c r="O362" s="53"/>
      <c r="P362" s="53"/>
    </row>
    <row r="363" spans="1:16">
      <c r="A363" s="66"/>
      <c r="B363" s="84">
        <f t="shared" si="8"/>
        <v>45358</v>
      </c>
      <c r="C363" s="52">
        <f>IF(Data!E267&gt;0,Data!E267,E236)</f>
        <v>7.67</v>
      </c>
      <c r="D363" s="52">
        <f>IF(Data!F267&gt;0,Data!F267,F236)</f>
        <v>7.61</v>
      </c>
      <c r="E363" s="52">
        <f>IF(Data!G267&gt;0,Data!G267,G236)</f>
        <v>7.35</v>
      </c>
      <c r="F363" s="52">
        <f>IF(Data!H267&gt;0,Data!H267,H236)</f>
        <v>7.07</v>
      </c>
      <c r="G363" s="52">
        <f>IF(Data!I267&gt;0,Data!I267,I236)</f>
        <v>6.98</v>
      </c>
      <c r="H363" s="52">
        <f>IF(Data!J267&gt;0,Data!J267,J236)</f>
        <v>6.53</v>
      </c>
      <c r="I363" s="52">
        <f>IF(Data!K267&gt;0,Data!K267,K236)</f>
        <v>6.79</v>
      </c>
      <c r="J363" s="52">
        <f>IF(Data!L267&gt;0,Data!L267,L236)</f>
        <v>6.79</v>
      </c>
      <c r="K363" s="52">
        <f>IF(Data!M267&gt;0,Data!M267,M236)</f>
        <v>5.9205421638295279</v>
      </c>
      <c r="L363" s="52">
        <f>IF(Data!N267&gt;0,Data!N267,N236)</f>
        <v>5.9284040196143835</v>
      </c>
      <c r="M363" s="52">
        <f>IF(Data!O267&gt;0,Data!O267,O236)</f>
        <v>5.705239995755564</v>
      </c>
      <c r="N363" s="52">
        <f>IF(Data!P267&gt;0,Data!P267,P236)</f>
        <v>5.685778578558609</v>
      </c>
      <c r="O363" s="53"/>
      <c r="P363" s="53"/>
    </row>
    <row r="364" spans="1:16">
      <c r="A364" s="66"/>
      <c r="B364" s="84">
        <f t="shared" si="8"/>
        <v>45365</v>
      </c>
      <c r="C364" s="52">
        <f>IF(Data!E268&gt;0,Data!E268,E237)</f>
        <v>7.67</v>
      </c>
      <c r="D364" s="52">
        <f>IF(Data!F268&gt;0,Data!F268,F237)</f>
        <v>7.61</v>
      </c>
      <c r="E364" s="52">
        <f>IF(Data!G268&gt;0,Data!G268,G237)</f>
        <v>7.35</v>
      </c>
      <c r="F364" s="52">
        <f>IF(Data!H268&gt;0,Data!H268,H237)</f>
        <v>7.07</v>
      </c>
      <c r="G364" s="52">
        <f>IF(Data!I268&gt;0,Data!I268,I237)</f>
        <v>6.98</v>
      </c>
      <c r="H364" s="52">
        <f>IF(Data!J268&gt;0,Data!J268,J237)</f>
        <v>6.53</v>
      </c>
      <c r="I364" s="52">
        <f>IF(Data!K268&gt;0,Data!K268,K237)</f>
        <v>6.79</v>
      </c>
      <c r="J364" s="52">
        <f>IF(Data!L268&gt;0,Data!L268,L237)</f>
        <v>6.79</v>
      </c>
      <c r="K364" s="52">
        <f>IF(Data!M268&gt;0,Data!M268,M237)</f>
        <v>5.9205421638295279</v>
      </c>
      <c r="L364" s="52">
        <f>IF(Data!N268&gt;0,Data!N268,N237)</f>
        <v>5.9436935991803868</v>
      </c>
      <c r="M364" s="52">
        <f>IF(Data!O268&gt;0,Data!O268,O237)</f>
        <v>5.7205295753215673</v>
      </c>
      <c r="N364" s="52">
        <f>IF(Data!P268&gt;0,Data!P268,P237)</f>
        <v>5.7439470128563794</v>
      </c>
      <c r="O364" s="53"/>
      <c r="P364" s="53"/>
    </row>
    <row r="365" spans="1:16">
      <c r="A365" s="66"/>
      <c r="B365" s="84">
        <f t="shared" si="8"/>
        <v>45372</v>
      </c>
      <c r="C365" s="52">
        <f>IF(Data!E269&gt;0,Data!E269,E238)</f>
        <v>7.67</v>
      </c>
      <c r="D365" s="52">
        <f>IF(Data!F269&gt;0,Data!F269,F238)</f>
        <v>7.61</v>
      </c>
      <c r="E365" s="52">
        <f>IF(Data!G269&gt;0,Data!G269,G238)</f>
        <v>7.35</v>
      </c>
      <c r="F365" s="52">
        <f>IF(Data!H269&gt;0,Data!H269,H238)</f>
        <v>7.07</v>
      </c>
      <c r="G365" s="52">
        <f>IF(Data!I269&gt;0,Data!I269,I238)</f>
        <v>6.98</v>
      </c>
      <c r="H365" s="52">
        <f>IF(Data!J269&gt;0,Data!J269,J238)</f>
        <v>6.53</v>
      </c>
      <c r="I365" s="52">
        <f>IF(Data!K269&gt;0,Data!K269,K238)</f>
        <v>6.79</v>
      </c>
      <c r="J365" s="52">
        <f>IF(Data!L269&gt;0,Data!L269,L238)</f>
        <v>6.79</v>
      </c>
      <c r="K365" s="52">
        <f>IF(Data!M269&gt;0,Data!M269,M238)</f>
        <v>5.9205421638295279</v>
      </c>
      <c r="L365" s="52">
        <f>IF(Data!N269&gt;0,Data!N269,N238)</f>
        <v>6.0227661353467532</v>
      </c>
      <c r="M365" s="52">
        <f>IF(Data!O269&gt;0,Data!O269,O238)</f>
        <v>5.7996021114879337</v>
      </c>
      <c r="N365" s="52">
        <f>IF(Data!P269&gt;0,Data!P269,P238)</f>
        <v>5.8247168244898928</v>
      </c>
      <c r="O365" s="53"/>
      <c r="P365" s="53"/>
    </row>
    <row r="366" spans="1:16">
      <c r="A366" s="66"/>
      <c r="B366" s="84">
        <f t="shared" si="8"/>
        <v>45379</v>
      </c>
      <c r="C366" s="52">
        <f>IF(Data!E270&gt;0,Data!E270,E239)</f>
        <v>7.67</v>
      </c>
      <c r="D366" s="52">
        <f>IF(Data!F270&gt;0,Data!F270,F239)</f>
        <v>7.61</v>
      </c>
      <c r="E366" s="52">
        <f>IF(Data!G270&gt;0,Data!G270,G239)</f>
        <v>7.35</v>
      </c>
      <c r="F366" s="52">
        <f>IF(Data!H270&gt;0,Data!H270,H239)</f>
        <v>7.07</v>
      </c>
      <c r="G366" s="52">
        <f>IF(Data!I270&gt;0,Data!I270,I239)</f>
        <v>6.98</v>
      </c>
      <c r="H366" s="52">
        <f>IF(Data!J270&gt;0,Data!J270,J239)</f>
        <v>6.53</v>
      </c>
      <c r="I366" s="52">
        <f>IF(Data!K270&gt;0,Data!K270,K239)</f>
        <v>6.79</v>
      </c>
      <c r="J366" s="52">
        <f>IF(Data!L270&gt;0,Data!L270,L239)</f>
        <v>6.79</v>
      </c>
      <c r="K366" s="52">
        <f>IF(Data!M270&gt;0,Data!M270,M239)</f>
        <v>5.9205421638295279</v>
      </c>
      <c r="L366" s="52">
        <f>IF(Data!N270&gt;0,Data!N270,N239)</f>
        <v>6.0464976302231843</v>
      </c>
      <c r="M366" s="52">
        <f>IF(Data!O270&gt;0,Data!O270,O239)</f>
        <v>5.8233336063643648</v>
      </c>
      <c r="N366" s="52">
        <f>IF(Data!P270&gt;0,Data!P270,P239)</f>
        <v>5.8612909941704237</v>
      </c>
      <c r="O366" s="53"/>
      <c r="P366" s="53"/>
    </row>
    <row r="367" spans="1:16">
      <c r="A367" s="66"/>
      <c r="B367" s="84">
        <f t="shared" si="8"/>
        <v>45386</v>
      </c>
      <c r="C367" s="52">
        <f>IF(Data!E271&gt;0,Data!E271,E240)</f>
        <v>7.67</v>
      </c>
      <c r="D367" s="52">
        <f>IF(Data!F271&gt;0,Data!F271,F240)</f>
        <v>7.61</v>
      </c>
      <c r="E367" s="52">
        <f>IF(Data!G271&gt;0,Data!G271,G240)</f>
        <v>7.35</v>
      </c>
      <c r="F367" s="52">
        <f>IF(Data!H271&gt;0,Data!H271,H240)</f>
        <v>7.07</v>
      </c>
      <c r="G367" s="52">
        <f>IF(Data!I271&gt;0,Data!I271,I240)</f>
        <v>6.98</v>
      </c>
      <c r="H367" s="52">
        <f>IF(Data!J271&gt;0,Data!J271,J240)</f>
        <v>6.53</v>
      </c>
      <c r="I367" s="52">
        <f>IF(Data!K271&gt;0,Data!K271,K240)</f>
        <v>6.79</v>
      </c>
      <c r="J367" s="52">
        <f>IF(Data!L271&gt;0,Data!L271,L240)</f>
        <v>6.79</v>
      </c>
      <c r="K367" s="52">
        <f>IF(Data!M271&gt;0,Data!M271,M240)</f>
        <v>6.36</v>
      </c>
      <c r="L367" s="52">
        <f>IF(Data!N271&gt;0,Data!N271,N240)</f>
        <v>6.0113696238940708</v>
      </c>
      <c r="M367" s="52">
        <f>IF(Data!O271&gt;0,Data!O271,O240)</f>
        <v>5.7882056000352513</v>
      </c>
      <c r="N367" s="52">
        <f>IF(Data!P271&gt;0,Data!P271,P240)</f>
        <v>5.8300044058642149</v>
      </c>
      <c r="O367" s="53"/>
      <c r="P367" s="53"/>
    </row>
    <row r="368" spans="1:16">
      <c r="A368" s="66"/>
      <c r="B368" s="84">
        <f t="shared" si="8"/>
        <v>45393</v>
      </c>
      <c r="C368" s="52" t="str">
        <f>IF(Data!E272&gt;0,Data!E272,E241)</f>
        <v/>
      </c>
      <c r="D368" s="52" t="str">
        <f>IF(Data!F272&gt;0,Data!F272,F241)</f>
        <v/>
      </c>
      <c r="E368" s="52" t="str">
        <f>IF(Data!G272&gt;0,Data!G272,G241)</f>
        <v/>
      </c>
      <c r="F368" s="52" t="str">
        <f>IF(Data!H272&gt;0,Data!H272,H241)</f>
        <v/>
      </c>
      <c r="G368" s="52" t="str">
        <f>IF(Data!I272&gt;0,Data!I272,I241)</f>
        <v/>
      </c>
      <c r="H368" s="52" t="str">
        <f>IF(Data!J272&gt;0,Data!J272,J241)</f>
        <v/>
      </c>
      <c r="I368" s="52" t="str">
        <f>IF(Data!K272&gt;0,Data!K272,K241)</f>
        <v/>
      </c>
      <c r="J368" s="52" t="str">
        <f>IF(Data!L272&gt;0,Data!L272,L241)</f>
        <v/>
      </c>
      <c r="K368" s="52" t="str">
        <f>IF(Data!M272&gt;0,Data!M272,M241)</f>
        <v/>
      </c>
      <c r="L368" s="52" t="str">
        <f>IF(Data!N272&gt;0,Data!N272,N241)</f>
        <v/>
      </c>
      <c r="M368" s="52" t="str">
        <f>IF(Data!O272&gt;0,Data!O272,O241)</f>
        <v/>
      </c>
      <c r="N368" s="52" t="str">
        <f>IF(Data!P272&gt;0,Data!P272,P241)</f>
        <v/>
      </c>
      <c r="O368" s="53"/>
      <c r="P368" s="53"/>
    </row>
    <row r="369" spans="1:16">
      <c r="A369" s="66"/>
      <c r="B369" s="84">
        <f t="shared" si="8"/>
        <v>45400</v>
      </c>
      <c r="C369" s="52" t="str">
        <f>IF(Data!E273&gt;0,Data!E273,E242)</f>
        <v/>
      </c>
      <c r="D369" s="52" t="str">
        <f>IF(Data!F273&gt;0,Data!F273,F242)</f>
        <v/>
      </c>
      <c r="E369" s="52" t="str">
        <f>IF(Data!G273&gt;0,Data!G273,G242)</f>
        <v/>
      </c>
      <c r="F369" s="52" t="str">
        <f>IF(Data!H273&gt;0,Data!H273,H242)</f>
        <v/>
      </c>
      <c r="G369" s="52" t="str">
        <f>IF(Data!I273&gt;0,Data!I273,I242)</f>
        <v/>
      </c>
      <c r="H369" s="52" t="str">
        <f>IF(Data!J273&gt;0,Data!J273,J242)</f>
        <v/>
      </c>
      <c r="I369" s="52" t="str">
        <f>IF(Data!K273&gt;0,Data!K273,K242)</f>
        <v/>
      </c>
      <c r="J369" s="52" t="str">
        <f>IF(Data!L273&gt;0,Data!L273,L242)</f>
        <v/>
      </c>
      <c r="K369" s="52" t="str">
        <f>IF(Data!M273&gt;0,Data!M273,M242)</f>
        <v/>
      </c>
      <c r="L369" s="52" t="str">
        <f>IF(Data!N273&gt;0,Data!N273,N242)</f>
        <v/>
      </c>
      <c r="M369" s="52" t="str">
        <f>IF(Data!O273&gt;0,Data!O273,O242)</f>
        <v/>
      </c>
      <c r="N369" s="52" t="str">
        <f>IF(Data!P273&gt;0,Data!P273,P242)</f>
        <v/>
      </c>
      <c r="O369" s="53"/>
      <c r="P369" s="53"/>
    </row>
    <row r="370" spans="1:16">
      <c r="A370" s="66"/>
      <c r="B370" s="84">
        <f t="shared" si="8"/>
        <v>45407</v>
      </c>
      <c r="C370" s="52" t="str">
        <f>IF(Data!E274&gt;0,Data!E274,E243)</f>
        <v/>
      </c>
      <c r="D370" s="52" t="str">
        <f>IF(Data!F274&gt;0,Data!F274,F243)</f>
        <v/>
      </c>
      <c r="E370" s="52" t="str">
        <f>IF(Data!G274&gt;0,Data!G274,G243)</f>
        <v/>
      </c>
      <c r="F370" s="52" t="str">
        <f>IF(Data!H274&gt;0,Data!H274,H243)</f>
        <v/>
      </c>
      <c r="G370" s="52" t="str">
        <f>IF(Data!I274&gt;0,Data!I274,I243)</f>
        <v/>
      </c>
      <c r="H370" s="52" t="str">
        <f>IF(Data!J274&gt;0,Data!J274,J243)</f>
        <v/>
      </c>
      <c r="I370" s="52" t="str">
        <f>IF(Data!K274&gt;0,Data!K274,K243)</f>
        <v/>
      </c>
      <c r="J370" s="52" t="str">
        <f>IF(Data!L274&gt;0,Data!L274,L243)</f>
        <v/>
      </c>
      <c r="K370" s="52" t="str">
        <f>IF(Data!M274&gt;0,Data!M274,M243)</f>
        <v/>
      </c>
      <c r="L370" s="52" t="str">
        <f>IF(Data!N274&gt;0,Data!N274,N243)</f>
        <v/>
      </c>
      <c r="M370" s="52" t="str">
        <f>IF(Data!O274&gt;0,Data!O274,O243)</f>
        <v/>
      </c>
      <c r="N370" s="52" t="str">
        <f>IF(Data!P274&gt;0,Data!P274,P243)</f>
        <v/>
      </c>
      <c r="O370" s="53"/>
      <c r="P370" s="53"/>
    </row>
    <row r="371" spans="1:16">
      <c r="A371" s="66"/>
      <c r="B371" s="84">
        <f t="shared" si="8"/>
        <v>45414</v>
      </c>
      <c r="C371" s="52" t="str">
        <f>IF(Data!E275&gt;0,Data!E275,E244)</f>
        <v/>
      </c>
      <c r="D371" s="52" t="str">
        <f>IF(Data!F275&gt;0,Data!F275,F244)</f>
        <v/>
      </c>
      <c r="E371" s="52" t="str">
        <f>IF(Data!G275&gt;0,Data!G275,G244)</f>
        <v/>
      </c>
      <c r="F371" s="52" t="str">
        <f>IF(Data!H275&gt;0,Data!H275,H244)</f>
        <v/>
      </c>
      <c r="G371" s="52" t="str">
        <f>IF(Data!I275&gt;0,Data!I275,I244)</f>
        <v/>
      </c>
      <c r="H371" s="52" t="str">
        <f>IF(Data!J275&gt;0,Data!J275,J244)</f>
        <v/>
      </c>
      <c r="I371" s="52" t="str">
        <f>IF(Data!K275&gt;0,Data!K275,K244)</f>
        <v/>
      </c>
      <c r="J371" s="52" t="str">
        <f>IF(Data!L275&gt;0,Data!L275,L244)</f>
        <v/>
      </c>
      <c r="K371" s="52" t="str">
        <f>IF(Data!M275&gt;0,Data!M275,M244)</f>
        <v/>
      </c>
      <c r="L371" s="52" t="str">
        <f>IF(Data!N275&gt;0,Data!N275,N244)</f>
        <v/>
      </c>
      <c r="M371" s="52" t="str">
        <f>IF(Data!O275&gt;0,Data!O275,O244)</f>
        <v/>
      </c>
      <c r="N371" s="52" t="str">
        <f>IF(Data!P275&gt;0,Data!P275,P244)</f>
        <v/>
      </c>
      <c r="O371" s="53"/>
      <c r="P371" s="53"/>
    </row>
    <row r="372" spans="1:16">
      <c r="A372" s="66"/>
      <c r="B372" s="84">
        <f t="shared" si="8"/>
        <v>45421</v>
      </c>
      <c r="C372" s="52" t="str">
        <f>IF(Data!E276&gt;0,Data!E276,E245)</f>
        <v/>
      </c>
      <c r="D372" s="52" t="str">
        <f>IF(Data!F276&gt;0,Data!F276,F245)</f>
        <v/>
      </c>
      <c r="E372" s="52" t="str">
        <f>IF(Data!G276&gt;0,Data!G276,G245)</f>
        <v/>
      </c>
      <c r="F372" s="52" t="str">
        <f>IF(Data!H276&gt;0,Data!H276,H245)</f>
        <v/>
      </c>
      <c r="G372" s="52" t="str">
        <f>IF(Data!I276&gt;0,Data!I276,I245)</f>
        <v/>
      </c>
      <c r="H372" s="52" t="str">
        <f>IF(Data!J276&gt;0,Data!J276,J245)</f>
        <v/>
      </c>
      <c r="I372" s="52" t="str">
        <f>IF(Data!K276&gt;0,Data!K276,K245)</f>
        <v/>
      </c>
      <c r="J372" s="52" t="str">
        <f>IF(Data!L276&gt;0,Data!L276,L245)</f>
        <v/>
      </c>
      <c r="K372" s="52" t="str">
        <f>IF(Data!M276&gt;0,Data!M276,M245)</f>
        <v/>
      </c>
      <c r="L372" s="52" t="str">
        <f>IF(Data!N276&gt;0,Data!N276,N245)</f>
        <v/>
      </c>
      <c r="M372" s="52" t="str">
        <f>IF(Data!O276&gt;0,Data!O276,O245)</f>
        <v/>
      </c>
      <c r="N372" s="52" t="str">
        <f>IF(Data!P276&gt;0,Data!P276,P245)</f>
        <v/>
      </c>
      <c r="O372" s="53"/>
      <c r="P372" s="53"/>
    </row>
    <row r="373" spans="1:16">
      <c r="A373" s="66"/>
      <c r="B373" s="84">
        <f t="shared" si="8"/>
        <v>45428</v>
      </c>
      <c r="C373" s="52" t="str">
        <f>IF(Data!E277&gt;0,Data!E277,E246)</f>
        <v/>
      </c>
      <c r="D373" s="52" t="str">
        <f>IF(Data!F277&gt;0,Data!F277,F246)</f>
        <v/>
      </c>
      <c r="E373" s="52" t="str">
        <f>IF(Data!G277&gt;0,Data!G277,G246)</f>
        <v/>
      </c>
      <c r="F373" s="52" t="str">
        <f>IF(Data!H277&gt;0,Data!H277,H246)</f>
        <v/>
      </c>
      <c r="G373" s="52" t="str">
        <f>IF(Data!I277&gt;0,Data!I277,I246)</f>
        <v/>
      </c>
      <c r="H373" s="52" t="str">
        <f>IF(Data!J277&gt;0,Data!J277,J246)</f>
        <v/>
      </c>
      <c r="I373" s="52" t="str">
        <f>IF(Data!K277&gt;0,Data!K277,K246)</f>
        <v/>
      </c>
      <c r="J373" s="52" t="str">
        <f>IF(Data!L277&gt;0,Data!L277,L246)</f>
        <v/>
      </c>
      <c r="K373" s="52" t="str">
        <f>IF(Data!M277&gt;0,Data!M277,M246)</f>
        <v/>
      </c>
      <c r="L373" s="52" t="str">
        <f>IF(Data!N277&gt;0,Data!N277,N246)</f>
        <v/>
      </c>
      <c r="M373" s="52" t="str">
        <f>IF(Data!O277&gt;0,Data!O277,O246)</f>
        <v/>
      </c>
      <c r="N373" s="52" t="str">
        <f>IF(Data!P277&gt;0,Data!P277,P246)</f>
        <v/>
      </c>
      <c r="O373" s="53"/>
      <c r="P373" s="53"/>
    </row>
    <row r="374" spans="1:16" ht="13.9" thickBot="1">
      <c r="A374" s="87"/>
      <c r="B374" s="107">
        <f t="shared" si="8"/>
        <v>45435</v>
      </c>
      <c r="C374" s="88" t="str">
        <f>IF(Data!E278&gt;0,Data!E278,E247)</f>
        <v/>
      </c>
      <c r="D374" s="88" t="str">
        <f>IF(Data!F278&gt;0,Data!F278,F247)</f>
        <v/>
      </c>
      <c r="E374" s="88" t="str">
        <f>IF(Data!G278&gt;0,Data!G278,G247)</f>
        <v/>
      </c>
      <c r="F374" s="88" t="str">
        <f>IF(Data!H278&gt;0,Data!H278,H247)</f>
        <v/>
      </c>
      <c r="G374" s="88" t="str">
        <f>IF(Data!I278&gt;0,Data!I278,I247)</f>
        <v/>
      </c>
      <c r="H374" s="88" t="str">
        <f>IF(Data!J278&gt;0,Data!J278,J247)</f>
        <v/>
      </c>
      <c r="I374" s="88" t="str">
        <f>IF(Data!K278&gt;0,Data!K278,K247)</f>
        <v/>
      </c>
      <c r="J374" s="88" t="str">
        <f>IF(Data!L278&gt;0,Data!L278,L247)</f>
        <v/>
      </c>
      <c r="K374" s="88" t="str">
        <f>IF(Data!M278&gt;0,Data!M278,M247)</f>
        <v/>
      </c>
      <c r="L374" s="88" t="str">
        <f>IF(Data!N278&gt;0,Data!N278,N247)</f>
        <v/>
      </c>
      <c r="M374" s="88" t="str">
        <f>IF(Data!O278&gt;0,Data!O278,O247)</f>
        <v/>
      </c>
      <c r="N374" s="88" t="str">
        <f>IF(Data!P278&gt;0,Data!P278,P247)</f>
        <v/>
      </c>
      <c r="O374" s="53"/>
      <c r="P374" s="53"/>
    </row>
    <row r="375" spans="1:16">
      <c r="A375" s="34" t="s">
        <v>149</v>
      </c>
      <c r="B375" s="66"/>
      <c r="C375" s="66"/>
      <c r="D375" s="66"/>
      <c r="E375" s="66"/>
      <c r="F375" s="66"/>
      <c r="G375" s="66"/>
      <c r="H375" s="66"/>
      <c r="I375" s="66"/>
      <c r="J375" s="66"/>
      <c r="K375" s="66"/>
      <c r="L375" s="66"/>
      <c r="M375" s="66"/>
      <c r="N375" s="66"/>
      <c r="O375" s="56"/>
      <c r="P375" s="56"/>
    </row>
    <row r="376" spans="1:16" ht="12.75" customHeight="1">
      <c r="A376" s="56" t="s">
        <v>150</v>
      </c>
    </row>
    <row r="377" spans="1:16" ht="12.75" customHeight="1"/>
    <row r="378" spans="1:16" ht="13.9" thickBot="1">
      <c r="A378" s="3" t="s">
        <v>151</v>
      </c>
      <c r="B378" s="3"/>
      <c r="C378" s="3"/>
      <c r="D378" s="3"/>
      <c r="E378" s="3"/>
      <c r="F378" s="3"/>
      <c r="G378" s="3"/>
      <c r="H378" s="3"/>
      <c r="I378" s="3"/>
      <c r="J378" s="3"/>
      <c r="K378" s="3"/>
      <c r="L378" s="3"/>
      <c r="M378" s="3"/>
      <c r="N378" s="68"/>
      <c r="O378" s="68"/>
      <c r="P378" s="68"/>
    </row>
    <row r="379" spans="1:16">
      <c r="A379" s="135" t="s">
        <v>128</v>
      </c>
      <c r="B379" s="135" t="s">
        <v>129</v>
      </c>
      <c r="C379" s="487" t="s">
        <v>152</v>
      </c>
      <c r="D379" s="487"/>
      <c r="E379" s="470"/>
      <c r="F379" s="470"/>
      <c r="G379" s="470"/>
      <c r="H379" s="470"/>
      <c r="I379" s="470"/>
      <c r="J379" s="470" t="s">
        <v>130</v>
      </c>
      <c r="K379" s="470"/>
      <c r="L379" s="470"/>
      <c r="M379" s="470"/>
      <c r="N379" s="470"/>
      <c r="O379" s="470"/>
      <c r="P379" s="470"/>
    </row>
    <row r="380" spans="1:16" ht="13.9" thickBot="1">
      <c r="A380" s="343" t="s">
        <v>131</v>
      </c>
      <c r="B380" s="343" t="s">
        <v>132</v>
      </c>
      <c r="C380" s="68"/>
      <c r="D380" s="68"/>
      <c r="E380" s="343" t="s">
        <v>82</v>
      </c>
      <c r="F380" s="343" t="s">
        <v>94</v>
      </c>
      <c r="G380" s="343" t="s">
        <v>84</v>
      </c>
      <c r="H380" s="343" t="s">
        <v>85</v>
      </c>
      <c r="I380" s="343" t="s">
        <v>86</v>
      </c>
      <c r="J380" s="343" t="s">
        <v>87</v>
      </c>
      <c r="K380" s="343" t="s">
        <v>88</v>
      </c>
      <c r="L380" s="343" t="s">
        <v>89</v>
      </c>
      <c r="M380" s="343" t="s">
        <v>90</v>
      </c>
      <c r="N380" s="343" t="s">
        <v>91</v>
      </c>
      <c r="O380" s="343" t="s">
        <v>139</v>
      </c>
      <c r="P380" s="343" t="s">
        <v>133</v>
      </c>
    </row>
    <row r="381" spans="1:16">
      <c r="A381" s="66"/>
      <c r="B381" s="91"/>
      <c r="C381" s="135"/>
      <c r="D381" s="135"/>
      <c r="E381" s="315"/>
      <c r="F381" s="315"/>
      <c r="G381" s="315"/>
      <c r="H381" s="315"/>
      <c r="I381" s="315"/>
      <c r="J381" s="315" t="s">
        <v>81</v>
      </c>
      <c r="K381" s="315"/>
      <c r="L381" s="315"/>
      <c r="M381" s="315"/>
      <c r="N381" s="315"/>
      <c r="O381" s="315"/>
      <c r="P381" s="315"/>
    </row>
    <row r="382" spans="1:16">
      <c r="A382" s="8">
        <v>2023</v>
      </c>
      <c r="B382" s="84">
        <v>45050</v>
      </c>
      <c r="C382" s="56" t="s">
        <v>153</v>
      </c>
      <c r="D382" s="56"/>
      <c r="E382" s="52">
        <f>IF(C319="","",C319*Data!C$608)</f>
        <v>0.89950576400268123</v>
      </c>
      <c r="F382" s="52">
        <f>IF(D319="","",D319*Data!D$608)</f>
        <v>1.3388135605468248</v>
      </c>
      <c r="G382" s="52">
        <f>IF(E319="","",E319*Data!E$608)</f>
        <v>1.0133320872573566</v>
      </c>
      <c r="H382" s="52">
        <f>IF(F319="","",F319*Data!F$608)</f>
        <v>0.64370451170426668</v>
      </c>
      <c r="I382" s="52">
        <f>IF(G319="","",G319*Data!G$608)</f>
        <v>0.48264087027364916</v>
      </c>
      <c r="J382" s="52">
        <f>IF(H319="","",H319*Data!H$608)</f>
        <v>0.38070185338672652</v>
      </c>
      <c r="K382" s="52">
        <f>IF(I319="","",I319*Data!I$608)</f>
        <v>0.63699950102755687</v>
      </c>
      <c r="L382" s="52">
        <f>IF(J319="","",J319*Data!J$608)</f>
        <v>0.67675820645628149</v>
      </c>
      <c r="M382" s="52">
        <f>IF(K319="","",K319*Data!K$608)</f>
        <v>0.3522674037081755</v>
      </c>
      <c r="N382" s="52">
        <f>IF(L319="","",L319*Data!L$608)</f>
        <v>0.37280701735064642</v>
      </c>
      <c r="O382" s="52">
        <f>IF(M319="","",M319*Data!M$608)</f>
        <v>0.27653058779755341</v>
      </c>
      <c r="P382" s="52">
        <f>IF(N319="","",N319*Data!N$608)</f>
        <v>0.23000707517884378</v>
      </c>
    </row>
    <row r="383" spans="1:16">
      <c r="A383" s="66"/>
      <c r="B383" s="84">
        <f>B382+7</f>
        <v>45057</v>
      </c>
      <c r="C383" s="56"/>
      <c r="D383" s="56"/>
      <c r="E383" s="52">
        <f>IF(C320="","",C320*Data!C$608)</f>
        <v>0.92140890522072627</v>
      </c>
      <c r="F383" s="52">
        <f>IF(D320="","",D320*Data!D$608)</f>
        <v>1.3672253571714634</v>
      </c>
      <c r="G383" s="52">
        <f>IF(E320="","",E320*Data!E$608)</f>
        <v>1.0339736430514574</v>
      </c>
      <c r="H383" s="52">
        <f>IF(F320="","",F320*Data!F$608)</f>
        <v>0.65276846303943159</v>
      </c>
      <c r="I383" s="52">
        <f>IF(G320="","",G320*Data!G$608)</f>
        <v>0.48946476040927678</v>
      </c>
      <c r="J383" s="52">
        <f>IF(H320="","",H320*Data!H$608)</f>
        <v>0.38601162808192607</v>
      </c>
      <c r="K383" s="52">
        <f>IF(I320="","",I320*Data!I$608)</f>
        <v>0.64248414815017107</v>
      </c>
      <c r="L383" s="52">
        <f>IF(J320="","",J320*Data!J$608)</f>
        <v>0.68259128998433249</v>
      </c>
      <c r="M383" s="52">
        <f>IF(K320="","",K320*Data!K$608)</f>
        <v>0.35522266062836061</v>
      </c>
      <c r="N383" s="52">
        <f>IF(L320="","",L320*Data!L$608)</f>
        <v>0.37475881639980779</v>
      </c>
      <c r="O383" s="52">
        <f>IF(M320="","",M320*Data!M$608)</f>
        <v>0.27801652534526883</v>
      </c>
      <c r="P383" s="52">
        <f>IF(N320="","",N320*Data!N$608)</f>
        <v>0.23101135910365578</v>
      </c>
    </row>
    <row r="384" spans="1:16">
      <c r="A384" s="66"/>
      <c r="B384" s="84">
        <f t="shared" ref="B384:B437" si="9">B383+7</f>
        <v>45064</v>
      </c>
      <c r="C384" s="56"/>
      <c r="D384" s="56"/>
      <c r="E384" s="52">
        <f>IF(C321="","",C321*Data!C$608)</f>
        <v>0.91847913676786341</v>
      </c>
      <c r="F384" s="52">
        <f>IF(D321="","",D321*Data!D$608)</f>
        <v>1.3641545402547486</v>
      </c>
      <c r="G384" s="52">
        <f>IF(E321="","",E321*Data!E$608)</f>
        <v>1.0317426528906708</v>
      </c>
      <c r="H384" s="52">
        <f>IF(F321="","",F321*Data!F$608)</f>
        <v>0.65145527311086004</v>
      </c>
      <c r="I384" s="52">
        <f>IF(G321="","",G321*Data!G$608)</f>
        <v>0.48847611169875038</v>
      </c>
      <c r="J384" s="52">
        <f>IF(H321="","",H321*Data!H$608)</f>
        <v>0.38524234519470801</v>
      </c>
      <c r="K384" s="52">
        <f>IF(I321="","",I321*Data!I$608)</f>
        <v>0.63991490528579864</v>
      </c>
      <c r="L384" s="52">
        <f>IF(J321="","",J321*Data!J$608)</f>
        <v>0.67985882463210567</v>
      </c>
      <c r="M384" s="52">
        <f>IF(K321="","",K321*Data!K$608)</f>
        <v>0.35383829212026341</v>
      </c>
      <c r="N384" s="52">
        <f>IF(L321="","",L321*Data!L$608)</f>
        <v>0.37192765987088933</v>
      </c>
      <c r="O384" s="52">
        <f>IF(M321="","",M321*Data!M$608)</f>
        <v>0.27586111811131858</v>
      </c>
      <c r="P384" s="52">
        <f>IF(N321="","",N321*Data!N$608)</f>
        <v>0.22570725096831742</v>
      </c>
    </row>
    <row r="385" spans="1:17">
      <c r="A385" s="66"/>
      <c r="B385" s="84">
        <f t="shared" si="9"/>
        <v>45071</v>
      </c>
      <c r="C385" s="56"/>
      <c r="D385" s="56"/>
      <c r="E385" s="52">
        <f>IF(C322="","",C322*Data!C$608)</f>
        <v>0.88866212630169805</v>
      </c>
      <c r="F385" s="52">
        <f>IF(D322="","",D322*Data!D$608)</f>
        <v>1.322935011687947</v>
      </c>
      <c r="G385" s="52">
        <f>IF(E322="","",E322*Data!E$608)</f>
        <v>1.0017961060404683</v>
      </c>
      <c r="H385" s="52">
        <f>IF(F322="","",F322*Data!F$608)</f>
        <v>0.63556040063283825</v>
      </c>
      <c r="I385" s="52">
        <f>IF(G322="","",G322*Data!G$608)</f>
        <v>0.47650949145785981</v>
      </c>
      <c r="J385" s="52">
        <f>IF(H322="","",H322*Data!H$608)</f>
        <v>0.37593093248447096</v>
      </c>
      <c r="K385" s="52">
        <f>IF(I322="","",I322*Data!I$608)</f>
        <v>0.62684373322825093</v>
      </c>
      <c r="L385" s="52">
        <f>IF(J322="","",J322*Data!J$608)</f>
        <v>0.66595724870266682</v>
      </c>
      <c r="M385" s="52">
        <f>IF(K322="","",K322*Data!K$608)</f>
        <v>0.34679523705866716</v>
      </c>
      <c r="N385" s="52">
        <f>IF(L322="","",L322*Data!L$608)</f>
        <v>0.3652949654544636</v>
      </c>
      <c r="O385" s="52">
        <f>IF(M322="","",M322*Data!M$608)</f>
        <v>0.27081153594243484</v>
      </c>
      <c r="P385" s="52">
        <f>IF(N322="","",N322*Data!N$608)</f>
        <v>0.22395604242696404</v>
      </c>
    </row>
    <row r="386" spans="1:17">
      <c r="A386" s="66"/>
      <c r="B386" s="84">
        <f t="shared" si="9"/>
        <v>45078</v>
      </c>
      <c r="C386" s="56"/>
      <c r="D386" s="56"/>
      <c r="E386" s="52">
        <f>IF(C323="","",C323*Data!C$608)</f>
        <v>0.87776208368515662</v>
      </c>
      <c r="F386" s="52">
        <f>IF(D323="","",D323*Data!D$608)</f>
        <v>1.3071566198175015</v>
      </c>
      <c r="G386" s="52">
        <f>IF(E323="","",E323*Data!E$608)</f>
        <v>0.9903328902348002</v>
      </c>
      <c r="H386" s="52">
        <f>IF(F323="","",F323*Data!F$608)</f>
        <v>0.62890347448998096</v>
      </c>
      <c r="I386" s="52">
        <f>IF(G323="","",G323*Data!G$608)</f>
        <v>0.47149775529996502</v>
      </c>
      <c r="J386" s="52">
        <f>IF(H323="","",H323*Data!H$608)</f>
        <v>0.37203122289048596</v>
      </c>
      <c r="K386" s="52">
        <f>IF(I323="","",I323*Data!I$608)</f>
        <v>0.62250868173172103</v>
      </c>
      <c r="L386" s="52">
        <f>IF(J323="","",J323*Data!J$608)</f>
        <v>0.66134679393459261</v>
      </c>
      <c r="M386" s="52">
        <f>IF(K323="","",K323*Data!K$608)</f>
        <v>0.34445940931112518</v>
      </c>
      <c r="N386" s="52">
        <f>IF(L323="","",L323*Data!L$608)</f>
        <v>0.36462997409992343</v>
      </c>
      <c r="O386" s="52">
        <f>IF(M323="","",M323*Data!M$608)</f>
        <v>0.27030526680420464</v>
      </c>
      <c r="P386" s="52">
        <f>IF(N323="","",N323*Data!N$608)</f>
        <v>0.22619749274275353</v>
      </c>
    </row>
    <row r="387" spans="1:17">
      <c r="A387" s="66"/>
      <c r="B387" s="84">
        <f t="shared" si="9"/>
        <v>45085</v>
      </c>
      <c r="C387" s="56"/>
      <c r="D387" s="56"/>
      <c r="E387" s="52">
        <f>IF(C324="","",C324*Data!C$608)</f>
        <v>0.89611285506630189</v>
      </c>
      <c r="F387" s="52">
        <f>IF(D324="","",D324*Data!D$608)</f>
        <v>1.337406185131556</v>
      </c>
      <c r="G387" s="52">
        <f>IF(E324="","",E324*Data!E$608)</f>
        <v>1.0123096099201676</v>
      </c>
      <c r="H387" s="52">
        <f>IF(F324="","",F324*Data!F$608)</f>
        <v>0.64225382752294791</v>
      </c>
      <c r="I387" s="52">
        <f>IF(G324="","",G324*Data!G$608)</f>
        <v>0.48154870758336576</v>
      </c>
      <c r="J387" s="52">
        <f>IF(H324="","",H324*Data!H$608)</f>
        <v>0.37985202466723544</v>
      </c>
      <c r="K387" s="52">
        <f>IF(I324="","",I324*Data!I$608)</f>
        <v>0.63453061592778826</v>
      </c>
      <c r="L387" s="52">
        <f>IF(J324="","",J324*Data!J$608)</f>
        <v>0.67413247453840996</v>
      </c>
      <c r="M387" s="52">
        <f>IF(K324="","",K324*Data!K$608)</f>
        <v>0.35093711032500607</v>
      </c>
      <c r="N387" s="52">
        <f>IF(L324="","",L324*Data!L$608)</f>
        <v>0.37068765265515774</v>
      </c>
      <c r="O387" s="52">
        <f>IF(M324="","",M324*Data!M$608)</f>
        <v>0.27491707969604967</v>
      </c>
      <c r="P387" s="52">
        <f>IF(N324="","",N324*Data!N$608)</f>
        <v>0.23010213101343019</v>
      </c>
      <c r="Q387" s="49"/>
    </row>
    <row r="388" spans="1:17">
      <c r="A388" s="66"/>
      <c r="B388" s="84">
        <f t="shared" si="9"/>
        <v>45092</v>
      </c>
      <c r="C388" s="56"/>
      <c r="D388" s="56"/>
      <c r="E388" s="52">
        <f>IF(C325="","",C325*Data!C$608)</f>
        <v>0.92127057056427764</v>
      </c>
      <c r="F388" s="52">
        <f>IF(D325="","",D325*Data!D$608)</f>
        <v>1.3715396658452632</v>
      </c>
      <c r="G388" s="52">
        <f>IF(E325="","",E325*Data!E$608)</f>
        <v>1.0371080468478713</v>
      </c>
      <c r="H388" s="52">
        <f>IF(F325="","",F325*Data!F$608)</f>
        <v>0.65622139200097007</v>
      </c>
      <c r="I388" s="52">
        <f>IF(G325="","",G325*Data!G$608)</f>
        <v>0.4920643339295197</v>
      </c>
      <c r="J388" s="52">
        <f>IF(H325="","",H325*Data!H$608)</f>
        <v>0.38803439653536742</v>
      </c>
      <c r="K388" s="52">
        <f>IF(I325="","",I325*Data!I$608)</f>
        <v>0.64682889303883506</v>
      </c>
      <c r="L388" s="52">
        <f>IF(J325="","",J325*Data!J$608)</f>
        <v>0.68721205396004093</v>
      </c>
      <c r="M388" s="52">
        <f>IF(K325="","",K325*Data!K$608)</f>
        <v>0.35756371140366427</v>
      </c>
      <c r="N388" s="52">
        <f>IF(L325="","",L325*Data!L$608)</f>
        <v>0.37808578147123634</v>
      </c>
      <c r="O388" s="52">
        <f>IF(M325="","",M325*Data!M$608)</f>
        <v>0.280549399988126</v>
      </c>
      <c r="P388" s="52">
        <f>IF(N325="","",N325*Data!N$608)</f>
        <v>0.23471915916380615</v>
      </c>
    </row>
    <row r="389" spans="1:17">
      <c r="A389" s="66"/>
      <c r="B389" s="84">
        <f t="shared" si="9"/>
        <v>45099</v>
      </c>
      <c r="C389" s="56"/>
      <c r="D389" s="56"/>
      <c r="E389" s="52">
        <f>IF(C326="","",C326*Data!C$608)</f>
        <v>0.99866682790146677</v>
      </c>
      <c r="F389" s="52">
        <f>IF(D326="","",D326*Data!D$608)</f>
        <v>1.4960617129031</v>
      </c>
      <c r="G389" s="52">
        <f>IF(E326="","",E326*Data!E$608)</f>
        <v>1.1275750037917698</v>
      </c>
      <c r="H389" s="52">
        <f>IF(F326="","",F326*Data!F$608)</f>
        <v>0.7150308463251458</v>
      </c>
      <c r="I389" s="52">
        <f>IF(G326="","",G326*Data!G$608)</f>
        <v>0.53633964393559252</v>
      </c>
      <c r="J389" s="52">
        <f>IF(H326="","",H326*Data!H$608)</f>
        <v>0.42248570158568549</v>
      </c>
      <c r="K389" s="52">
        <f>IF(I326="","",I326*Data!I$608)</f>
        <v>0.70394565686908384</v>
      </c>
      <c r="L389" s="52">
        <f>IF(J326="","",J326*Data!J$608)</f>
        <v>0.74795741219832901</v>
      </c>
      <c r="M389" s="52">
        <f>IF(K326="","",K326*Data!K$608)</f>
        <v>0.38833956767925715</v>
      </c>
      <c r="N389" s="52">
        <f>IF(L326="","",L326*Data!L$608)</f>
        <v>0.40905087682461977</v>
      </c>
      <c r="O389" s="52">
        <f>IF(M326="","",M326*Data!M$608)</f>
        <v>0.30412364953699816</v>
      </c>
      <c r="P389" s="52">
        <f>IF(N326="","",N326*Data!N$608)</f>
        <v>0.25130581702846783</v>
      </c>
    </row>
    <row r="390" spans="1:17">
      <c r="A390" s="66"/>
      <c r="B390" s="84">
        <f t="shared" si="9"/>
        <v>45106</v>
      </c>
      <c r="C390" s="56"/>
      <c r="D390" s="56"/>
      <c r="E390" s="52">
        <f>IF(C327="","",C327*Data!C$608)</f>
        <v>0.88642271520522598</v>
      </c>
      <c r="F390" s="52">
        <f>IF(D327="","",D327*Data!D$608)</f>
        <v>1.4044053134332921</v>
      </c>
      <c r="G390" s="52">
        <f>IF(E327="","",E327*Data!E$608)</f>
        <v>1.0349789923876966</v>
      </c>
      <c r="H390" s="52">
        <f>IF(F327="","",F327*Data!F$608)</f>
        <v>0.65581555352024534</v>
      </c>
      <c r="I390" s="52">
        <f>IF(G327="","",G327*Data!G$608)</f>
        <v>0.49137943870722606</v>
      </c>
      <c r="J390" s="52">
        <f>IF(H327="","",H327*Data!H$608)</f>
        <v>0.38898987195569756</v>
      </c>
      <c r="K390" s="52">
        <f>IF(I327="","",I327*Data!I$608)</f>
        <v>0.65862268904261112</v>
      </c>
      <c r="L390" s="52">
        <f>IF(J327="","",J327*Data!J$608)</f>
        <v>0.69860099431887357</v>
      </c>
      <c r="M390" s="52">
        <f>IF(K327="","",K327*Data!K$608)</f>
        <v>0.35860737774871504</v>
      </c>
      <c r="N390" s="52">
        <f>IF(L327="","",L327*Data!L$608)</f>
        <v>0.38352187570853863</v>
      </c>
      <c r="O390" s="52">
        <f>IF(M327="","",M327*Data!M$608)</f>
        <v>0.28372460603936217</v>
      </c>
      <c r="P390" s="52">
        <f>IF(N327="","",N327*Data!N$608)</f>
        <v>0.23527614997195748</v>
      </c>
    </row>
    <row r="391" spans="1:17">
      <c r="A391" s="66"/>
      <c r="B391" s="84">
        <f t="shared" si="9"/>
        <v>45113</v>
      </c>
      <c r="C391" s="56"/>
      <c r="D391" s="56"/>
      <c r="E391" s="52">
        <f>IF(C328="","",C328*Data!C$608)</f>
        <v>0.91533099873262769</v>
      </c>
      <c r="F391" s="52">
        <f>IF(D328="","",D328*Data!D$608)</f>
        <v>1.4346190689942979</v>
      </c>
      <c r="G391" s="52">
        <f>IF(E328="","",E328*Data!E$608)</f>
        <v>1.0569296958015379</v>
      </c>
      <c r="H391" s="52">
        <f>IF(F328="","",F328*Data!F$608)</f>
        <v>0.66965318130642337</v>
      </c>
      <c r="I391" s="52">
        <f>IF(G328="","",G328*Data!G$608)</f>
        <v>0.50179724086203736</v>
      </c>
      <c r="J391" s="52">
        <f>IF(H328="","",H328*Data!H$608)</f>
        <v>0.39709612530412219</v>
      </c>
      <c r="K391" s="52">
        <f>IF(I328="","",I328*Data!I$608)</f>
        <v>0.67234850793136169</v>
      </c>
      <c r="L391" s="52">
        <f>IF(J328="","",J328*Data!J$608)</f>
        <v>0.71319880640761535</v>
      </c>
      <c r="M391" s="52">
        <f>IF(K328="","",K328*Data!K$608)</f>
        <v>0.36600317192641824</v>
      </c>
      <c r="N391" s="52">
        <f>IF(L328="","",L328*Data!L$608)</f>
        <v>0.39091476956211973</v>
      </c>
      <c r="O391" s="52">
        <f>IF(M328="","",M328*Data!M$608)</f>
        <v>0.28935294086616259</v>
      </c>
      <c r="P391" s="52">
        <f>IF(N328="","",N328*Data!N$608)</f>
        <v>0.23768929645753856</v>
      </c>
    </row>
    <row r="392" spans="1:17">
      <c r="A392" s="66"/>
      <c r="B392" s="84">
        <f t="shared" si="9"/>
        <v>45120</v>
      </c>
      <c r="C392" s="56"/>
      <c r="D392" s="56"/>
      <c r="E392" s="52">
        <f>IF(C329="","",C329*Data!C$608)</f>
        <v>0.94560056598362241</v>
      </c>
      <c r="F392" s="52">
        <f>IF(D329="","",D329*Data!D$608)</f>
        <v>1.4012706455078603</v>
      </c>
      <c r="G392" s="52">
        <f>IF(E329="","",E329*Data!E$608)</f>
        <v>1.0327016136026228</v>
      </c>
      <c r="H392" s="52">
        <f>IF(F329="","",F329*Data!F$608)</f>
        <v>0.65552810511534443</v>
      </c>
      <c r="I392" s="52">
        <f>IF(G329="","",G329*Data!G$608)</f>
        <v>0.49116303018271251</v>
      </c>
      <c r="J392" s="52">
        <f>IF(H329="","",H329*Data!H$608)</f>
        <v>0.3888214811281126</v>
      </c>
      <c r="K392" s="52">
        <f>IF(I329="","",I329*Data!I$608)</f>
        <v>0.65808684454227184</v>
      </c>
      <c r="L392" s="52">
        <f>IF(J329="","",J329*Data!J$608)</f>
        <v>0.69803110793263035</v>
      </c>
      <c r="M392" s="52">
        <f>IF(K329="","",K329*Data!K$608)</f>
        <v>0.3583186521238263</v>
      </c>
      <c r="N392" s="52">
        <f>IF(L329="","",L329*Data!L$608)</f>
        <v>0.38207943142197515</v>
      </c>
      <c r="O392" s="52">
        <f>IF(M329="","",M329*Data!M$608)</f>
        <v>0.28262644886646399</v>
      </c>
      <c r="P392" s="52">
        <f>IF(N329="","",N329*Data!N$608)</f>
        <v>0.23292317007055846</v>
      </c>
    </row>
    <row r="393" spans="1:17">
      <c r="A393" s="66"/>
      <c r="B393" s="84">
        <f t="shared" si="9"/>
        <v>45127</v>
      </c>
      <c r="C393" s="56"/>
      <c r="D393" s="56"/>
      <c r="E393" s="52">
        <f>IF(C330="","",C330*Data!C$608)</f>
        <v>0.94560056598362241</v>
      </c>
      <c r="F393" s="52">
        <f>IF(D330="","",D330*Data!D$608)</f>
        <v>1.5285435590750693</v>
      </c>
      <c r="G393" s="52">
        <f>IF(E330="","",E330*Data!E$608)</f>
        <v>1.125167112394666</v>
      </c>
      <c r="H393" s="52">
        <f>IF(F330="","",F330*Data!F$608)</f>
        <v>0.71495402570515765</v>
      </c>
      <c r="I393" s="52">
        <f>IF(G330="","",G330*Data!G$608)</f>
        <v>0.53590245323545516</v>
      </c>
      <c r="J393" s="52">
        <f>IF(H330="","",H330*Data!H$608)</f>
        <v>0.42363391973450198</v>
      </c>
      <c r="K393" s="52">
        <f>IF(I330="","",I330*Data!I$608)</f>
        <v>0.71557303648018622</v>
      </c>
      <c r="L393" s="52">
        <f>IF(J330="","",J330*Data!J$608)</f>
        <v>0.75916936382895339</v>
      </c>
      <c r="M393" s="52">
        <f>IF(K330="","",K330*Data!K$608)</f>
        <v>0.3892935649562555</v>
      </c>
      <c r="N393" s="52">
        <f>IF(L330="","",L330*Data!L$608)</f>
        <v>0.41513633922486848</v>
      </c>
      <c r="O393" s="52">
        <f>IF(M330="","",M330*Data!M$608)</f>
        <v>0.30779323052710295</v>
      </c>
      <c r="P393" s="52">
        <f>IF(N330="","",N330*Data!N$608)</f>
        <v>0.25281442944849691</v>
      </c>
    </row>
    <row r="394" spans="1:17">
      <c r="A394" s="66"/>
      <c r="B394" s="84">
        <f t="shared" si="9"/>
        <v>45134</v>
      </c>
      <c r="C394" s="56"/>
      <c r="D394" s="56"/>
      <c r="E394" s="52">
        <f>IF(C331="","",C331*Data!C$608)</f>
        <v>0.94560056598362241</v>
      </c>
      <c r="F394" s="52">
        <f>IF(D331="","",D331*Data!D$608)</f>
        <v>1.5149476906374564</v>
      </c>
      <c r="G394" s="52">
        <f>IF(E331="","",E331*Data!E$608)</f>
        <v>1.1152895294796574</v>
      </c>
      <c r="H394" s="52">
        <f>IF(F331="","",F331*Data!F$608)</f>
        <v>0.71166759394144441</v>
      </c>
      <c r="I394" s="52">
        <f>IF(G331="","",G331*Data!G$608)</f>
        <v>0.53342822886414698</v>
      </c>
      <c r="J394" s="52">
        <f>IF(H331="","",H331*Data!H$608)</f>
        <v>0.42170868739694917</v>
      </c>
      <c r="K394" s="52">
        <f>IF(I331="","",I331*Data!I$608)</f>
        <v>0.71512013006819108</v>
      </c>
      <c r="L394" s="52">
        <f>IF(J331="","",J331*Data!J$608)</f>
        <v>0.7586876845390198</v>
      </c>
      <c r="M394" s="52">
        <f>IF(K331="","",K331*Data!K$608)</f>
        <v>0.38904952832485112</v>
      </c>
      <c r="N394" s="52">
        <f>IF(L331="","",L331*Data!L$608)</f>
        <v>0.41548552399973276</v>
      </c>
      <c r="O394" s="52">
        <f>IF(M331="","",M331*Data!M$608)</f>
        <v>0.30805907078780209</v>
      </c>
      <c r="P394" s="52">
        <f>IF(N331="","",N331*Data!N$608)</f>
        <v>0.25355382247923841</v>
      </c>
    </row>
    <row r="395" spans="1:17">
      <c r="A395" s="66"/>
      <c r="B395" s="84">
        <f t="shared" si="9"/>
        <v>45141</v>
      </c>
      <c r="C395" s="56"/>
      <c r="D395" s="56"/>
      <c r="E395" s="52">
        <f>IF(C332="","",C332*Data!C$608)</f>
        <v>0.97255599999999998</v>
      </c>
      <c r="F395" s="52">
        <f>IF(D332="","",D332*Data!D$608)</f>
        <v>1.3517817987543943</v>
      </c>
      <c r="G395" s="52">
        <f>IF(E332="","",E332*Data!E$608)</f>
        <v>0.99674729487567892</v>
      </c>
      <c r="H395" s="52">
        <f>IF(F332="","",F332*Data!F$608)</f>
        <v>0.64064792071419918</v>
      </c>
      <c r="I395" s="52">
        <f>IF(G332="","",G332*Data!G$608)</f>
        <v>0.47996032842532854</v>
      </c>
      <c r="J395" s="52">
        <f>IF(H332="","",H332*Data!H$608)</f>
        <v>0.38010448523178947</v>
      </c>
      <c r="K395" s="52">
        <f>IF(I332="","",I332*Data!I$608)</f>
        <v>0.65196889870893848</v>
      </c>
      <c r="L395" s="52">
        <f>IF(J332="","",J332*Data!J$608)</f>
        <v>0.69152449259929705</v>
      </c>
      <c r="M395" s="52">
        <f>IF(K332="","",K332*Data!K$608)</f>
        <v>0.35502215895715966</v>
      </c>
      <c r="N395" s="52">
        <f>IF(L332="","",L332*Data!L$608)</f>
        <v>0.3828507761127527</v>
      </c>
      <c r="O395" s="52">
        <f>IF(M332="","",M332*Data!M$608)</f>
        <v>0.28321368659401075</v>
      </c>
      <c r="P395" s="52">
        <f>IF(N332="","",N332*Data!N$608)</f>
        <v>0.23621189568357831</v>
      </c>
    </row>
    <row r="396" spans="1:17">
      <c r="A396" s="66"/>
      <c r="B396" s="84">
        <f t="shared" si="9"/>
        <v>45148</v>
      </c>
      <c r="C396" s="56"/>
      <c r="D396" s="56"/>
      <c r="E396" s="52">
        <f>IF(C333="","",C333*Data!C$608)</f>
        <v>0.97255599999999998</v>
      </c>
      <c r="F396" s="52">
        <f>IF(D333="","",D333*Data!D$608)</f>
        <v>1.3489290332661483</v>
      </c>
      <c r="G396" s="52">
        <f>IF(E333="","",E333*Data!E$608)</f>
        <v>0.99467472203661922</v>
      </c>
      <c r="H396" s="52">
        <f>IF(F333="","",F333*Data!F$608)</f>
        <v>0.6387130311711009</v>
      </c>
      <c r="I396" s="52">
        <f>IF(G333="","",G333*Data!G$608)</f>
        <v>0.47850362668693192</v>
      </c>
      <c r="J396" s="52">
        <f>IF(H333="","",H333*Data!H$608)</f>
        <v>0.37897100302805231</v>
      </c>
      <c r="K396" s="52">
        <f>IF(I333="","",I333*Data!I$608)</f>
        <v>0.64794960594974627</v>
      </c>
      <c r="L396" s="52">
        <f>IF(J333="","",J333*Data!J$608)</f>
        <v>0.68724985653540327</v>
      </c>
      <c r="M396" s="52">
        <f>IF(K333="","",K333*Data!K$608)</f>
        <v>0.35285646944691257</v>
      </c>
      <c r="N396" s="52">
        <f>IF(L333="","",L333*Data!L$608)</f>
        <v>0.38108212185145074</v>
      </c>
      <c r="O396" s="52">
        <f>IF(M333="","",M333*Data!M$608)</f>
        <v>0.28186718026338986</v>
      </c>
      <c r="P396" s="52">
        <f>IF(N333="","",N333*Data!N$608)</f>
        <v>0.23600591075410274</v>
      </c>
    </row>
    <row r="397" spans="1:17">
      <c r="A397" s="66"/>
      <c r="B397" s="84">
        <f t="shared" si="9"/>
        <v>45155</v>
      </c>
      <c r="C397" s="56"/>
      <c r="D397" s="56"/>
      <c r="E397" s="52">
        <f>IF(C334="","",C334*Data!C$608)</f>
        <v>0.97255599999999998</v>
      </c>
      <c r="F397" s="52">
        <f>IF(D334="","",D334*Data!D$608)</f>
        <v>1.2767126181883908</v>
      </c>
      <c r="G397" s="52">
        <f>IF(E334="","",E334*Data!E$608)</f>
        <v>0.94220851651039872</v>
      </c>
      <c r="H397" s="52">
        <f>IF(F334="","",F334*Data!F$608)</f>
        <v>0.60451568717984105</v>
      </c>
      <c r="I397" s="52">
        <f>IF(G334="","",G334*Data!G$608)</f>
        <v>0.45275780020380951</v>
      </c>
      <c r="J397" s="52">
        <f>IF(H334="","",H334*Data!H$608)</f>
        <v>0.35893777634209689</v>
      </c>
      <c r="K397" s="52">
        <f>IF(I334="","",I334*Data!I$608)</f>
        <v>0.61549815826288667</v>
      </c>
      <c r="L397" s="52">
        <f>IF(J334="","",J334*Data!J$608)</f>
        <v>0.65273678746608421</v>
      </c>
      <c r="M397" s="52">
        <f>IF(K334="","",K334*Data!K$608)</f>
        <v>0.33537086586975762</v>
      </c>
      <c r="N397" s="52">
        <f>IF(L334="","",L334*Data!L$608)</f>
        <v>0.36320322723481419</v>
      </c>
      <c r="O397" s="52">
        <f>IF(M334="","",M334*Data!M$608)</f>
        <v>0.26825567613138263</v>
      </c>
      <c r="P397" s="52">
        <f>IF(N334="","",N334*Data!N$608)</f>
        <v>0.22521957783547705</v>
      </c>
    </row>
    <row r="398" spans="1:17">
      <c r="A398" s="66"/>
      <c r="B398" s="84">
        <f t="shared" si="9"/>
        <v>45162</v>
      </c>
      <c r="C398" s="56"/>
      <c r="D398" s="56"/>
      <c r="E398" s="52">
        <f>IF(C335="","",C335*Data!C$608)</f>
        <v>0.97255599999999998</v>
      </c>
      <c r="F398" s="52">
        <f>IF(D335="","",D335*Data!D$608)</f>
        <v>1.2910382273903198</v>
      </c>
      <c r="G398" s="52">
        <f>IF(E335="","",E335*Data!E$608)</f>
        <v>0.95261626599321969</v>
      </c>
      <c r="H398" s="52">
        <f>IF(F335="","",F335*Data!F$608)</f>
        <v>0.61440180739593508</v>
      </c>
      <c r="I398" s="52">
        <f>IF(G335="","",G335*Data!G$608)</f>
        <v>0.46020066874178422</v>
      </c>
      <c r="J398" s="52">
        <f>IF(H335="","",H335*Data!H$608)</f>
        <v>0.3647291877272687</v>
      </c>
      <c r="K398" s="52">
        <f>IF(I335="","",I335*Data!I$608)</f>
        <v>0.62669871611400185</v>
      </c>
      <c r="L398" s="52">
        <f>IF(J335="","",J335*Data!J$608)</f>
        <v>0.66464891016891736</v>
      </c>
      <c r="M398" s="52">
        <f>IF(K335="","",K335*Data!K$608)</f>
        <v>0.34140598998247618</v>
      </c>
      <c r="N398" s="52">
        <f>IF(L335="","",L335*Data!L$608)</f>
        <v>0.37011562962269845</v>
      </c>
      <c r="O398" s="52">
        <f>IF(M335="","",M335*Data!M$608)</f>
        <v>0.27351820469829041</v>
      </c>
      <c r="P398" s="52">
        <f>IF(N335="","",N335*Data!N$608)</f>
        <v>0.2292811658607935</v>
      </c>
    </row>
    <row r="399" spans="1:17">
      <c r="A399" s="66"/>
      <c r="B399" s="84">
        <f t="shared" si="9"/>
        <v>45169</v>
      </c>
      <c r="C399" s="56" t="s">
        <v>154</v>
      </c>
      <c r="D399" s="56"/>
      <c r="E399" s="52">
        <f>IF(C336="","",C336*Data!C$608)</f>
        <v>0.97255599999999998</v>
      </c>
      <c r="F399" s="52">
        <f>IF(D336="","",D336*Data!D$608)</f>
        <v>1.4580759999999999</v>
      </c>
      <c r="G399" s="52">
        <f>IF(E336="","",E336*Data!E$608)</f>
        <v>0.90756383799321949</v>
      </c>
      <c r="H399" s="52">
        <f>IF(F336="","",F336*Data!F$608)</f>
        <v>0.58611481069822569</v>
      </c>
      <c r="I399" s="52">
        <f>IF(G336="","",G336*Data!G$608)</f>
        <v>0.43890450875655218</v>
      </c>
      <c r="J399" s="52">
        <f>IF(H336="","",H336*Data!H$608)</f>
        <v>0.34815831551991488</v>
      </c>
      <c r="K399" s="52">
        <f>IF(I336="","",I336*Data!I$608)</f>
        <v>0.60049208085933037</v>
      </c>
      <c r="L399" s="52">
        <f>IF(J336="","",J336*Data!J$608)</f>
        <v>0.63677738279218443</v>
      </c>
      <c r="M399" s="52">
        <f>IF(K336="","",K336*Data!K$608)</f>
        <v>0.32728523828054729</v>
      </c>
      <c r="N399" s="52">
        <f>IF(L336="","",L336*Data!L$608)</f>
        <v>0.35553451195452485</v>
      </c>
      <c r="O399" s="52">
        <f>IF(M336="","",M336*Data!M$608)</f>
        <v>0.26241735379865205</v>
      </c>
      <c r="P399" s="52">
        <f>IF(N336="","",N336*Data!N$608)</f>
        <v>0.22068780233095625</v>
      </c>
    </row>
    <row r="400" spans="1:17">
      <c r="A400" s="66"/>
      <c r="B400" s="84">
        <f t="shared" si="9"/>
        <v>45176</v>
      </c>
      <c r="C400" s="56"/>
      <c r="D400" s="56"/>
      <c r="E400" s="52">
        <f>IF(C337="","",C337*Data!C$608)</f>
        <v>0.97255599999999998</v>
      </c>
      <c r="F400" s="52">
        <f>IF(D337="","",D337*Data!D$608)</f>
        <v>1.4580759999999999</v>
      </c>
      <c r="G400" s="52">
        <f>IF(E337="","",E337*Data!E$608)</f>
        <v>0.93094621659141141</v>
      </c>
      <c r="H400" s="52">
        <f>IF(F337="","",F337*Data!F$608)</f>
        <v>0.59031835044415704</v>
      </c>
      <c r="I400" s="52">
        <f>IF(G337="","",G337*Data!G$608)</f>
        <v>0.44206918742110918</v>
      </c>
      <c r="J400" s="52">
        <f>IF(H337="","",H337*Data!H$608)</f>
        <v>0.35062080104613552</v>
      </c>
      <c r="K400" s="52">
        <f>IF(I337="","",I337*Data!I$608)</f>
        <v>0.60354013423485775</v>
      </c>
      <c r="L400" s="52">
        <f>IF(J337="","",J337*Data!J$608)</f>
        <v>0.6400190772056864</v>
      </c>
      <c r="M400" s="52">
        <f>IF(K337="","",K337*Data!K$608)</f>
        <v>0.32892760115818437</v>
      </c>
      <c r="N400" s="52">
        <f>IF(L337="","",L337*Data!L$608)</f>
        <v>0.35713496502866587</v>
      </c>
      <c r="O400" s="52">
        <f>IF(M337="","",M337*Data!M$608)</f>
        <v>0.26363580572752487</v>
      </c>
      <c r="P400" s="52">
        <f>IF(N337="","",N337*Data!N$608)</f>
        <v>0.22156787727128177</v>
      </c>
    </row>
    <row r="401" spans="1:16">
      <c r="A401" s="66"/>
      <c r="B401" s="84">
        <f t="shared" si="9"/>
        <v>45183</v>
      </c>
      <c r="C401" s="56"/>
      <c r="D401" s="56"/>
      <c r="E401" s="52">
        <f>IF(C338="","",C338*Data!C$608)</f>
        <v>0.97255599999999998</v>
      </c>
      <c r="F401" s="52">
        <f>IF(D338="","",D338*Data!D$608)</f>
        <v>1.4580759999999999</v>
      </c>
      <c r="G401" s="52">
        <f>IF(E338="","",E338*Data!E$608)</f>
        <v>0.93094621659141141</v>
      </c>
      <c r="H401" s="52">
        <f>IF(F338="","",F338*Data!F$608)</f>
        <v>0.59070149842577235</v>
      </c>
      <c r="I401" s="52">
        <f>IF(G338="","",G338*Data!G$608)</f>
        <v>0.44235764436836644</v>
      </c>
      <c r="J401" s="52">
        <f>IF(H338="","",H338*Data!H$608)</f>
        <v>0.3508452538683175</v>
      </c>
      <c r="K401" s="52">
        <f>IF(I338="","",I338*Data!I$608)</f>
        <v>0.60406641129935446</v>
      </c>
      <c r="L401" s="52">
        <f>IF(J338="","",J338*Data!J$608)</f>
        <v>0.64057878834251591</v>
      </c>
      <c r="M401" s="52">
        <f>IF(K338="","",K338*Data!K$608)</f>
        <v>0.32921117162352498</v>
      </c>
      <c r="N401" s="52">
        <f>IF(L338="","",L338*Data!L$608)</f>
        <v>0.35711038409195706</v>
      </c>
      <c r="O401" s="52">
        <f>IF(M338="","",M338*Data!M$608)</f>
        <v>0.26361709184566834</v>
      </c>
      <c r="P401" s="52">
        <f>IF(N338="","",N338*Data!N$608)</f>
        <v>0.22150446059135412</v>
      </c>
    </row>
    <row r="402" spans="1:16">
      <c r="A402" s="66"/>
      <c r="B402" s="84">
        <f t="shared" si="9"/>
        <v>45190</v>
      </c>
      <c r="C402" s="56"/>
      <c r="D402" s="56"/>
      <c r="E402" s="52">
        <f>IF(C339="","",C339*Data!C$608)</f>
        <v>0.97255599999999998</v>
      </c>
      <c r="F402" s="52">
        <f>IF(D339="","",D339*Data!D$608)</f>
        <v>1.4580759999999999</v>
      </c>
      <c r="G402" s="52">
        <f>IF(E339="","",E339*Data!E$608)</f>
        <v>0.93094621659141141</v>
      </c>
      <c r="H402" s="52">
        <f>IF(F339="","",F339*Data!F$608)</f>
        <v>0.57331596523469341</v>
      </c>
      <c r="I402" s="52">
        <f>IF(G339="","",G339*Data!G$608)</f>
        <v>0.42926876468904163</v>
      </c>
      <c r="J402" s="52">
        <f>IF(H339="","",H339*Data!H$608)</f>
        <v>0.34066059369230789</v>
      </c>
      <c r="K402" s="52">
        <f>IF(I339="","",I339*Data!I$608)</f>
        <v>0.58756084141538822</v>
      </c>
      <c r="L402" s="52">
        <f>IF(J339="","",J339*Data!J$608)</f>
        <v>0.62302462931298008</v>
      </c>
      <c r="M402" s="52">
        <f>IF(K339="","",K339*Data!K$608)</f>
        <v>0.32031758220369377</v>
      </c>
      <c r="N402" s="52">
        <f>IF(L339="","",L339*Data!L$608)</f>
        <v>0.34833354377098052</v>
      </c>
      <c r="O402" s="52">
        <f>IF(M339="","",M339*Data!M$608)</f>
        <v>0.25693513522270267</v>
      </c>
      <c r="P402" s="52">
        <f>IF(N339="","",N339*Data!N$608)</f>
        <v>0.21644749242137218</v>
      </c>
    </row>
    <row r="403" spans="1:16">
      <c r="A403" s="66"/>
      <c r="B403" s="84">
        <f t="shared" si="9"/>
        <v>45197</v>
      </c>
      <c r="C403" s="56"/>
      <c r="D403" s="56"/>
      <c r="E403" s="52">
        <f>IF(C340="","",C340*Data!C$608)</f>
        <v>0.97255599999999998</v>
      </c>
      <c r="F403" s="52">
        <f>IF(D340="","",D340*Data!D$608)</f>
        <v>1.4580759999999999</v>
      </c>
      <c r="G403" s="52">
        <f>IF(E340="","",E340*Data!E$608)</f>
        <v>0.93094621659141141</v>
      </c>
      <c r="H403" s="52">
        <f>IF(F340="","",F340*Data!F$608)</f>
        <v>0.56151908069400625</v>
      </c>
      <c r="I403" s="52">
        <f>IF(G340="","",G340*Data!G$608)</f>
        <v>0.42038735733461124</v>
      </c>
      <c r="J403" s="52">
        <f>IF(H340="","",H340*Data!H$608)</f>
        <v>0.33374983295451405</v>
      </c>
      <c r="K403" s="52">
        <f>IF(I340="","",I340*Data!I$608)</f>
        <v>0.57769152151635272</v>
      </c>
      <c r="L403" s="52">
        <f>IF(J340="","",J340*Data!J$608)</f>
        <v>0.61252831732624102</v>
      </c>
      <c r="M403" s="52">
        <f>IF(K340="","",K340*Data!K$608)</f>
        <v>0.31499976042280164</v>
      </c>
      <c r="N403" s="52">
        <f>IF(L340="","",L340*Data!L$608)</f>
        <v>0.34338090306031144</v>
      </c>
      <c r="O403" s="52">
        <f>IF(M340="","",M340*Data!M$608)</f>
        <v>0.25316460628659659</v>
      </c>
      <c r="P403" s="52">
        <f>IF(N340="","",N340*Data!N$608)</f>
        <v>0.21448058913023293</v>
      </c>
    </row>
    <row r="404" spans="1:16">
      <c r="A404" s="66"/>
      <c r="B404" s="84">
        <f t="shared" si="9"/>
        <v>45204</v>
      </c>
      <c r="D404" s="56"/>
      <c r="E404" s="52">
        <f>IF(C341="","",C341*Data!C$608)</f>
        <v>0.97255599999999998</v>
      </c>
      <c r="F404" s="52">
        <f>IF(D341="","",D341*Data!D$608)</f>
        <v>1.4580759999999999</v>
      </c>
      <c r="G404" s="52">
        <f>IF(E341="","",E341*Data!E$608)</f>
        <v>1.02312</v>
      </c>
      <c r="H404" s="52">
        <f>IF(F341="","",F341*Data!F$608)</f>
        <v>0.55856287289292128</v>
      </c>
      <c r="I404" s="52">
        <f>IF(G341="","",G341*Data!G$608)</f>
        <v>0.41816174551182644</v>
      </c>
      <c r="J404" s="52">
        <f>IF(H341="","",H341*Data!H$608)</f>
        <v>0.33201804989483957</v>
      </c>
      <c r="K404" s="52">
        <f>IF(I341="","",I341*Data!I$608)</f>
        <v>0.57614411214323635</v>
      </c>
      <c r="L404" s="52">
        <f>IF(J341="","",J341*Data!J$608)</f>
        <v>0.6108826019458915</v>
      </c>
      <c r="M404" s="52">
        <f>IF(K341="","",K341*Data!K$608)</f>
        <v>0.31416597984293432</v>
      </c>
      <c r="N404" s="52">
        <f>IF(L341="","",L341*Data!L$608)</f>
        <v>0.34277369864439827</v>
      </c>
      <c r="O404" s="52">
        <f>IF(M341="","",M341*Data!M$608)</f>
        <v>0.25270233131974912</v>
      </c>
      <c r="P404" s="52">
        <f>IF(N341="","",N341*Data!N$608)</f>
        <v>0.21559550900003402</v>
      </c>
    </row>
    <row r="405" spans="1:16">
      <c r="A405" s="66"/>
      <c r="B405" s="84">
        <f t="shared" si="9"/>
        <v>45211</v>
      </c>
      <c r="C405" s="56"/>
      <c r="D405" s="56"/>
      <c r="E405" s="52">
        <f>IF(C342="","",C342*Data!C$608)</f>
        <v>0.97255599999999998</v>
      </c>
      <c r="F405" s="52">
        <f>IF(D342="","",D342*Data!D$608)</f>
        <v>1.4580759999999999</v>
      </c>
      <c r="G405" s="52">
        <f>IF(E342="","",E342*Data!E$608)</f>
        <v>1.02312</v>
      </c>
      <c r="H405" s="52">
        <f>IF(F342="","",F342*Data!F$608)</f>
        <v>0.54989757710780973</v>
      </c>
      <c r="I405" s="52">
        <f>IF(G342="","",G342*Data!G$608)</f>
        <v>0.41163798735781798</v>
      </c>
      <c r="J405" s="52">
        <f>IF(H342="","",H342*Data!H$608)</f>
        <v>0.32694181254703963</v>
      </c>
      <c r="K405" s="52">
        <f>IF(I342="","",I342*Data!I$608)</f>
        <v>0.56857509577795606</v>
      </c>
      <c r="L405" s="52">
        <f>IF(J342="","",J342*Data!J$608)</f>
        <v>0.60283273042328755</v>
      </c>
      <c r="M405" s="52">
        <f>IF(K342="","",K342*Data!K$608)</f>
        <v>0.31008761573081856</v>
      </c>
      <c r="N405" s="52">
        <f>IF(L342="","",L342*Data!L$608)</f>
        <v>0.33851685987134217</v>
      </c>
      <c r="O405" s="52">
        <f>IF(M342="","",M342*Data!M$608)</f>
        <v>0.24946152813861586</v>
      </c>
      <c r="P405" s="52">
        <f>IF(N342="","",N342*Data!N$608)</f>
        <v>0.21299004199460905</v>
      </c>
    </row>
    <row r="406" spans="1:16">
      <c r="A406" s="66"/>
      <c r="B406" s="84">
        <f t="shared" si="9"/>
        <v>45218</v>
      </c>
      <c r="C406" s="56"/>
      <c r="D406" s="56"/>
      <c r="E406" s="52">
        <f>IF(C343="","",C343*Data!C$608)</f>
        <v>0.97255599999999998</v>
      </c>
      <c r="F406" s="52">
        <f>IF(D343="","",D343*Data!D$608)</f>
        <v>1.4580759999999999</v>
      </c>
      <c r="G406" s="52">
        <f>IF(E343="","",E343*Data!E$608)</f>
        <v>1.02312</v>
      </c>
      <c r="H406" s="52">
        <f>IF(F343="","",F343*Data!F$608)</f>
        <v>0.56174170611624852</v>
      </c>
      <c r="I406" s="52">
        <f>IF(G343="","",G343*Data!G$608)</f>
        <v>0.42055496320169983</v>
      </c>
      <c r="J406" s="52">
        <f>IF(H343="","",H343*Data!H$608)</f>
        <v>0.3338802496778413</v>
      </c>
      <c r="K406" s="52">
        <f>IF(I343="","",I343*Data!I$608)</f>
        <v>0.5782344847622839</v>
      </c>
      <c r="L406" s="52">
        <f>IF(J343="","",J343*Data!J$608)</f>
        <v>0.61310577470779615</v>
      </c>
      <c r="M406" s="52">
        <f>IF(K343="","",K343*Data!K$608)</f>
        <v>0.31529232179531519</v>
      </c>
      <c r="N406" s="52">
        <f>IF(L343="","",L343*Data!L$608)</f>
        <v>0.34296050764078162</v>
      </c>
      <c r="O406" s="52">
        <f>IF(M343="","",M343*Data!M$608)</f>
        <v>0.25284455216061713</v>
      </c>
      <c r="P406" s="52">
        <f>IF(N343="","",N343*Data!N$608)</f>
        <v>0.2151214136220955</v>
      </c>
    </row>
    <row r="407" spans="1:16">
      <c r="A407" s="66"/>
      <c r="B407" s="84">
        <f t="shared" si="9"/>
        <v>45225</v>
      </c>
      <c r="C407" s="56"/>
      <c r="D407" s="56"/>
      <c r="E407" s="52">
        <f>IF(C344="","",C344*Data!C$608)</f>
        <v>0.97255599999999998</v>
      </c>
      <c r="F407" s="52">
        <f>IF(D344="","",D344*Data!D$608)</f>
        <v>1.4580759999999999</v>
      </c>
      <c r="G407" s="52">
        <f>IF(E344="","",E344*Data!E$608)</f>
        <v>1.02312</v>
      </c>
      <c r="H407" s="52">
        <f>IF(F344="","",F344*Data!F$608)</f>
        <v>0.54706492269340345</v>
      </c>
      <c r="I407" s="52">
        <f>IF(G344="","",G344*Data!G$608)</f>
        <v>0.40950539398861968</v>
      </c>
      <c r="J407" s="52">
        <f>IF(H344="","",H344*Data!H$608)</f>
        <v>0.3252824085880282</v>
      </c>
      <c r="K407" s="52">
        <f>IF(I344="","",I344*Data!I$608)</f>
        <v>0.56371489338193426</v>
      </c>
      <c r="L407" s="52">
        <f>IF(J344="","",J344*Data!J$608)</f>
        <v>0.597663762227989</v>
      </c>
      <c r="M407" s="52">
        <f>IF(K344="","",K344*Data!K$608)</f>
        <v>0.30746882432213857</v>
      </c>
      <c r="N407" s="52">
        <f>IF(L344="","",L344*Data!L$608)</f>
        <v>0.33518879390298784</v>
      </c>
      <c r="O407" s="52">
        <f>IF(M344="","",M344*Data!M$608)</f>
        <v>0.24692781536435432</v>
      </c>
      <c r="P407" s="52">
        <f>IF(N344="","",N344*Data!N$608)</f>
        <v>0.21054663157869588</v>
      </c>
    </row>
    <row r="408" spans="1:16">
      <c r="A408" s="66"/>
      <c r="B408" s="84">
        <f t="shared" si="9"/>
        <v>45232</v>
      </c>
      <c r="C408" s="56"/>
      <c r="D408" s="56"/>
      <c r="E408" s="52">
        <f>IF(C345="","",C345*Data!C$608)</f>
        <v>0.97255599999999998</v>
      </c>
      <c r="F408" s="52">
        <f>IF(D345="","",D345*Data!D$608)</f>
        <v>1.4580759999999999</v>
      </c>
      <c r="G408" s="52">
        <f>IF(E345="","",E345*Data!E$608)</f>
        <v>1.02312</v>
      </c>
      <c r="H408" s="52">
        <f>IF(F345="","",F345*Data!F$608)</f>
        <v>0.61791800000000008</v>
      </c>
      <c r="I408" s="52">
        <f>IF(G345="","",G345*Data!G$608)</f>
        <v>0.40055423565950571</v>
      </c>
      <c r="J408" s="52">
        <f>IF(H345="","",H345*Data!H$608)</f>
        <v>0.31831737353558692</v>
      </c>
      <c r="K408" s="52">
        <f>IF(I345="","",I345*Data!I$608)</f>
        <v>0.55272164087289277</v>
      </c>
      <c r="L408" s="52">
        <f>IF(J345="","",J345*Data!J$608)</f>
        <v>0.58597211485366718</v>
      </c>
      <c r="M408" s="52">
        <f>IF(K345="","",K345*Data!K$608)</f>
        <v>0.30154540120550211</v>
      </c>
      <c r="N408" s="52">
        <f>IF(L345="","",L345*Data!L$608)</f>
        <v>0.32919001578183049</v>
      </c>
      <c r="O408" s="52">
        <f>IF(M345="","",M345*Data!M$608)</f>
        <v>0.24236084436676539</v>
      </c>
      <c r="P408" s="52">
        <f>IF(N345="","",N345*Data!N$608)</f>
        <v>0.20715915589695991</v>
      </c>
    </row>
    <row r="409" spans="1:16">
      <c r="A409" s="66"/>
      <c r="B409" s="84">
        <f t="shared" si="9"/>
        <v>45239</v>
      </c>
      <c r="C409" s="56"/>
      <c r="D409" s="56"/>
      <c r="E409" s="52">
        <f>IF(C346="","",C346*Data!C$608)</f>
        <v>0.97255599999999998</v>
      </c>
      <c r="F409" s="52">
        <f>IF(D346="","",D346*Data!D$608)</f>
        <v>1.4580759999999999</v>
      </c>
      <c r="G409" s="52">
        <f>IF(E346="","",E346*Data!E$608)</f>
        <v>1.02312</v>
      </c>
      <c r="H409" s="52">
        <f>IF(F346="","",F346*Data!F$608)</f>
        <v>0.61791800000000008</v>
      </c>
      <c r="I409" s="52">
        <f>IF(G346="","",G346*Data!G$608)</f>
        <v>0.40236298237047613</v>
      </c>
      <c r="J409" s="52">
        <f>IF(H346="","",H346*Data!H$608)</f>
        <v>0.31972478738971588</v>
      </c>
      <c r="K409" s="52">
        <f>IF(I346="","",I346*Data!I$608)</f>
        <v>0.55410720799163893</v>
      </c>
      <c r="L409" s="52">
        <f>IF(J346="","",J346*Data!J$608)</f>
        <v>0.58744570623642789</v>
      </c>
      <c r="M409" s="52">
        <f>IF(K346="","",K346*Data!K$608)</f>
        <v>0.30229197737066182</v>
      </c>
      <c r="N409" s="52">
        <f>IF(L346="","",L346*Data!L$608)</f>
        <v>0.3290039684490999</v>
      </c>
      <c r="O409" s="52">
        <f>IF(M346="","",M346*Data!M$608)</f>
        <v>0.24221920339328737</v>
      </c>
      <c r="P409" s="52">
        <f>IF(N346="","",N346*Data!N$608)</f>
        <v>0.20655508722426549</v>
      </c>
    </row>
    <row r="410" spans="1:16">
      <c r="A410" s="66"/>
      <c r="B410" s="84">
        <f t="shared" si="9"/>
        <v>45246</v>
      </c>
      <c r="C410" s="56"/>
      <c r="D410" s="56"/>
      <c r="E410" s="52">
        <f>IF(C347="","",C347*Data!C$608)</f>
        <v>0.97255599999999998</v>
      </c>
      <c r="F410" s="52">
        <f>IF(D347="","",D347*Data!D$608)</f>
        <v>1.4580759999999999</v>
      </c>
      <c r="G410" s="52">
        <f>IF(E347="","",E347*Data!E$608)</f>
        <v>1.02312</v>
      </c>
      <c r="H410" s="52">
        <f>IF(F347="","",F347*Data!F$608)</f>
        <v>0.61791800000000008</v>
      </c>
      <c r="I410" s="52">
        <f>IF(G347="","",G347*Data!G$608)</f>
        <v>0.41039454573967443</v>
      </c>
      <c r="J410" s="52">
        <f>IF(H347="","",H347*Data!H$608)</f>
        <v>0.32597427134872736</v>
      </c>
      <c r="K410" s="52">
        <f>IF(I347="","",I347*Data!I$608)</f>
        <v>0.56346869208597294</v>
      </c>
      <c r="L410" s="52">
        <f>IF(J347="","",J347*Data!J$608)</f>
        <v>0.59740191990851954</v>
      </c>
      <c r="M410" s="52">
        <f>IF(K347="","",K347*Data!K$608)</f>
        <v>0.30733616527090296</v>
      </c>
      <c r="N410" s="52">
        <f>IF(L347="","",L347*Data!L$608)</f>
        <v>0.33457185169051035</v>
      </c>
      <c r="O410" s="52">
        <f>IF(M347="","",M347*Data!M$608)</f>
        <v>0.24645812684868218</v>
      </c>
      <c r="P410" s="52">
        <f>IF(N347="","",N347*Data!N$608)</f>
        <v>0.21014864083366874</v>
      </c>
    </row>
    <row r="411" spans="1:16">
      <c r="A411" s="66"/>
      <c r="B411" s="84">
        <f t="shared" si="9"/>
        <v>45253</v>
      </c>
      <c r="C411" s="56"/>
      <c r="D411" s="56"/>
      <c r="E411" s="52">
        <f>IF(C348="","",C348*Data!C$608)</f>
        <v>0.97255599999999998</v>
      </c>
      <c r="F411" s="52">
        <f>IF(D348="","",D348*Data!D$608)</f>
        <v>1.4580759999999999</v>
      </c>
      <c r="G411" s="52">
        <f>IF(E348="","",E348*Data!E$608)</f>
        <v>1.02312</v>
      </c>
      <c r="H411" s="52">
        <f>IF(F348="","",F348*Data!F$608)</f>
        <v>0.61791800000000008</v>
      </c>
      <c r="I411" s="52">
        <f>IF(G348="","",G348*Data!G$608)</f>
        <v>0.39790314086836648</v>
      </c>
      <c r="J411" s="52">
        <f>IF(H348="","",H348*Data!H$608)</f>
        <v>0.3162545155826032</v>
      </c>
      <c r="K411" s="52">
        <f>IF(I348="","",I348*Data!I$608)</f>
        <v>0.54748407434184998</v>
      </c>
      <c r="L411" s="52">
        <f>IF(J348="","",J348*Data!J$608)</f>
        <v>0.58040180880182879</v>
      </c>
      <c r="M411" s="52">
        <f>IF(K348="","",K348*Data!K$608)</f>
        <v>0.29872327712171665</v>
      </c>
      <c r="N411" s="52">
        <f>IF(L348="","",L348*Data!L$608)</f>
        <v>0.32511795280262612</v>
      </c>
      <c r="O411" s="52">
        <f>IF(M348="","",M348*Data!M$608)</f>
        <v>0.23926071411510777</v>
      </c>
      <c r="P411" s="52">
        <f>IF(N348="","",N348*Data!N$608)</f>
        <v>0.20374644860220398</v>
      </c>
    </row>
    <row r="412" spans="1:16">
      <c r="A412" s="66"/>
      <c r="B412" s="84">
        <f t="shared" si="9"/>
        <v>45260</v>
      </c>
      <c r="C412" s="56"/>
      <c r="D412" s="56"/>
      <c r="E412" s="52">
        <f>IF(C349="","",C349*Data!C$608)</f>
        <v>0.97255599999999998</v>
      </c>
      <c r="F412" s="52">
        <f>IF(D349="","",D349*Data!D$608)</f>
        <v>1.4580759999999999</v>
      </c>
      <c r="G412" s="52">
        <f>IF(E349="","",E349*Data!E$608)</f>
        <v>1.02312</v>
      </c>
      <c r="H412" s="52">
        <f>IF(F349="","",F349*Data!F$608)</f>
        <v>0.61791800000000008</v>
      </c>
      <c r="I412" s="52">
        <f>IF(G349="","",G349*Data!G$608)</f>
        <v>0.45928400000000003</v>
      </c>
      <c r="J412" s="52">
        <f>IF(H349="","",H349*Data!H$608)</f>
        <v>0.31814306484842597</v>
      </c>
      <c r="K412" s="52">
        <f>IF(I349="","",I349*Data!I$608)</f>
        <v>0.55166377898320018</v>
      </c>
      <c r="L412" s="52">
        <f>IF(J349="","",J349*Data!J$608)</f>
        <v>0.58484704762039419</v>
      </c>
      <c r="M412" s="52">
        <f>IF(K349="","",K349*Data!K$608)</f>
        <v>0.30097540032846776</v>
      </c>
      <c r="N412" s="52">
        <f>IF(L349="","",L349*Data!L$608)</f>
        <v>0.32733772147712881</v>
      </c>
      <c r="O412" s="52">
        <f>IF(M349="","",M349*Data!M$608)</f>
        <v>0.24095066145989377</v>
      </c>
      <c r="P412" s="52">
        <f>IF(N349="","",N349*Data!N$608)</f>
        <v>0.20515024431648973</v>
      </c>
    </row>
    <row r="413" spans="1:16">
      <c r="A413" s="66"/>
      <c r="B413" s="84">
        <f t="shared" si="9"/>
        <v>45267</v>
      </c>
      <c r="C413" s="56"/>
      <c r="D413" s="56"/>
      <c r="E413" s="52">
        <f>IF(C350="","",C350*Data!C$609)</f>
        <v>0.89892399999999995</v>
      </c>
      <c r="F413" s="52">
        <f>IF(D350="","",D350*Data!D$608)</f>
        <v>1.4580759999999999</v>
      </c>
      <c r="G413" s="52">
        <f>IF(E350="","",E350*Data!E$608)</f>
        <v>1.02312</v>
      </c>
      <c r="H413" s="52">
        <f>IF(F350="","",F350*Data!F$608)</f>
        <v>0.61791800000000008</v>
      </c>
      <c r="I413" s="52">
        <f>IF(G350="","",G350*Data!G$608)</f>
        <v>0.45928400000000003</v>
      </c>
      <c r="J413" s="52">
        <f>IF(H350="","",H350*Data!H$608)</f>
        <v>0.33219720367904687</v>
      </c>
      <c r="K413" s="52">
        <f>IF(I350="","",I350*Data!I$608)</f>
        <v>0.57408393950158465</v>
      </c>
      <c r="L413" s="52">
        <f>IF(J350="","",J350*Data!J$608)</f>
        <v>0.6086915477481819</v>
      </c>
      <c r="M413" s="52">
        <f>IF(K350="","",K350*Data!K$608)</f>
        <v>0.31305591034896196</v>
      </c>
      <c r="N413" s="52">
        <f>IF(L350="","",L350*Data!L$608)</f>
        <v>0.33836394036682144</v>
      </c>
      <c r="O413" s="52">
        <f>IF(M350="","",M350*Data!M$608)</f>
        <v>0.24934510793970088</v>
      </c>
      <c r="P413" s="52">
        <f>IF(N350="","",N350*Data!N$608)</f>
        <v>0.21074138084090199</v>
      </c>
    </row>
    <row r="414" spans="1:16">
      <c r="A414" s="66"/>
      <c r="B414" s="84">
        <f t="shared" si="9"/>
        <v>45274</v>
      </c>
      <c r="C414" s="56"/>
      <c r="D414" s="56"/>
      <c r="E414" s="52">
        <f>IF(C351="","",C351*Data!C$609)</f>
        <v>0.89892399999999995</v>
      </c>
      <c r="F414" s="52">
        <f>IF(D351="","",D351*Data!D$608)</f>
        <v>1.4580759999999999</v>
      </c>
      <c r="G414" s="52">
        <f>IF(E351="","",E351*Data!E$608)</f>
        <v>1.02312</v>
      </c>
      <c r="H414" s="52">
        <f>IF(F351="","",F351*Data!F$608)</f>
        <v>0.61791800000000008</v>
      </c>
      <c r="I414" s="52">
        <f>IF(G351="","",G351*Data!G$608)</f>
        <v>0.45928400000000003</v>
      </c>
      <c r="J414" s="52">
        <f>IF(H351="","",H351*Data!H$608)</f>
        <v>0.33219720367904687</v>
      </c>
      <c r="K414" s="52">
        <f>IF(I351="","",I351*Data!I$608)</f>
        <v>0.55211004768422489</v>
      </c>
      <c r="L414" s="52">
        <f>IF(J351="","",J351*Data!J$608)</f>
        <v>0.58532166750948389</v>
      </c>
      <c r="M414" s="52">
        <f>IF(K351="","",K351*Data!K$608)</f>
        <v>0.30121586040501985</v>
      </c>
      <c r="N414" s="52">
        <f>IF(L351="","",L351*Data!L$608)</f>
        <v>0.32663419107025721</v>
      </c>
      <c r="O414" s="52">
        <f>IF(M351="","",M351*Data!M$608)</f>
        <v>0.24041505189087631</v>
      </c>
      <c r="P414" s="52">
        <f>IF(N351="","",N351*Data!N$608)</f>
        <v>0.20361494624415702</v>
      </c>
    </row>
    <row r="415" spans="1:16">
      <c r="A415" s="66"/>
      <c r="B415" s="84">
        <f t="shared" si="9"/>
        <v>45281</v>
      </c>
      <c r="C415" s="56"/>
      <c r="D415" s="56"/>
      <c r="E415" s="52">
        <f>IF(C352="","",C352*Data!C$609)</f>
        <v>0.89892399999999995</v>
      </c>
      <c r="F415" s="52">
        <f>IF(D352="","",D352*Data!D$608)</f>
        <v>1.4580759999999999</v>
      </c>
      <c r="G415" s="52">
        <f>IF(E352="","",E352*Data!E$608)</f>
        <v>1.02312</v>
      </c>
      <c r="H415" s="52">
        <f>IF(F352="","",F352*Data!F$609)</f>
        <v>0.72255400000000003</v>
      </c>
      <c r="I415" s="52">
        <f>IF(G352="","",G352*Data!G$608)</f>
        <v>0.45928400000000003</v>
      </c>
      <c r="J415" s="52">
        <f>IF(H352="","",H352*Data!H$608)</f>
        <v>0.33219720367904687</v>
      </c>
      <c r="K415" s="52">
        <f>IF(I352="","",I352*Data!I$608)</f>
        <v>0.54766856110345341</v>
      </c>
      <c r="L415" s="52">
        <f>IF(J352="","",J352*Data!J$608)</f>
        <v>0.58059801589887516</v>
      </c>
      <c r="M415" s="52">
        <f>IF(K352="","",K352*Data!K$608)</f>
        <v>0.29882268292973357</v>
      </c>
      <c r="N415" s="52">
        <f>IF(L352="","",L352*Data!L$608)</f>
        <v>0.32440027859466952</v>
      </c>
      <c r="O415" s="52">
        <f>IF(M352="","",M352*Data!M$608)</f>
        <v>0.23871433663168401</v>
      </c>
      <c r="P415" s="52">
        <f>IF(N352="","",N352*Data!N$608)</f>
        <v>0.20245882930383149</v>
      </c>
    </row>
    <row r="416" spans="1:16">
      <c r="A416" s="66"/>
      <c r="B416" s="84">
        <f t="shared" si="9"/>
        <v>45288</v>
      </c>
      <c r="C416" s="56"/>
      <c r="D416" s="56"/>
      <c r="E416" s="52">
        <f>IF(C353="","",C353*Data!C$609)</f>
        <v>0.89892399999999995</v>
      </c>
      <c r="F416" s="52">
        <f>IF(D353="","",D353*Data!D$608)</f>
        <v>1.4580759999999999</v>
      </c>
      <c r="G416" s="52">
        <f>IF(E353="","",E353*Data!E$608)</f>
        <v>1.02312</v>
      </c>
      <c r="H416" s="52">
        <f>IF(F353="","",F353*Data!F$609)</f>
        <v>0.72255400000000003</v>
      </c>
      <c r="I416" s="52">
        <f>IF(G353="","",G353*Data!G$608)</f>
        <v>0.45928400000000003</v>
      </c>
      <c r="J416" s="52">
        <f>IF(H353="","",H353*Data!H$608)</f>
        <v>0.33219720367904687</v>
      </c>
      <c r="K416" s="52">
        <f>IF(I353="","",I353*Data!I$608)</f>
        <v>0.56118223012846846</v>
      </c>
      <c r="L416" s="52">
        <f>IF(J353="","",J353*Data!J$608)</f>
        <v>0.59497020036783244</v>
      </c>
      <c r="M416" s="52">
        <f>IF(K353="","",K353*Data!K$608)</f>
        <v>0.3061041657690946</v>
      </c>
      <c r="N416" s="52">
        <f>IF(L353="","",L353*Data!L$608)</f>
        <v>0.33157066092920839</v>
      </c>
      <c r="O416" s="52">
        <f>IF(M353="","",M353*Data!M$608)</f>
        <v>0.24417326968472799</v>
      </c>
      <c r="P416" s="52">
        <f>IF(N353="","",N353*Data!N$608)</f>
        <v>0.20660797996929262</v>
      </c>
    </row>
    <row r="417" spans="1:16">
      <c r="A417" s="8">
        <f>A382+1</f>
        <v>2024</v>
      </c>
      <c r="B417" s="84">
        <f t="shared" si="9"/>
        <v>45295</v>
      </c>
      <c r="C417" s="56"/>
      <c r="D417" s="56"/>
      <c r="E417" s="52">
        <f>IF(C354="","",C354*Data!C$609)</f>
        <v>0.89892399999999995</v>
      </c>
      <c r="F417" s="52">
        <f>IF(D354="","",D354*Data!D$608)</f>
        <v>1.4580759999999999</v>
      </c>
      <c r="G417" s="52">
        <f>IF(E354="","",E354*Data!E$609)</f>
        <v>1.01871</v>
      </c>
      <c r="H417" s="52">
        <f>IF(F354="","",F354*Data!F$609)</f>
        <v>0.72255400000000003</v>
      </c>
      <c r="I417" s="52">
        <f>IF(G354="","",G354*Data!G$608)</f>
        <v>0.45928400000000003</v>
      </c>
      <c r="J417" s="52">
        <f>IF(H354="","",H354*Data!H$608)</f>
        <v>0.33433600000000002</v>
      </c>
      <c r="K417" s="52">
        <f>IF(I354="","",I354*Data!I$608)</f>
        <v>0.54689782065740145</v>
      </c>
      <c r="L417" s="52">
        <f>IF(J354="","",J354*Data!J$608)</f>
        <v>0.57977831076566233</v>
      </c>
      <c r="M417" s="52">
        <f>IF(K354="","",K354*Data!K$608)</f>
        <v>0.29840738984233151</v>
      </c>
      <c r="N417" s="52">
        <f>IF(L354="","",L354*Data!L$608)</f>
        <v>0.32360016015524817</v>
      </c>
      <c r="O417" s="52">
        <f>IF(M354="","",M354*Data!M$608)</f>
        <v>0.2381051929638118</v>
      </c>
      <c r="P417" s="52">
        <f>IF(N354="","",N354*Data!N$608)</f>
        <v>0.20199104769442824</v>
      </c>
    </row>
    <row r="418" spans="1:16">
      <c r="A418" s="66"/>
      <c r="B418" s="84">
        <f t="shared" si="9"/>
        <v>45302</v>
      </c>
      <c r="C418" s="56"/>
      <c r="D418" s="56"/>
      <c r="E418" s="52">
        <f>IF(C355="","",C355*Data!C$609)</f>
        <v>0.89892399999999995</v>
      </c>
      <c r="F418" s="52">
        <f>IF(D355="","",D355*Data!D$608)</f>
        <v>1.4580759999999999</v>
      </c>
      <c r="G418" s="52">
        <f>IF(E355="","",E355*Data!E$609)</f>
        <v>1.01871</v>
      </c>
      <c r="H418" s="52">
        <f>IF(F355="","",F355*Data!F$609)</f>
        <v>0.72255400000000003</v>
      </c>
      <c r="I418" s="52">
        <f>IF(G355="","",G355*Data!G$608)</f>
        <v>0.45928400000000003</v>
      </c>
      <c r="J418" s="52">
        <f>IF(H355="","",H355*Data!H$608)</f>
        <v>0.33433600000000002</v>
      </c>
      <c r="K418" s="52">
        <f>IF(I355="","",I355*Data!I$608)</f>
        <v>0.53820408444582823</v>
      </c>
      <c r="L418" s="52">
        <f>IF(J355="","",J355*Data!J$608)</f>
        <v>0.57053226660653034</v>
      </c>
      <c r="M418" s="52">
        <f>IF(K355="","",K355*Data!K$609)</f>
        <v>0.29757089977914641</v>
      </c>
      <c r="N418" s="52">
        <f>IF(L355="","",L355*Data!L$608)</f>
        <v>0.31944654094186664</v>
      </c>
      <c r="O418" s="52">
        <f>IF(M355="","",M355*Data!M$608)</f>
        <v>0.23494297257502339</v>
      </c>
      <c r="P418" s="52">
        <f>IF(N355="","",N355*Data!N$608)</f>
        <v>0.19947994799460905</v>
      </c>
    </row>
    <row r="419" spans="1:16">
      <c r="A419" s="66"/>
      <c r="B419" s="84">
        <f t="shared" si="9"/>
        <v>45309</v>
      </c>
      <c r="C419" s="56"/>
      <c r="D419" s="56"/>
      <c r="E419" s="52">
        <f>IF(C356="","",C356*Data!C$609)</f>
        <v>0.89892399999999995</v>
      </c>
      <c r="F419" s="52">
        <f>IF(D356="","",D356*Data!D$609)</f>
        <v>1.4367680000000003</v>
      </c>
      <c r="G419" s="52">
        <f>IF(E356="","",E356*Data!E$609)</f>
        <v>1.01871</v>
      </c>
      <c r="H419" s="52">
        <f>IF(F356="","",F356*Data!F$609)</f>
        <v>0.72255400000000003</v>
      </c>
      <c r="I419" s="52">
        <f>IF(G356="","",G356*Data!G$609)</f>
        <v>0.48580800000000007</v>
      </c>
      <c r="J419" s="52">
        <f>IF(H356="","",H356*Data!H$608)</f>
        <v>0.33433600000000002</v>
      </c>
      <c r="K419" s="52">
        <f>IF(I356="","",I356*Data!I$608)</f>
        <v>0.52639964988434551</v>
      </c>
      <c r="L419" s="52">
        <f>IF(J356="","",J356*Data!J$608)</f>
        <v>0.55797790326114161</v>
      </c>
      <c r="M419" s="52">
        <f>IF(K356="","",K356*Data!K$609)</f>
        <v>0.29112706726558402</v>
      </c>
      <c r="N419" s="52">
        <f>IF(L356="","",L356*Data!L$608)</f>
        <v>0.31184728286862967</v>
      </c>
      <c r="O419" s="52">
        <f>IF(M356="","",M356*Data!M$608)</f>
        <v>0.22915752918593355</v>
      </c>
      <c r="P419" s="52">
        <f>IF(N356="","",N356*Data!N$608)</f>
        <v>0.19424009356784597</v>
      </c>
    </row>
    <row r="420" spans="1:16">
      <c r="A420" s="66"/>
      <c r="B420" s="84">
        <f t="shared" si="9"/>
        <v>45316</v>
      </c>
      <c r="C420" s="56"/>
      <c r="D420" s="56"/>
      <c r="E420" s="52">
        <f>IF(C357="","",C357*Data!C$609)</f>
        <v>0.89892399999999995</v>
      </c>
      <c r="F420" s="52">
        <f>IF(D357="","",D357*Data!D$609)</f>
        <v>1.4367680000000003</v>
      </c>
      <c r="G420" s="52">
        <f>IF(E357="","",E357*Data!E$609)</f>
        <v>1.01871</v>
      </c>
      <c r="H420" s="52">
        <f>IF(F357="","",F357*Data!F$609)</f>
        <v>0.72255400000000003</v>
      </c>
      <c r="I420" s="52">
        <f>IF(G357="","",G357*Data!G$609)</f>
        <v>0.48580800000000007</v>
      </c>
      <c r="J420" s="52">
        <f>IF(H357="","",H357*Data!H$608)</f>
        <v>0.33433600000000002</v>
      </c>
      <c r="K420" s="52">
        <f>IF(I357="","",I357*Data!I$608)</f>
        <v>0.54892352077795603</v>
      </c>
      <c r="L420" s="52">
        <f>IF(J357="","",J357*Data!J$609)</f>
        <v>0.55232108260971302</v>
      </c>
      <c r="M420" s="52">
        <f>IF(K357="","",K357*Data!K$609)</f>
        <v>0.30342245090633146</v>
      </c>
      <c r="N420" s="52">
        <f>IF(L357="","",L357*Data!L$608)</f>
        <v>0.32314797992559174</v>
      </c>
      <c r="O420" s="52">
        <f>IF(M357="","",M357*Data!M$608)</f>
        <v>0.23776094052559599</v>
      </c>
      <c r="P420" s="52">
        <f>IF(N357="","",N357*Data!N$608)</f>
        <v>0.20058280372336132</v>
      </c>
    </row>
    <row r="421" spans="1:16">
      <c r="A421" s="66"/>
      <c r="B421" s="84">
        <f t="shared" si="9"/>
        <v>45323</v>
      </c>
      <c r="C421" s="56"/>
      <c r="D421" s="56"/>
      <c r="E421" s="52">
        <f>IF(C358="","",C358*Data!C$609)</f>
        <v>0.89892399999999995</v>
      </c>
      <c r="F421" s="52">
        <f>IF(D358="","",D358*Data!D$609)</f>
        <v>1.4367680000000003</v>
      </c>
      <c r="G421" s="52">
        <f>IF(E358="","",E358*Data!E$609)</f>
        <v>1.01871</v>
      </c>
      <c r="H421" s="52">
        <f>IF(F358="","",F358*Data!F$609)</f>
        <v>0.72255400000000003</v>
      </c>
      <c r="I421" s="52">
        <f>IF(G358="","",G358*Data!G$609)</f>
        <v>0.48580800000000007</v>
      </c>
      <c r="J421" s="52">
        <f>IF(H358="","",H358*Data!H$608)</f>
        <v>0.33433600000000002</v>
      </c>
      <c r="K421" s="52">
        <f>IF(I358="","",I358*Data!I$608)</f>
        <v>0.57714999999999994</v>
      </c>
      <c r="L421" s="52">
        <f>IF(J358="","",J358*Data!J$609)</f>
        <v>0.54099061220555389</v>
      </c>
      <c r="M421" s="52">
        <f>IF(K358="","",K358*Data!K$609)</f>
        <v>0.29729501702809158</v>
      </c>
      <c r="N421" s="52">
        <f>IF(L358="","",L358*Data!L$608)</f>
        <v>0.31661294423391007</v>
      </c>
      <c r="O421" s="52">
        <f>IF(M358="","",M358*Data!M$608)</f>
        <v>0.23278570759159964</v>
      </c>
      <c r="P421" s="52">
        <f>IF(N358="","",N358*Data!N$608)</f>
        <v>0.19602328880473566</v>
      </c>
    </row>
    <row r="422" spans="1:16">
      <c r="A422" s="66"/>
      <c r="B422" s="84">
        <f t="shared" si="9"/>
        <v>45330</v>
      </c>
      <c r="C422" s="56"/>
      <c r="D422" s="56"/>
      <c r="E422" s="52">
        <f>IF(C359="","",C359*Data!C$609)</f>
        <v>0.89892399999999995</v>
      </c>
      <c r="F422" s="52">
        <f>IF(D359="","",D359*Data!D$609)</f>
        <v>1.4367680000000003</v>
      </c>
      <c r="G422" s="52">
        <f>IF(E359="","",E359*Data!E$609)</f>
        <v>1.01871</v>
      </c>
      <c r="H422" s="52">
        <f>IF(F359="","",F359*Data!F$609)</f>
        <v>0.72255400000000003</v>
      </c>
      <c r="I422" s="52">
        <f>IF(G359="","",G359*Data!G$609)</f>
        <v>0.48580800000000007</v>
      </c>
      <c r="J422" s="52">
        <f>IF(H359="","",H359*Data!H$608)</f>
        <v>0.33433600000000002</v>
      </c>
      <c r="K422" s="52">
        <f>IF(I359="","",I359*Data!I$608)</f>
        <v>0.57714999999999994</v>
      </c>
      <c r="L422" s="52">
        <f>IF(J359="","",J359*Data!J$609)</f>
        <v>0.52821069716305846</v>
      </c>
      <c r="M422" s="52">
        <f>IF(K359="","",K359*Data!K$609)</f>
        <v>0.29038373430114767</v>
      </c>
      <c r="N422" s="52">
        <f>IF(L359="","",L359*Data!L$609)</f>
        <v>0.3055051194910432</v>
      </c>
      <c r="O422" s="52">
        <f>IF(M359="","",M359*Data!M$608)</f>
        <v>0.22625930914976722</v>
      </c>
      <c r="P422" s="52">
        <f>IF(N359="","",N359*Data!N$608)</f>
        <v>0.1901578574050973</v>
      </c>
    </row>
    <row r="423" spans="1:16">
      <c r="A423" s="66"/>
      <c r="B423" s="84">
        <f t="shared" si="9"/>
        <v>45337</v>
      </c>
      <c r="C423" s="56"/>
      <c r="D423" s="56"/>
      <c r="E423" s="52">
        <f>IF(C360="","",C360*Data!C$609)</f>
        <v>0.89892399999999995</v>
      </c>
      <c r="F423" s="52">
        <f>IF(D360="","",D360*Data!D$609)</f>
        <v>1.4367680000000003</v>
      </c>
      <c r="G423" s="52">
        <f>IF(E360="","",E360*Data!E$609)</f>
        <v>1.01871</v>
      </c>
      <c r="H423" s="52">
        <f>IF(F360="","",F360*Data!F$609)</f>
        <v>0.72255400000000003</v>
      </c>
      <c r="I423" s="52">
        <f>IF(G360="","",G360*Data!G$609)</f>
        <v>0.48580800000000007</v>
      </c>
      <c r="J423" s="52">
        <f>IF(H360="","",H360*Data!H$609)</f>
        <v>0.335642</v>
      </c>
      <c r="K423" s="52">
        <f>IF(I360="","",I360*Data!I$608)</f>
        <v>0.57714999999999994</v>
      </c>
      <c r="L423" s="52">
        <f>IF(J360="","",J360*Data!J$609)</f>
        <v>0.50758467001568053</v>
      </c>
      <c r="M423" s="52">
        <f>IF(K360="","",K360*Data!K$609)</f>
        <v>0.27922933267366118</v>
      </c>
      <c r="N423" s="52">
        <f>IF(L360="","",L360*Data!L$609)</f>
        <v>0.29246132446783646</v>
      </c>
      <c r="O423" s="52">
        <f>IF(M360="","",M360*Data!M$609)</f>
        <v>0.21157083880385594</v>
      </c>
      <c r="P423" s="52">
        <f>IF(N360="","",N360*Data!N$608)</f>
        <v>0.18158342309768322</v>
      </c>
    </row>
    <row r="424" spans="1:16">
      <c r="A424" s="66"/>
      <c r="B424" s="84">
        <f t="shared" si="9"/>
        <v>45344</v>
      </c>
      <c r="C424" s="56"/>
      <c r="D424" s="56"/>
      <c r="E424" s="52">
        <f>IF(C361="","",C361*Data!C$609)</f>
        <v>0.89892399999999995</v>
      </c>
      <c r="F424" s="52">
        <f>IF(D361="","",D361*Data!D$609)</f>
        <v>1.4367680000000003</v>
      </c>
      <c r="G424" s="52">
        <f>IF(E361="","",E361*Data!E$609)</f>
        <v>1.01871</v>
      </c>
      <c r="H424" s="52">
        <f>IF(F361="","",F361*Data!F$609)</f>
        <v>0.72255400000000003</v>
      </c>
      <c r="I424" s="52">
        <f>IF(G361="","",G361*Data!G$609)</f>
        <v>0.48580800000000007</v>
      </c>
      <c r="J424" s="52">
        <f>IF(H361="","",H361*Data!H$609)</f>
        <v>0.335642</v>
      </c>
      <c r="K424" s="52">
        <f>IF(I361="","",I361*Data!I$609)</f>
        <v>0.57035999999999998</v>
      </c>
      <c r="L424" s="52">
        <f>IF(J361="","",J361*Data!J$609)</f>
        <v>0.51035706971549966</v>
      </c>
      <c r="M424" s="52">
        <f>IF(K361="","",K361*Data!K$609)</f>
        <v>0.28072862575141883</v>
      </c>
      <c r="N424" s="52">
        <f>IF(L361="","",L361*Data!L$609)</f>
        <v>0.29430333083040427</v>
      </c>
      <c r="O424" s="52">
        <f>IF(M361="","",M361*Data!M$609)</f>
        <v>0.21295425437076373</v>
      </c>
      <c r="P424" s="52">
        <f>IF(N361="","",N361*Data!N$608)</f>
        <v>0.18267133832372298</v>
      </c>
    </row>
    <row r="425" spans="1:16">
      <c r="A425" s="66"/>
      <c r="B425" s="84">
        <f t="shared" si="9"/>
        <v>45351</v>
      </c>
      <c r="C425" s="56"/>
      <c r="D425" s="56"/>
      <c r="E425" s="52">
        <f>IF(C362="","",C362*Data!C$609)</f>
        <v>0.89892399999999995</v>
      </c>
      <c r="F425" s="52">
        <f>IF(D362="","",D362*Data!D$609)</f>
        <v>1.4367680000000003</v>
      </c>
      <c r="G425" s="52">
        <f>IF(E362="","",E362*Data!E$609)</f>
        <v>1.01871</v>
      </c>
      <c r="H425" s="52">
        <f>IF(F362="","",F362*Data!F$609)</f>
        <v>0.72255400000000003</v>
      </c>
      <c r="I425" s="52">
        <f>IF(G362="","",G362*Data!G$609)</f>
        <v>0.48580800000000007</v>
      </c>
      <c r="J425" s="52">
        <f>IF(H362="","",H362*Data!H$609)</f>
        <v>0.335642</v>
      </c>
      <c r="K425" s="52">
        <f>IF(I362="","",I362*Data!I$609)</f>
        <v>0.57035999999999998</v>
      </c>
      <c r="L425" s="52">
        <f>IF(J362="","",J362*Data!J$609)</f>
        <v>0.58258200000000004</v>
      </c>
      <c r="M425" s="52">
        <f>IF(K362="","",K362*Data!K$609)</f>
        <v>0.28593037452537906</v>
      </c>
      <c r="N425" s="52">
        <f>IF(L362="","",L362*Data!L$609)</f>
        <v>0.2967127032716339</v>
      </c>
      <c r="O425" s="52">
        <f>IF(M362="","",M362*Data!M$609)</f>
        <v>0.21476378305069135</v>
      </c>
      <c r="P425" s="52">
        <f>IF(N362="","",N362*Data!N$608)</f>
        <v>0.18369785062390384</v>
      </c>
    </row>
    <row r="426" spans="1:16">
      <c r="A426" s="66"/>
      <c r="B426" s="84">
        <f t="shared" si="9"/>
        <v>45358</v>
      </c>
      <c r="C426" s="56"/>
      <c r="D426" s="56"/>
      <c r="E426" s="52">
        <f>IF(C363="","",C363*Data!C$609)</f>
        <v>0.89892399999999995</v>
      </c>
      <c r="F426" s="52">
        <f>IF(D363="","",D363*Data!D$609)</f>
        <v>1.4367680000000003</v>
      </c>
      <c r="G426" s="52">
        <f>IF(E363="","",E363*Data!E$609)</f>
        <v>1.01871</v>
      </c>
      <c r="H426" s="52">
        <f>IF(F363="","",F363*Data!F$609)</f>
        <v>0.72255400000000003</v>
      </c>
      <c r="I426" s="52">
        <f>IF(G363="","",G363*Data!G$609)</f>
        <v>0.48580800000000007</v>
      </c>
      <c r="J426" s="52">
        <f>IF(H363="","",H363*Data!H$609)</f>
        <v>0.335642</v>
      </c>
      <c r="K426" s="52">
        <f>IF(I363="","",I363*Data!I$609)</f>
        <v>0.57035999999999998</v>
      </c>
      <c r="L426" s="52">
        <f>IF(J363="","",J363*Data!J$609)</f>
        <v>0.58258200000000004</v>
      </c>
      <c r="M426" s="52">
        <f>IF(K363="","",K363*Data!K$609)</f>
        <v>0.27471315640169008</v>
      </c>
      <c r="N426" s="52">
        <f>IF(L363="","",L363*Data!L$609)</f>
        <v>0.28574907374541331</v>
      </c>
      <c r="O426" s="52">
        <f>IF(M363="","",M363*Data!M$609)</f>
        <v>0.2065296878463514</v>
      </c>
      <c r="P426" s="52">
        <f>IF(N363="","",N363*Data!N$608)</f>
        <v>0.1773962916510286</v>
      </c>
    </row>
    <row r="427" spans="1:16">
      <c r="A427" s="66"/>
      <c r="B427" s="84">
        <f t="shared" si="9"/>
        <v>45365</v>
      </c>
      <c r="C427" s="56"/>
      <c r="D427" s="56"/>
      <c r="E427" s="52">
        <f>IF(C364="","",C364*Data!C$609)</f>
        <v>0.89892399999999995</v>
      </c>
      <c r="F427" s="52">
        <f>IF(D364="","",D364*Data!D$609)</f>
        <v>1.4367680000000003</v>
      </c>
      <c r="G427" s="52">
        <f>IF(E364="","",E364*Data!E$609)</f>
        <v>1.01871</v>
      </c>
      <c r="H427" s="52">
        <f>IF(F364="","",F364*Data!F$609)</f>
        <v>0.72255400000000003</v>
      </c>
      <c r="I427" s="52">
        <f>IF(G364="","",G364*Data!G$609)</f>
        <v>0.48580800000000007</v>
      </c>
      <c r="J427" s="52">
        <f>IF(H364="","",H364*Data!H$609)</f>
        <v>0.335642</v>
      </c>
      <c r="K427" s="52">
        <f>IF(I364="","",I364*Data!I$609)</f>
        <v>0.57035999999999998</v>
      </c>
      <c r="L427" s="52">
        <f>IF(J364="","",J364*Data!J$609)</f>
        <v>0.58258200000000004</v>
      </c>
      <c r="M427" s="52">
        <f>IF(K364="","",K364*Data!K$609)</f>
        <v>0.27471315640169008</v>
      </c>
      <c r="N427" s="52">
        <f>IF(L364="","",L364*Data!L$609)</f>
        <v>0.28648603148049462</v>
      </c>
      <c r="O427" s="52">
        <f>IF(M364="","",M364*Data!M$609)</f>
        <v>0.20708317062664072</v>
      </c>
      <c r="P427" s="52">
        <f>IF(N364="","",N364*Data!N$609)</f>
        <v>0.18150872560626161</v>
      </c>
    </row>
    <row r="428" spans="1:16">
      <c r="A428" s="66"/>
      <c r="B428" s="84">
        <f t="shared" si="9"/>
        <v>45372</v>
      </c>
      <c r="C428" s="56"/>
      <c r="D428" s="56"/>
      <c r="E428" s="52">
        <f>IF(C365="","",C365*Data!C$609)</f>
        <v>0.89892399999999995</v>
      </c>
      <c r="F428" s="52">
        <f>IF(D365="","",D365*Data!D$609)</f>
        <v>1.4367680000000003</v>
      </c>
      <c r="G428" s="52">
        <f>IF(E365="","",E365*Data!E$609)</f>
        <v>1.01871</v>
      </c>
      <c r="H428" s="52">
        <f>IF(F365="","",F365*Data!F$609)</f>
        <v>0.72255400000000003</v>
      </c>
      <c r="I428" s="52">
        <f>IF(G365="","",G365*Data!G$609)</f>
        <v>0.48580800000000007</v>
      </c>
      <c r="J428" s="52">
        <f>IF(H365="","",H365*Data!H$609)</f>
        <v>0.335642</v>
      </c>
      <c r="K428" s="52">
        <f>IF(I365="","",I365*Data!I$609)</f>
        <v>0.57035999999999998</v>
      </c>
      <c r="L428" s="52">
        <f>IF(J365="","",J365*Data!J$609)</f>
        <v>0.58258200000000004</v>
      </c>
      <c r="M428" s="52">
        <f>IF(K365="","",K365*Data!K$609)</f>
        <v>0.27471315640169008</v>
      </c>
      <c r="N428" s="52">
        <f>IF(L365="","",L365*Data!L$609)</f>
        <v>0.29029732772371353</v>
      </c>
      <c r="O428" s="52">
        <f>IF(M365="","",M365*Data!M$609)</f>
        <v>0.20994559643586316</v>
      </c>
      <c r="P428" s="52">
        <f>IF(N365="","",N365*Data!N$609)</f>
        <v>0.18406105165388062</v>
      </c>
    </row>
    <row r="429" spans="1:16">
      <c r="A429" s="66"/>
      <c r="B429" s="84">
        <f t="shared" si="9"/>
        <v>45379</v>
      </c>
      <c r="C429" s="56"/>
      <c r="D429" s="56"/>
      <c r="E429" s="52">
        <f>IF(C366="","",C366*Data!C$609)</f>
        <v>0.89892399999999995</v>
      </c>
      <c r="F429" s="52">
        <f>IF(D366="","",D366*Data!D$609)</f>
        <v>1.4367680000000003</v>
      </c>
      <c r="G429" s="52">
        <f>IF(E366="","",E366*Data!E$609)</f>
        <v>1.01871</v>
      </c>
      <c r="H429" s="52">
        <f>IF(F366="","",F366*Data!F$609)</f>
        <v>0.72255400000000003</v>
      </c>
      <c r="I429" s="52">
        <f>IF(G366="","",G366*Data!G$609)</f>
        <v>0.48580800000000007</v>
      </c>
      <c r="J429" s="52">
        <f>IF(H366="","",H366*Data!H$609)</f>
        <v>0.335642</v>
      </c>
      <c r="K429" s="52">
        <f>IF(I366="","",I366*Data!I$609)</f>
        <v>0.57035999999999998</v>
      </c>
      <c r="L429" s="52">
        <f>IF(J366="","",J366*Data!J$609)</f>
        <v>0.58258200000000004</v>
      </c>
      <c r="M429" s="52">
        <f>IF(K366="","",K366*Data!K$609)</f>
        <v>0.27471315640169008</v>
      </c>
      <c r="N429" s="52">
        <f>IF(L366="","",L366*Data!L$609)</f>
        <v>0.29144118577675748</v>
      </c>
      <c r="O429" s="52">
        <f>IF(M366="","",M366*Data!M$609)</f>
        <v>0.21080467655038998</v>
      </c>
      <c r="P429" s="52">
        <f>IF(N366="","",N366*Data!N$609)</f>
        <v>0.1852167954157854</v>
      </c>
    </row>
    <row r="430" spans="1:16">
      <c r="A430" s="66"/>
      <c r="B430" s="84">
        <f t="shared" si="9"/>
        <v>45386</v>
      </c>
      <c r="C430" s="56"/>
      <c r="D430" s="56"/>
      <c r="E430" s="52">
        <f>IF(C367="","",C367*Data!C$609)</f>
        <v>0.89892399999999995</v>
      </c>
      <c r="F430" s="52">
        <f>IF(D367="","",D367*Data!D$609)</f>
        <v>1.4367680000000003</v>
      </c>
      <c r="G430" s="52">
        <f>IF(E367="","",E367*Data!E$609)</f>
        <v>1.01871</v>
      </c>
      <c r="H430" s="52">
        <f>IF(F367="","",F367*Data!F$609)</f>
        <v>0.72255400000000003</v>
      </c>
      <c r="I430" s="52">
        <f>IF(G367="","",G367*Data!G$609)</f>
        <v>0.48580800000000007</v>
      </c>
      <c r="J430" s="52">
        <f>IF(H367="","",H367*Data!H$609)</f>
        <v>0.335642</v>
      </c>
      <c r="K430" s="52">
        <f>IF(I367="","",I367*Data!I$609)</f>
        <v>0.57035999999999998</v>
      </c>
      <c r="L430" s="52">
        <f>IF(J367="","",J367*Data!J$609)</f>
        <v>0.58258200000000004</v>
      </c>
      <c r="M430" s="52">
        <f>IF(K367="","",K367*Data!K$609)</f>
        <v>0.29510399999999998</v>
      </c>
      <c r="N430" s="52">
        <f>IF(L367="","",L367*Data!L$609)</f>
        <v>0.28974801587169419</v>
      </c>
      <c r="O430" s="52">
        <f>IF(M367="","",M367*Data!M$609)</f>
        <v>0.20953304272127607</v>
      </c>
      <c r="P430" s="52">
        <f>IF(N367="","",N367*Data!N$609)</f>
        <v>0.1842281392253092</v>
      </c>
    </row>
    <row r="431" spans="1:16">
      <c r="A431" s="66"/>
      <c r="B431" s="84">
        <f t="shared" si="9"/>
        <v>45393</v>
      </c>
      <c r="C431" s="56"/>
      <c r="D431" s="56"/>
      <c r="E431" s="52" t="str">
        <f>IF(C368="","",C368*Data!C$609)</f>
        <v/>
      </c>
      <c r="F431" s="52" t="str">
        <f>IF(D368="","",D368*Data!D$609)</f>
        <v/>
      </c>
      <c r="G431" s="52" t="str">
        <f>IF(E368="","",E368*Data!E$609)</f>
        <v/>
      </c>
      <c r="H431" s="52" t="str">
        <f>IF(F368="","",F368*Data!F$609)</f>
        <v/>
      </c>
      <c r="I431" s="52" t="str">
        <f>IF(G368="","",G368*Data!G$609)</f>
        <v/>
      </c>
      <c r="J431" s="52" t="str">
        <f>IF(H368="","",H368*Data!H$609)</f>
        <v/>
      </c>
      <c r="K431" s="52" t="str">
        <f>IF(I368="","",I368*Data!I$609)</f>
        <v/>
      </c>
      <c r="L431" s="52" t="str">
        <f>IF(J368="","",J368*Data!J$609)</f>
        <v/>
      </c>
      <c r="M431" s="52" t="str">
        <f>IF(K368="","",K368*Data!K$609)</f>
        <v/>
      </c>
      <c r="N431" s="52" t="str">
        <f>IF(L368="","",L368*Data!L$609)</f>
        <v/>
      </c>
      <c r="O431" s="52" t="str">
        <f>IF(M368="","",M368*Data!M$609)</f>
        <v/>
      </c>
      <c r="P431" s="52" t="str">
        <f>IF(N368="","",N368*Data!N$609)</f>
        <v/>
      </c>
    </row>
    <row r="432" spans="1:16">
      <c r="A432" s="66"/>
      <c r="B432" s="84">
        <f t="shared" si="9"/>
        <v>45400</v>
      </c>
      <c r="C432" s="56"/>
      <c r="D432" s="56"/>
      <c r="E432" s="52" t="str">
        <f>IF(C369="","",C369*Data!C$609)</f>
        <v/>
      </c>
      <c r="F432" s="52" t="str">
        <f>IF(D369="","",D369*Data!D$609)</f>
        <v/>
      </c>
      <c r="G432" s="52" t="str">
        <f>IF(E369="","",E369*Data!E$609)</f>
        <v/>
      </c>
      <c r="H432" s="52" t="str">
        <f>IF(F369="","",F369*Data!F$609)</f>
        <v/>
      </c>
      <c r="I432" s="52" t="str">
        <f>IF(G369="","",G369*Data!G$609)</f>
        <v/>
      </c>
      <c r="J432" s="52" t="str">
        <f>IF(H369="","",H369*Data!H$609)</f>
        <v/>
      </c>
      <c r="K432" s="52" t="str">
        <f>IF(I369="","",I369*Data!I$609)</f>
        <v/>
      </c>
      <c r="L432" s="52" t="str">
        <f>IF(J369="","",J369*Data!J$609)</f>
        <v/>
      </c>
      <c r="M432" s="52" t="str">
        <f>IF(K369="","",K369*Data!K$609)</f>
        <v/>
      </c>
      <c r="N432" s="52" t="str">
        <f>IF(L369="","",L369*Data!L$609)</f>
        <v/>
      </c>
      <c r="O432" s="52" t="str">
        <f>IF(M369="","",M369*Data!M$609)</f>
        <v/>
      </c>
      <c r="P432" s="52" t="str">
        <f>IF(N369="","",N369*Data!N$609)</f>
        <v/>
      </c>
    </row>
    <row r="433" spans="1:18">
      <c r="A433" s="66"/>
      <c r="B433" s="84">
        <f t="shared" si="9"/>
        <v>45407</v>
      </c>
      <c r="C433" s="56"/>
      <c r="D433" s="56"/>
      <c r="E433" s="52" t="str">
        <f>IF(C370="","",C370*Data!C$609)</f>
        <v/>
      </c>
      <c r="F433" s="52" t="str">
        <f>IF(D370="","",D370*Data!D$609)</f>
        <v/>
      </c>
      <c r="G433" s="52" t="str">
        <f>IF(E370="","",E370*Data!E$609)</f>
        <v/>
      </c>
      <c r="H433" s="52" t="str">
        <f>IF(F370="","",F370*Data!F$609)</f>
        <v/>
      </c>
      <c r="I433" s="52" t="str">
        <f>IF(G370="","",G370*Data!G$609)</f>
        <v/>
      </c>
      <c r="J433" s="52" t="str">
        <f>IF(H370="","",H370*Data!H$609)</f>
        <v/>
      </c>
      <c r="K433" s="52" t="str">
        <f>IF(I370="","",I370*Data!I$609)</f>
        <v/>
      </c>
      <c r="L433" s="52" t="str">
        <f>IF(J370="","",J370*Data!J$609)</f>
        <v/>
      </c>
      <c r="M433" s="52" t="str">
        <f>IF(K370="","",K370*Data!K$609)</f>
        <v/>
      </c>
      <c r="N433" s="52" t="str">
        <f>IF(L370="","",L370*Data!L$609)</f>
        <v/>
      </c>
      <c r="O433" s="52" t="str">
        <f>IF(M370="","",M370*Data!M$609)</f>
        <v/>
      </c>
      <c r="P433" s="52" t="str">
        <f>IF(N370="","",N370*Data!N$609)</f>
        <v/>
      </c>
    </row>
    <row r="434" spans="1:18">
      <c r="A434" s="66"/>
      <c r="B434" s="84">
        <f t="shared" si="9"/>
        <v>45414</v>
      </c>
      <c r="C434" s="56"/>
      <c r="D434" s="56"/>
      <c r="E434" s="52" t="str">
        <f>IF(C371="","",C371*Data!C$609)</f>
        <v/>
      </c>
      <c r="F434" s="52" t="str">
        <f>IF(D371="","",D371*Data!D$609)</f>
        <v/>
      </c>
      <c r="G434" s="52" t="str">
        <f>IF(E371="","",E371*Data!E$609)</f>
        <v/>
      </c>
      <c r="H434" s="52" t="str">
        <f>IF(F371="","",F371*Data!F$609)</f>
        <v/>
      </c>
      <c r="I434" s="52" t="str">
        <f>IF(G371="","",G371*Data!G$609)</f>
        <v/>
      </c>
      <c r="J434" s="52" t="str">
        <f>IF(H371="","",H371*Data!H$609)</f>
        <v/>
      </c>
      <c r="K434" s="52" t="str">
        <f>IF(I371="","",I371*Data!I$609)</f>
        <v/>
      </c>
      <c r="L434" s="52" t="str">
        <f>IF(J371="","",J371*Data!J$609)</f>
        <v/>
      </c>
      <c r="M434" s="52" t="str">
        <f>IF(K371="","",K371*Data!K$609)</f>
        <v/>
      </c>
      <c r="N434" s="52" t="str">
        <f>IF(L371="","",L371*Data!L$609)</f>
        <v/>
      </c>
      <c r="O434" s="52" t="str">
        <f>IF(M371="","",M371*Data!M$609)</f>
        <v/>
      </c>
      <c r="P434" s="52" t="str">
        <f>IF(N371="","",N371*Data!N$609)</f>
        <v/>
      </c>
    </row>
    <row r="435" spans="1:18">
      <c r="A435" s="66"/>
      <c r="B435" s="84">
        <f t="shared" si="9"/>
        <v>45421</v>
      </c>
      <c r="C435" s="56"/>
      <c r="D435" s="56"/>
      <c r="E435" s="52" t="str">
        <f>IF(C372="","",C372*Data!C$609)</f>
        <v/>
      </c>
      <c r="F435" s="52" t="str">
        <f>IF(D372="","",D372*Data!D$609)</f>
        <v/>
      </c>
      <c r="G435" s="52" t="str">
        <f>IF(E372="","",E372*Data!E$609)</f>
        <v/>
      </c>
      <c r="H435" s="52" t="str">
        <f>IF(F372="","",F372*Data!F$609)</f>
        <v/>
      </c>
      <c r="I435" s="52" t="str">
        <f>IF(G372="","",G372*Data!G$609)</f>
        <v/>
      </c>
      <c r="J435" s="52" t="str">
        <f>IF(H372="","",H372*Data!H$609)</f>
        <v/>
      </c>
      <c r="K435" s="52" t="str">
        <f>IF(I372="","",I372*Data!I$609)</f>
        <v/>
      </c>
      <c r="L435" s="52" t="str">
        <f>IF(J372="","",J372*Data!J$609)</f>
        <v/>
      </c>
      <c r="M435" s="52" t="str">
        <f>IF(K372="","",K372*Data!K$609)</f>
        <v/>
      </c>
      <c r="N435" s="52" t="str">
        <f>IF(L372="","",L372*Data!L$609)</f>
        <v/>
      </c>
      <c r="O435" s="52" t="str">
        <f>IF(M372="","",M372*Data!M$609)</f>
        <v/>
      </c>
      <c r="P435" s="52" t="str">
        <f>IF(N372="","",N372*Data!N$609)</f>
        <v/>
      </c>
    </row>
    <row r="436" spans="1:18">
      <c r="A436" s="66"/>
      <c r="B436" s="84">
        <f t="shared" si="9"/>
        <v>45428</v>
      </c>
      <c r="C436" s="56"/>
      <c r="D436" s="56"/>
      <c r="E436" s="52" t="str">
        <f>IF(C373="","",C373*Data!C$609)</f>
        <v/>
      </c>
      <c r="F436" s="52" t="str">
        <f>IF(D373="","",D373*Data!D$609)</f>
        <v/>
      </c>
      <c r="G436" s="52" t="str">
        <f>IF(E373="","",E373*Data!E$609)</f>
        <v/>
      </c>
      <c r="H436" s="52" t="str">
        <f>IF(F373="","",F373*Data!F$609)</f>
        <v/>
      </c>
      <c r="I436" s="52" t="str">
        <f>IF(G373="","",G373*Data!G$609)</f>
        <v/>
      </c>
      <c r="J436" s="52" t="str">
        <f>IF(H373="","",H373*Data!H$609)</f>
        <v/>
      </c>
      <c r="K436" s="52" t="str">
        <f>IF(I373="","",I373*Data!I$609)</f>
        <v/>
      </c>
      <c r="L436" s="52" t="str">
        <f>IF(J373="","",J373*Data!J$609)</f>
        <v/>
      </c>
      <c r="M436" s="52" t="str">
        <f>IF(K373="","",K373*Data!K$609)</f>
        <v/>
      </c>
      <c r="N436" s="52" t="str">
        <f>IF(L373="","",L373*Data!L$609)</f>
        <v/>
      </c>
      <c r="O436" s="52" t="str">
        <f>IF(M373="","",M373*Data!M$609)</f>
        <v/>
      </c>
      <c r="P436" s="52" t="str">
        <f>IF(N373="","",N373*Data!N$609)</f>
        <v/>
      </c>
    </row>
    <row r="437" spans="1:18" ht="13.9" thickBot="1">
      <c r="A437" s="87"/>
      <c r="B437" s="107">
        <f t="shared" si="9"/>
        <v>45435</v>
      </c>
      <c r="C437" s="68"/>
      <c r="D437" s="68"/>
      <c r="E437" s="52" t="str">
        <f>IF(C374="","",C374*Data!C$609)</f>
        <v/>
      </c>
      <c r="F437" s="52" t="str">
        <f>IF(D374="","",D374*Data!D$609)</f>
        <v/>
      </c>
      <c r="G437" s="52" t="str">
        <f>IF(E374="","",E374*Data!E$609)</f>
        <v/>
      </c>
      <c r="H437" s="52" t="str">
        <f>IF(F374="","",F374*Data!F$609)</f>
        <v/>
      </c>
      <c r="I437" s="52" t="str">
        <f>IF(G374="","",G374*Data!G$609)</f>
        <v/>
      </c>
      <c r="J437" s="52" t="str">
        <f>IF(H374="","",H374*Data!H$609)</f>
        <v/>
      </c>
      <c r="K437" s="52" t="str">
        <f>IF(I374="","",I374*Data!I$609)</f>
        <v/>
      </c>
      <c r="L437" s="52" t="str">
        <f>IF(J374="","",J374*Data!J$609)</f>
        <v/>
      </c>
      <c r="M437" s="52" t="str">
        <f>IF(K374="","",K374*Data!K$609)</f>
        <v/>
      </c>
      <c r="N437" s="52" t="str">
        <f>IF(L374="","",L374*Data!L$609)</f>
        <v/>
      </c>
      <c r="O437" s="52" t="str">
        <f>IF(M374="","",M374*Data!M$609)</f>
        <v/>
      </c>
      <c r="P437" s="52" t="str">
        <f>IF(N374="","",N374*Data!N$609)</f>
        <v/>
      </c>
    </row>
    <row r="438" spans="1:18">
      <c r="A438" s="34" t="s">
        <v>149</v>
      </c>
      <c r="B438" s="66"/>
      <c r="C438" s="66"/>
      <c r="D438" s="66"/>
      <c r="E438" s="66"/>
      <c r="F438" s="66"/>
      <c r="G438" s="66"/>
      <c r="H438" s="66"/>
      <c r="I438" s="66"/>
      <c r="J438" s="66"/>
      <c r="K438" s="66"/>
      <c r="L438" s="66"/>
      <c r="M438" s="66"/>
      <c r="N438" s="66"/>
      <c r="O438" s="56"/>
      <c r="P438" s="56"/>
    </row>
    <row r="439" spans="1:18">
      <c r="A439" s="56" t="s">
        <v>150</v>
      </c>
    </row>
    <row r="440" spans="1:18">
      <c r="A440" s="35"/>
    </row>
    <row r="441" spans="1:18" ht="13.9" thickBot="1">
      <c r="A441" s="3" t="s">
        <v>155</v>
      </c>
      <c r="B441" s="68"/>
      <c r="C441" s="68"/>
      <c r="D441" s="68"/>
      <c r="E441" s="68"/>
      <c r="F441" s="68"/>
      <c r="G441" s="68"/>
      <c r="H441" s="68"/>
      <c r="I441" s="68"/>
      <c r="J441" s="68"/>
      <c r="K441" s="68"/>
      <c r="L441" s="68"/>
      <c r="M441" s="68"/>
      <c r="N441" s="68"/>
      <c r="O441" s="68"/>
      <c r="P441" s="68"/>
    </row>
    <row r="442" spans="1:18" ht="13.5" customHeight="1">
      <c r="A442" s="273" t="s">
        <v>156</v>
      </c>
      <c r="B442" s="273" t="s">
        <v>157</v>
      </c>
      <c r="C442" s="491" t="s">
        <v>158</v>
      </c>
      <c r="D442" s="521" t="s">
        <v>159</v>
      </c>
      <c r="E442" s="461"/>
      <c r="F442" s="425" t="s">
        <v>160</v>
      </c>
      <c r="G442" s="510" t="s">
        <v>161</v>
      </c>
      <c r="H442" s="309" t="s">
        <v>162</v>
      </c>
      <c r="I442" s="273" t="s">
        <v>163</v>
      </c>
      <c r="J442" s="511"/>
      <c r="K442" s="273" t="s">
        <v>164</v>
      </c>
      <c r="L442" s="273" t="s">
        <v>165</v>
      </c>
      <c r="M442" s="346" t="s">
        <v>166</v>
      </c>
      <c r="N442" s="309" t="s">
        <v>167</v>
      </c>
      <c r="O442" s="309" t="s">
        <v>168</v>
      </c>
      <c r="P442" s="273" t="s">
        <v>169</v>
      </c>
      <c r="Q442" s="512" t="s">
        <v>170</v>
      </c>
    </row>
    <row r="443" spans="1:18" ht="14.25" customHeight="1">
      <c r="A443" s="496" t="s">
        <v>131</v>
      </c>
      <c r="B443" s="496" t="s">
        <v>171</v>
      </c>
      <c r="C443" s="497"/>
      <c r="D443" s="347"/>
      <c r="E443" s="348" t="s">
        <v>172</v>
      </c>
      <c r="F443" s="426" t="s">
        <v>173</v>
      </c>
      <c r="G443" s="513"/>
      <c r="H443" s="349" t="s">
        <v>174</v>
      </c>
      <c r="I443" s="496"/>
      <c r="J443" s="514"/>
      <c r="K443" s="350"/>
      <c r="L443" s="350" t="s">
        <v>175</v>
      </c>
      <c r="M443" s="351" t="s">
        <v>176</v>
      </c>
      <c r="N443" s="349" t="s">
        <v>177</v>
      </c>
      <c r="O443" s="349" t="s">
        <v>178</v>
      </c>
      <c r="P443" s="496" t="s">
        <v>179</v>
      </c>
      <c r="Q443" s="515" t="s">
        <v>179</v>
      </c>
    </row>
    <row r="444" spans="1:18" ht="19.899999999999999" customHeight="1" thickBot="1">
      <c r="A444" s="500"/>
      <c r="B444" s="500"/>
      <c r="C444" s="501"/>
      <c r="D444" s="352" t="s">
        <v>180</v>
      </c>
      <c r="E444" s="353" t="s">
        <v>181</v>
      </c>
      <c r="F444" s="516"/>
      <c r="G444" s="517"/>
      <c r="H444" s="354" t="s">
        <v>182</v>
      </c>
      <c r="I444" s="500"/>
      <c r="J444" s="518"/>
      <c r="K444" s="355"/>
      <c r="L444" s="355" t="s">
        <v>183</v>
      </c>
      <c r="M444" s="519"/>
      <c r="N444" s="354" t="s">
        <v>184</v>
      </c>
      <c r="O444" s="354" t="s">
        <v>185</v>
      </c>
      <c r="P444" s="500" t="s">
        <v>186</v>
      </c>
      <c r="Q444" s="520" t="s">
        <v>186</v>
      </c>
      <c r="R444" s="56"/>
    </row>
    <row r="445" spans="1:18">
      <c r="A445" s="66"/>
      <c r="B445" s="66"/>
      <c r="C445" s="422" t="s">
        <v>187</v>
      </c>
      <c r="D445" s="94" t="s">
        <v>187</v>
      </c>
      <c r="E445" s="135" t="s">
        <v>172</v>
      </c>
      <c r="F445" s="427" t="s">
        <v>187</v>
      </c>
      <c r="H445" s="91"/>
      <c r="I445" s="94" t="s">
        <v>187</v>
      </c>
      <c r="J445" s="66"/>
      <c r="K445" s="94" t="s">
        <v>187</v>
      </c>
      <c r="L445" s="271"/>
      <c r="M445" s="272"/>
      <c r="N445" s="271" t="s">
        <v>187</v>
      </c>
      <c r="O445" s="272"/>
      <c r="P445" s="272"/>
      <c r="Q445" s="272"/>
      <c r="R445" s="95"/>
    </row>
    <row r="446" spans="1:18">
      <c r="A446" s="356">
        <v>2023</v>
      </c>
      <c r="B446" s="50">
        <v>45050</v>
      </c>
      <c r="C446" s="423">
        <f t="shared" ref="C446:C462" si="10">IF(P382="",NA(),SUM(E382:P382))</f>
        <v>7.304068438690563</v>
      </c>
      <c r="D446" s="49">
        <f>C446-H446</f>
        <v>7.304068438690563</v>
      </c>
      <c r="E446" s="96">
        <f>(C446-H446)*100</f>
        <v>730.40684386905627</v>
      </c>
      <c r="F446" s="428">
        <f>IF(Data!C616="",NA(),Data!C616)</f>
        <v>8.9</v>
      </c>
      <c r="G446" s="357">
        <f>IF(Data!E616="","",Data!E616)</f>
        <v>45058</v>
      </c>
      <c r="I446" s="358">
        <f>Data!F$759</f>
        <v>5.5</v>
      </c>
      <c r="J446" s="94"/>
      <c r="K446" s="358">
        <f>Data!C$759</f>
        <v>3.38</v>
      </c>
      <c r="L446" s="49">
        <f>IF(C446&gt;K446,C446,K446)</f>
        <v>7.304068438690563</v>
      </c>
      <c r="M446" s="49">
        <f>IF(F446&gt;K446,F446,G446)</f>
        <v>8.9</v>
      </c>
      <c r="N446" s="53">
        <f ca="1">((SUM((Data!$N$393:'Data'!$N$396),C446)-MAX((Data!$N$393:'Data'!$N$396),C446)-MIN((Data!$N$393:'Data'!$N$396),C446))/3)*(0.85)</f>
        <v>4.1848333333333327</v>
      </c>
      <c r="O446" s="70">
        <f ca="1">MIN((1.15*I446),IF(I446&gt;N446,I446,N446))</f>
        <v>5.5</v>
      </c>
      <c r="P446" s="70">
        <f ca="1">MAX(0,O446-L446)</f>
        <v>0</v>
      </c>
      <c r="Q446" s="70">
        <f ca="1">MAX(0,P446-M446)</f>
        <v>0</v>
      </c>
      <c r="R446" s="56"/>
    </row>
    <row r="447" spans="1:18">
      <c r="A447" s="94"/>
      <c r="B447" s="50">
        <f>B446+7</f>
        <v>45057</v>
      </c>
      <c r="C447" s="423">
        <f t="shared" si="10"/>
        <v>7.4149375565858779</v>
      </c>
      <c r="D447" s="49">
        <f t="shared" ref="D447:D501" si="11">C447-H447</f>
        <v>7.4149375565858779</v>
      </c>
      <c r="E447" s="96">
        <f t="shared" ref="E447:E501" si="12">(C447-H447)*100</f>
        <v>741.49375565858782</v>
      </c>
      <c r="F447" s="428">
        <f>IF(Data!C617="",NA(),Data!C617)</f>
        <v>8.9</v>
      </c>
      <c r="G447" s="357" t="str">
        <f>IF(Data!E617="","",Data!E617)</f>
        <v/>
      </c>
      <c r="I447" s="358">
        <f>Data!F$759</f>
        <v>5.5</v>
      </c>
      <c r="J447" s="94"/>
      <c r="K447" s="358">
        <f>Data!C$759</f>
        <v>3.38</v>
      </c>
      <c r="L447" s="49">
        <f t="shared" ref="L447:L501" si="13">IF(C447&gt;K447,C447,K447)</f>
        <v>7.4149375565858779</v>
      </c>
      <c r="M447" s="49">
        <f t="shared" ref="M447:M501" si="14">IF(F447&gt;K447,F447,G447)</f>
        <v>8.9</v>
      </c>
      <c r="N447" s="53">
        <f ca="1">((SUM((Data!$N$393:'Data'!$N$396),C447)-MAX((Data!$N$393:'Data'!$N$396),C447)-MIN((Data!$N$393:'Data'!$N$396),C447))/3)*(0.85)</f>
        <v>4.1848333333333345</v>
      </c>
      <c r="O447" s="70">
        <f t="shared" ref="O447:O501" ca="1" si="15">MIN((1.15*I447),IF(I447&gt;N447,I447,N447))</f>
        <v>5.5</v>
      </c>
      <c r="P447" s="70">
        <f t="shared" ref="P447:P501" ca="1" si="16">MAX(0,O447-L447)</f>
        <v>0</v>
      </c>
      <c r="Q447" s="70">
        <f t="shared" ref="Q447:Q501" ca="1" si="17">MAX(0,P447-M447)</f>
        <v>0</v>
      </c>
      <c r="R447" s="56"/>
    </row>
    <row r="448" spans="1:18">
      <c r="A448" s="94"/>
      <c r="B448" s="50">
        <f t="shared" ref="B448:B501" si="18">B447+7</f>
        <v>45064</v>
      </c>
      <c r="C448" s="423">
        <f t="shared" si="10"/>
        <v>7.3866581109062945</v>
      </c>
      <c r="D448" s="49">
        <f t="shared" si="11"/>
        <v>7.3866581109062945</v>
      </c>
      <c r="E448" s="96">
        <f t="shared" si="12"/>
        <v>738.6658110906294</v>
      </c>
      <c r="F448" s="428">
        <f>IF(Data!C618="",NA(),Data!C618)</f>
        <v>8.9</v>
      </c>
      <c r="G448" s="357" t="str">
        <f>IF(Data!E618="","",Data!E618)</f>
        <v/>
      </c>
      <c r="I448" s="358">
        <f>Data!F$759</f>
        <v>5.5</v>
      </c>
      <c r="J448" s="94"/>
      <c r="K448" s="358">
        <f>Data!C$759</f>
        <v>3.38</v>
      </c>
      <c r="L448" s="49">
        <f t="shared" si="13"/>
        <v>7.3866581109062945</v>
      </c>
      <c r="M448" s="49">
        <f t="shared" si="14"/>
        <v>8.9</v>
      </c>
      <c r="N448" s="53">
        <f ca="1">((SUM((Data!$N$393:'Data'!$N$396),C448)-MAX((Data!$N$393:'Data'!$N$396),C448)-MIN((Data!$N$393:'Data'!$N$396),C448))/3)*(0.85)</f>
        <v>4.1848333333333319</v>
      </c>
      <c r="O448" s="70">
        <f t="shared" ca="1" si="15"/>
        <v>5.5</v>
      </c>
      <c r="P448" s="70">
        <f t="shared" ca="1" si="16"/>
        <v>0</v>
      </c>
      <c r="Q448" s="70">
        <f t="shared" ca="1" si="17"/>
        <v>0</v>
      </c>
    </row>
    <row r="449" spans="1:18">
      <c r="A449" s="94"/>
      <c r="B449" s="50">
        <f t="shared" si="18"/>
        <v>45071</v>
      </c>
      <c r="C449" s="423">
        <f t="shared" si="10"/>
        <v>7.2010528314187301</v>
      </c>
      <c r="D449" s="49">
        <f t="shared" si="11"/>
        <v>7.2010528314187301</v>
      </c>
      <c r="E449" s="96">
        <f t="shared" si="12"/>
        <v>720.10528314187297</v>
      </c>
      <c r="F449" s="428">
        <f>IF(Data!C619="",NA(),Data!C619)</f>
        <v>8.9</v>
      </c>
      <c r="G449" s="357" t="str">
        <f>IF(Data!E619="","",Data!E619)</f>
        <v/>
      </c>
      <c r="I449" s="358">
        <f>Data!F$759</f>
        <v>5.5</v>
      </c>
      <c r="J449" s="94"/>
      <c r="K449" s="358">
        <f>Data!C$759</f>
        <v>3.38</v>
      </c>
      <c r="L449" s="49">
        <f t="shared" si="13"/>
        <v>7.2010528314187301</v>
      </c>
      <c r="M449" s="49">
        <f t="shared" si="14"/>
        <v>8.9</v>
      </c>
      <c r="N449" s="53">
        <f ca="1">((SUM((Data!$N$393:'Data'!$N$396),C449)-MAX((Data!$N$393:'Data'!$N$396),C449)-MIN((Data!$N$393:'Data'!$N$396),C449))/3)*(0.85)</f>
        <v>4.1848333333333345</v>
      </c>
      <c r="O449" s="70">
        <f t="shared" ca="1" si="15"/>
        <v>5.5</v>
      </c>
      <c r="P449" s="70">
        <f t="shared" ca="1" si="16"/>
        <v>0</v>
      </c>
      <c r="Q449" s="70">
        <f t="shared" ca="1" si="17"/>
        <v>0</v>
      </c>
      <c r="R449" s="56"/>
    </row>
    <row r="450" spans="1:18">
      <c r="A450" s="94"/>
      <c r="B450" s="50">
        <f t="shared" si="18"/>
        <v>45078</v>
      </c>
      <c r="C450" s="423">
        <f t="shared" si="10"/>
        <v>7.1371316650422099</v>
      </c>
      <c r="D450" s="49">
        <f t="shared" si="11"/>
        <v>7.1371316650422099</v>
      </c>
      <c r="E450" s="96">
        <f t="shared" si="12"/>
        <v>713.71316650422102</v>
      </c>
      <c r="F450" s="428">
        <f>IF(Data!C620="",NA(),Data!C620)</f>
        <v>8</v>
      </c>
      <c r="G450" s="357">
        <f>IF(Data!E620="","",Data!E620)</f>
        <v>45086</v>
      </c>
      <c r="I450" s="358">
        <f>Data!F$759</f>
        <v>5.5</v>
      </c>
      <c r="J450" s="94"/>
      <c r="K450" s="358">
        <f>Data!C$759</f>
        <v>3.38</v>
      </c>
      <c r="L450" s="49">
        <f t="shared" si="13"/>
        <v>7.1371316650422099</v>
      </c>
      <c r="M450" s="49">
        <f t="shared" si="14"/>
        <v>8</v>
      </c>
      <c r="N450" s="53">
        <f ca="1">((SUM((Data!$N$393:'Data'!$N$396),C450)-MAX((Data!$N$393:'Data'!$N$396),C450)-MIN((Data!$N$393:'Data'!$N$396),C450))/3)*(0.85)</f>
        <v>4.1848333333333319</v>
      </c>
      <c r="O450" s="70">
        <f t="shared" ca="1" si="15"/>
        <v>5.5</v>
      </c>
      <c r="P450" s="70">
        <f t="shared" ca="1" si="16"/>
        <v>0</v>
      </c>
      <c r="Q450" s="70">
        <f t="shared" ca="1" si="17"/>
        <v>0</v>
      </c>
      <c r="R450" s="56"/>
    </row>
    <row r="451" spans="1:18">
      <c r="A451" s="94"/>
      <c r="B451" s="50">
        <f t="shared" si="18"/>
        <v>45085</v>
      </c>
      <c r="C451" s="423">
        <f t="shared" si="10"/>
        <v>7.284790274047416</v>
      </c>
      <c r="D451" s="49">
        <f t="shared" si="11"/>
        <v>7.284790274047416</v>
      </c>
      <c r="E451" s="96">
        <f t="shared" si="12"/>
        <v>728.4790274047416</v>
      </c>
      <c r="F451" s="428">
        <f>IF(Data!C621="",NA(),Data!C621)</f>
        <v>7.7</v>
      </c>
      <c r="G451" s="357" t="str">
        <f>IF(Data!E621="","",Data!E621)</f>
        <v/>
      </c>
      <c r="I451" s="358">
        <f>Data!F$759</f>
        <v>5.5</v>
      </c>
      <c r="J451" s="94"/>
      <c r="K451" s="358">
        <f>Data!C$759</f>
        <v>3.38</v>
      </c>
      <c r="L451" s="49">
        <f t="shared" si="13"/>
        <v>7.284790274047416</v>
      </c>
      <c r="M451" s="49">
        <f t="shared" si="14"/>
        <v>7.7</v>
      </c>
      <c r="N451" s="53">
        <f ca="1">((SUM((Data!$N$393:'Data'!$N$396),C451)-MAX((Data!$N$393:'Data'!$N$396),C451)-MIN((Data!$N$393:'Data'!$N$396),C451))/3)*(0.85)</f>
        <v>4.1848333333333327</v>
      </c>
      <c r="O451" s="70">
        <f t="shared" ca="1" si="15"/>
        <v>5.5</v>
      </c>
      <c r="P451" s="70">
        <f t="shared" ca="1" si="16"/>
        <v>0</v>
      </c>
      <c r="Q451" s="70">
        <f t="shared" ca="1" si="17"/>
        <v>0</v>
      </c>
    </row>
    <row r="452" spans="1:18">
      <c r="A452" s="94"/>
      <c r="B452" s="50">
        <f t="shared" si="18"/>
        <v>45092</v>
      </c>
      <c r="C452" s="423">
        <f t="shared" si="10"/>
        <v>7.4511974047489771</v>
      </c>
      <c r="D452" s="49">
        <f t="shared" si="11"/>
        <v>7.4511974047489771</v>
      </c>
      <c r="E452" s="96">
        <f t="shared" si="12"/>
        <v>745.11974047489775</v>
      </c>
      <c r="F452" s="428">
        <f>IF(Data!C622="",NA(),Data!C622)</f>
        <v>7.7</v>
      </c>
      <c r="G452" s="357" t="str">
        <f>IF(Data!E622="","",Data!E622)</f>
        <v/>
      </c>
      <c r="I452" s="358">
        <f>Data!F$759</f>
        <v>5.5</v>
      </c>
      <c r="J452" s="94"/>
      <c r="K452" s="358">
        <f>Data!C$759</f>
        <v>3.38</v>
      </c>
      <c r="L452" s="49">
        <f t="shared" si="13"/>
        <v>7.4511974047489771</v>
      </c>
      <c r="M452" s="49">
        <f t="shared" si="14"/>
        <v>7.7</v>
      </c>
      <c r="N452" s="53">
        <f ca="1">((SUM((Data!$N$393:'Data'!$N$396),C452)-MAX((Data!$N$393:'Data'!$N$396),C452)-MIN((Data!$N$393:'Data'!$N$396),C452))/3)*(0.85)</f>
        <v>4.1848333333333327</v>
      </c>
      <c r="O452" s="70">
        <f t="shared" ca="1" si="15"/>
        <v>5.5</v>
      </c>
      <c r="P452" s="70">
        <f t="shared" ca="1" si="16"/>
        <v>0</v>
      </c>
      <c r="Q452" s="70">
        <f t="shared" ca="1" si="17"/>
        <v>0</v>
      </c>
    </row>
    <row r="453" spans="1:18">
      <c r="A453" s="94"/>
      <c r="B453" s="50">
        <f t="shared" si="18"/>
        <v>45099</v>
      </c>
      <c r="C453" s="423">
        <f t="shared" si="10"/>
        <v>8.1008827165795161</v>
      </c>
      <c r="D453" s="49">
        <f t="shared" si="11"/>
        <v>8.1008827165795161</v>
      </c>
      <c r="E453" s="96">
        <f t="shared" si="12"/>
        <v>810.08827165795162</v>
      </c>
      <c r="F453" s="428">
        <f>IF(Data!C623="",NA(),Data!C623)</f>
        <v>7.7</v>
      </c>
      <c r="G453" s="357" t="str">
        <f>IF(Data!E623="","",Data!E623)</f>
        <v/>
      </c>
      <c r="I453" s="358">
        <f>Data!F$759</f>
        <v>5.5</v>
      </c>
      <c r="J453" s="94"/>
      <c r="K453" s="358">
        <f>Data!C$759</f>
        <v>3.38</v>
      </c>
      <c r="L453" s="49">
        <f t="shared" si="13"/>
        <v>8.1008827165795161</v>
      </c>
      <c r="M453" s="49">
        <f t="shared" si="14"/>
        <v>7.7</v>
      </c>
      <c r="N453" s="53">
        <f ca="1">((SUM((Data!$N$393:'Data'!$N$396),C453)-MAX((Data!$N$393:'Data'!$N$396),C453)-MIN((Data!$N$393:'Data'!$N$396),C453))/3)*(0.85)</f>
        <v>4.1848333333333327</v>
      </c>
      <c r="O453" s="70">
        <f t="shared" ca="1" si="15"/>
        <v>5.5</v>
      </c>
      <c r="P453" s="70">
        <f t="shared" ca="1" si="16"/>
        <v>0</v>
      </c>
      <c r="Q453" s="70">
        <f t="shared" ca="1" si="17"/>
        <v>0</v>
      </c>
      <c r="R453" s="56"/>
    </row>
    <row r="454" spans="1:18">
      <c r="A454" s="94"/>
      <c r="B454" s="50">
        <f t="shared" si="18"/>
        <v>45106</v>
      </c>
      <c r="C454" s="423">
        <f t="shared" si="10"/>
        <v>7.480345578039441</v>
      </c>
      <c r="D454" s="49">
        <f t="shared" si="11"/>
        <v>7.480345578039441</v>
      </c>
      <c r="E454" s="96">
        <f t="shared" si="12"/>
        <v>748.03455780394415</v>
      </c>
      <c r="F454" s="428">
        <f>IF(Data!C624="",NA(),Data!C624)</f>
        <v>7.7</v>
      </c>
      <c r="G454" s="357" t="str">
        <f>IF(Data!E624="","",Data!E624)</f>
        <v/>
      </c>
      <c r="I454" s="358">
        <f>Data!F$759</f>
        <v>5.5</v>
      </c>
      <c r="J454" s="94"/>
      <c r="K454" s="358">
        <f>Data!C$759</f>
        <v>3.38</v>
      </c>
      <c r="L454" s="49">
        <f t="shared" si="13"/>
        <v>7.480345578039441</v>
      </c>
      <c r="M454" s="49">
        <f t="shared" si="14"/>
        <v>7.7</v>
      </c>
      <c r="N454" s="53">
        <f ca="1">((SUM((Data!$N$394:'Data'!$N$397),C454)-MAX((Data!$N$394:'Data'!$N$397),C454)-MIN((Data!$N$394:'Data'!$N$397),C454))/3)*(0.85)</f>
        <v>4.0970000000000004</v>
      </c>
      <c r="O454" s="70">
        <f t="shared" ca="1" si="15"/>
        <v>5.5</v>
      </c>
      <c r="P454" s="70">
        <f t="shared" ca="1" si="16"/>
        <v>0</v>
      </c>
      <c r="Q454" s="70">
        <f t="shared" ca="1" si="17"/>
        <v>0</v>
      </c>
      <c r="R454" s="56"/>
    </row>
    <row r="455" spans="1:18">
      <c r="A455" s="94"/>
      <c r="B455" s="50">
        <f t="shared" si="18"/>
        <v>45113</v>
      </c>
      <c r="C455" s="423">
        <f t="shared" si="10"/>
        <v>7.644933804152263</v>
      </c>
      <c r="D455" s="49">
        <f t="shared" si="11"/>
        <v>7.644933804152263</v>
      </c>
      <c r="E455" s="96">
        <f t="shared" si="12"/>
        <v>764.49338041522628</v>
      </c>
      <c r="F455" s="428">
        <f>IF(Data!C625="",NA(),Data!C625)</f>
        <v>7.7</v>
      </c>
      <c r="G455" s="357">
        <f>IF(Data!E625="","",Data!E625)</f>
        <v>45119</v>
      </c>
      <c r="I455" s="358">
        <f>Data!F$759</f>
        <v>5.5</v>
      </c>
      <c r="J455" s="94"/>
      <c r="K455" s="358">
        <f>Data!C$759</f>
        <v>3.38</v>
      </c>
      <c r="L455" s="49">
        <f t="shared" si="13"/>
        <v>7.644933804152263</v>
      </c>
      <c r="M455" s="49">
        <f t="shared" si="14"/>
        <v>7.7</v>
      </c>
      <c r="N455" s="53">
        <f ca="1">((SUM((Data!$N$394:'Data'!$N$397),C455)-MAX((Data!$N$394:'Data'!$N$397),C455)-MIN((Data!$N$394:'Data'!$N$397),C455))/3)*(0.85)</f>
        <v>4.0970000000000004</v>
      </c>
      <c r="O455" s="70">
        <f t="shared" ca="1" si="15"/>
        <v>5.5</v>
      </c>
      <c r="P455" s="70">
        <f t="shared" ca="1" si="16"/>
        <v>0</v>
      </c>
      <c r="Q455" s="70">
        <f t="shared" ca="1" si="17"/>
        <v>0</v>
      </c>
      <c r="R455" s="56"/>
    </row>
    <row r="456" spans="1:18">
      <c r="A456" s="94"/>
      <c r="B456" s="50">
        <f t="shared" si="18"/>
        <v>45120</v>
      </c>
      <c r="C456" s="423">
        <f t="shared" si="10"/>
        <v>7.5271510964780006</v>
      </c>
      <c r="D456" s="49">
        <f t="shared" si="11"/>
        <v>7.5271510964780006</v>
      </c>
      <c r="E456" s="96">
        <f t="shared" si="12"/>
        <v>752.71510964780009</v>
      </c>
      <c r="F456" s="428">
        <f>IF(Data!C626="",NA(),Data!C626)</f>
        <v>7.5</v>
      </c>
      <c r="G456" s="357" t="str">
        <f>IF(Data!E626="","",Data!E626)</f>
        <v/>
      </c>
      <c r="I456" s="358">
        <f>Data!F$759</f>
        <v>5.5</v>
      </c>
      <c r="J456" s="94"/>
      <c r="K456" s="358">
        <f>Data!C$759</f>
        <v>3.38</v>
      </c>
      <c r="L456" s="49">
        <f t="shared" si="13"/>
        <v>7.5271510964780006</v>
      </c>
      <c r="M456" s="49">
        <f t="shared" si="14"/>
        <v>7.5</v>
      </c>
      <c r="N456" s="53">
        <f ca="1">((SUM((Data!$N$394:'Data'!$N$397),C456)-MAX((Data!$N$394:'Data'!$N$397),C456)-MIN((Data!$N$394:'Data'!$N$397),C456))/3)*(0.85)</f>
        <v>4.0970000000000004</v>
      </c>
      <c r="O456" s="70">
        <f t="shared" ca="1" si="15"/>
        <v>5.5</v>
      </c>
      <c r="P456" s="70">
        <f t="shared" ca="1" si="16"/>
        <v>0</v>
      </c>
      <c r="Q456" s="70">
        <f t="shared" ca="1" si="17"/>
        <v>0</v>
      </c>
      <c r="R456" s="56"/>
    </row>
    <row r="457" spans="1:18">
      <c r="A457" s="94"/>
      <c r="B457" s="50">
        <f t="shared" si="18"/>
        <v>45127</v>
      </c>
      <c r="C457" s="423">
        <f t="shared" si="10"/>
        <v>8.1135816005943351</v>
      </c>
      <c r="D457" s="49">
        <f t="shared" si="11"/>
        <v>8.1135816005943351</v>
      </c>
      <c r="E457" s="96">
        <f t="shared" si="12"/>
        <v>811.35816005943354</v>
      </c>
      <c r="F457" s="428">
        <f>IF(Data!C627="",NA(),Data!C627)</f>
        <v>7.5</v>
      </c>
      <c r="G457" s="357" t="str">
        <f>IF(Data!E627="","",Data!E627)</f>
        <v/>
      </c>
      <c r="I457" s="358">
        <f>Data!F$759</f>
        <v>5.5</v>
      </c>
      <c r="J457" s="94"/>
      <c r="K457" s="358">
        <f>Data!C$759</f>
        <v>3.38</v>
      </c>
      <c r="L457" s="49">
        <f t="shared" si="13"/>
        <v>8.1135816005943351</v>
      </c>
      <c r="M457" s="49">
        <f t="shared" si="14"/>
        <v>7.5</v>
      </c>
      <c r="N457" s="53">
        <f ca="1">((SUM((Data!$N$394:'Data'!$N$397),C457)-MAX((Data!$N$394:'Data'!$N$397),C457)-MIN((Data!$N$394:'Data'!$N$397),C457))/3)*(0.85)</f>
        <v>4.0970000000000004</v>
      </c>
      <c r="O457" s="70">
        <f t="shared" ca="1" si="15"/>
        <v>5.5</v>
      </c>
      <c r="P457" s="70">
        <f t="shared" ca="1" si="16"/>
        <v>0</v>
      </c>
      <c r="Q457" s="70">
        <f t="shared" ca="1" si="17"/>
        <v>0</v>
      </c>
    </row>
    <row r="458" spans="1:18">
      <c r="A458" s="94"/>
      <c r="B458" s="50">
        <f t="shared" si="18"/>
        <v>45134</v>
      </c>
      <c r="C458" s="423">
        <f t="shared" si="10"/>
        <v>8.0825980565021123</v>
      </c>
      <c r="D458" s="49">
        <f t="shared" si="11"/>
        <v>8.0825980565021123</v>
      </c>
      <c r="E458" s="96">
        <f t="shared" si="12"/>
        <v>808.25980565021121</v>
      </c>
      <c r="F458" s="428">
        <f>IF(Data!C628="",NA(),Data!C628)</f>
        <v>7.5</v>
      </c>
      <c r="G458" s="357" t="str">
        <f>IF(Data!E628="","",Data!E628)</f>
        <v/>
      </c>
      <c r="I458" s="358">
        <f>Data!F$759</f>
        <v>5.5</v>
      </c>
      <c r="J458" s="94"/>
      <c r="K458" s="358">
        <f>Data!C$759</f>
        <v>3.38</v>
      </c>
      <c r="L458" s="49">
        <f t="shared" si="13"/>
        <v>8.0825980565021123</v>
      </c>
      <c r="M458" s="49">
        <f t="shared" si="14"/>
        <v>7.5</v>
      </c>
      <c r="N458" s="53">
        <f ca="1">((SUM((Data!$N$394:'Data'!$N$397),C458)-MAX((Data!$N$394:'Data'!$N$397),C458)-MIN((Data!$N$394:'Data'!$N$397),C458))/3)*(0.85)</f>
        <v>4.0970000000000004</v>
      </c>
      <c r="O458" s="70">
        <f t="shared" ca="1" si="15"/>
        <v>5.5</v>
      </c>
      <c r="P458" s="70">
        <f t="shared" ca="1" si="16"/>
        <v>0</v>
      </c>
      <c r="Q458" s="70">
        <f t="shared" ca="1" si="17"/>
        <v>0</v>
      </c>
    </row>
    <row r="459" spans="1:18">
      <c r="A459" s="94"/>
      <c r="B459" s="50">
        <f t="shared" si="18"/>
        <v>45141</v>
      </c>
      <c r="C459" s="423">
        <f t="shared" si="10"/>
        <v>7.4225897366571267</v>
      </c>
      <c r="D459" s="49">
        <f t="shared" si="11"/>
        <v>7.4225897366571267</v>
      </c>
      <c r="E459" s="96">
        <f t="shared" si="12"/>
        <v>742.25897366571269</v>
      </c>
      <c r="F459" s="428">
        <f>IF(Data!C629="",NA(),Data!C629)</f>
        <v>7.5</v>
      </c>
      <c r="G459" s="357">
        <f>IF(Data!E629="","",Data!E629)</f>
        <v>45149</v>
      </c>
      <c r="I459" s="358">
        <f>Data!F$759</f>
        <v>5.5</v>
      </c>
      <c r="J459" s="94"/>
      <c r="K459" s="358">
        <f>Data!C$759</f>
        <v>3.38</v>
      </c>
      <c r="L459" s="49">
        <f t="shared" si="13"/>
        <v>7.4225897366571267</v>
      </c>
      <c r="M459" s="49">
        <f t="shared" si="14"/>
        <v>7.5</v>
      </c>
      <c r="N459" s="53">
        <f ca="1">((SUM((Data!$N$394:'Data'!$N$397),C459)-MAX((Data!$N$394:'Data'!$N$397),C459)-MIN((Data!$N$394:'Data'!$N$397),C459))/3)*(0.85)</f>
        <v>4.0970000000000004</v>
      </c>
      <c r="O459" s="70">
        <f t="shared" ca="1" si="15"/>
        <v>5.5</v>
      </c>
      <c r="P459" s="70">
        <f t="shared" ca="1" si="16"/>
        <v>0</v>
      </c>
      <c r="Q459" s="70">
        <f t="shared" ca="1" si="17"/>
        <v>0</v>
      </c>
      <c r="R459" s="56"/>
    </row>
    <row r="460" spans="1:18">
      <c r="A460" s="94"/>
      <c r="B460" s="50">
        <f t="shared" si="18"/>
        <v>45148</v>
      </c>
      <c r="C460" s="423">
        <f t="shared" si="10"/>
        <v>7.3993585609898576</v>
      </c>
      <c r="D460" s="49">
        <f t="shared" si="11"/>
        <v>7.3993585609898576</v>
      </c>
      <c r="E460" s="96">
        <f t="shared" si="12"/>
        <v>739.93585609898571</v>
      </c>
      <c r="F460" s="428">
        <f>IF(Data!C630="",NA(),Data!C630)</f>
        <v>7.5</v>
      </c>
      <c r="G460" s="357" t="str">
        <f>IF(Data!E630="","",Data!E630)</f>
        <v/>
      </c>
      <c r="I460" s="358">
        <f>Data!F$759</f>
        <v>5.5</v>
      </c>
      <c r="J460" s="94"/>
      <c r="K460" s="358">
        <f>Data!C$759</f>
        <v>3.38</v>
      </c>
      <c r="L460" s="49">
        <f t="shared" si="13"/>
        <v>7.3993585609898576</v>
      </c>
      <c r="M460" s="49">
        <f t="shared" si="14"/>
        <v>7.5</v>
      </c>
      <c r="N460" s="53">
        <f ca="1">((SUM((Data!$N$394:'Data'!$N$397),C460)-MAX((Data!$N$394:'Data'!$N$397),C460)-MIN((Data!$N$394:'Data'!$N$397),C460))/3)*(0.85)</f>
        <v>4.0970000000000004</v>
      </c>
      <c r="O460" s="70">
        <f t="shared" ca="1" si="15"/>
        <v>5.5</v>
      </c>
      <c r="P460" s="70">
        <f t="shared" ca="1" si="16"/>
        <v>0</v>
      </c>
      <c r="Q460" s="70">
        <f t="shared" ca="1" si="17"/>
        <v>0</v>
      </c>
      <c r="R460" s="56"/>
    </row>
    <row r="461" spans="1:18">
      <c r="A461" s="94"/>
      <c r="B461" s="50">
        <f t="shared" si="18"/>
        <v>45155</v>
      </c>
      <c r="C461" s="423">
        <f t="shared" si="10"/>
        <v>7.0679726912249405</v>
      </c>
      <c r="D461" s="49">
        <f t="shared" si="11"/>
        <v>7.0679726912249405</v>
      </c>
      <c r="E461" s="96">
        <f t="shared" si="12"/>
        <v>706.79726912249407</v>
      </c>
      <c r="F461" s="428">
        <f>IF(Data!C631="",NA(),Data!C631)</f>
        <v>7.5</v>
      </c>
      <c r="G461" s="357" t="str">
        <f>IF(Data!E631="","",Data!E631)</f>
        <v/>
      </c>
      <c r="I461" s="358">
        <f>Data!F$759</f>
        <v>5.5</v>
      </c>
      <c r="J461" s="94"/>
      <c r="K461" s="358">
        <f>Data!C$759</f>
        <v>3.38</v>
      </c>
      <c r="L461" s="49">
        <f t="shared" si="13"/>
        <v>7.0679726912249405</v>
      </c>
      <c r="M461" s="49">
        <f t="shared" si="14"/>
        <v>7.5</v>
      </c>
      <c r="N461" s="53">
        <f ca="1">((SUM((Data!$N$394:'Data'!$N$397),C461)-MAX((Data!$N$394:'Data'!$N$397),C461)-MIN((Data!$N$394:'Data'!$N$397),C461))/3)*(0.85)</f>
        <v>4.0970000000000004</v>
      </c>
      <c r="O461" s="70">
        <f t="shared" ca="1" si="15"/>
        <v>5.5</v>
      </c>
      <c r="P461" s="70">
        <f t="shared" ca="1" si="16"/>
        <v>0</v>
      </c>
      <c r="Q461" s="70">
        <f t="shared" ca="1" si="17"/>
        <v>0</v>
      </c>
      <c r="R461" s="56"/>
    </row>
    <row r="462" spans="1:18">
      <c r="A462" s="94"/>
      <c r="B462" s="50">
        <f t="shared" si="18"/>
        <v>45162</v>
      </c>
      <c r="C462" s="423">
        <f t="shared" si="10"/>
        <v>7.1612107736957062</v>
      </c>
      <c r="D462" s="49">
        <f t="shared" si="11"/>
        <v>7.1612107736957062</v>
      </c>
      <c r="E462" s="96">
        <f t="shared" si="12"/>
        <v>716.12107736957057</v>
      </c>
      <c r="F462" s="428">
        <f>IF(Data!C632="",NA(),Data!C632)</f>
        <v>7.5</v>
      </c>
      <c r="G462" s="357" t="str">
        <f>IF(Data!E632="","",Data!E632)</f>
        <v/>
      </c>
      <c r="I462" s="358">
        <f>Data!F$759</f>
        <v>5.5</v>
      </c>
      <c r="J462" s="94"/>
      <c r="K462" s="358">
        <f>Data!C$759</f>
        <v>3.38</v>
      </c>
      <c r="L462" s="49">
        <f t="shared" si="13"/>
        <v>7.1612107736957062</v>
      </c>
      <c r="M462" s="49">
        <f t="shared" si="14"/>
        <v>7.5</v>
      </c>
      <c r="N462" s="53">
        <f ca="1">((SUM((Data!$N$394:'Data'!$N$397),C462)-MAX((Data!$N$394:'Data'!$N$397),C462)-MIN((Data!$N$394:'Data'!$N$397),C462))/3)*(0.85)</f>
        <v>4.0970000000000004</v>
      </c>
      <c r="O462" s="70">
        <f t="shared" ca="1" si="15"/>
        <v>5.5</v>
      </c>
      <c r="P462" s="70">
        <f t="shared" ca="1" si="16"/>
        <v>0</v>
      </c>
      <c r="Q462" s="70">
        <f t="shared" ca="1" si="17"/>
        <v>0</v>
      </c>
    </row>
    <row r="463" spans="1:18">
      <c r="A463" s="94"/>
      <c r="B463" s="50">
        <f t="shared" si="18"/>
        <v>45169</v>
      </c>
      <c r="C463" s="423">
        <f>IF(P399="",NA(),SUM(E399:P399))</f>
        <v>7.1145678429841066</v>
      </c>
      <c r="D463" s="49">
        <f t="shared" si="11"/>
        <v>7.1145678429841066</v>
      </c>
      <c r="E463" s="96">
        <f t="shared" si="12"/>
        <v>711.45678429841064</v>
      </c>
      <c r="F463" s="428">
        <f>IF(Data!C633="",NA(),Data!C633)</f>
        <v>7.5</v>
      </c>
      <c r="G463" s="357">
        <f>IF(Data!E633="","",Data!E633)</f>
        <v>45181</v>
      </c>
      <c r="I463" s="358">
        <f>Data!F$759</f>
        <v>5.5</v>
      </c>
      <c r="J463" s="94"/>
      <c r="K463" s="358">
        <f>Data!C$759</f>
        <v>3.38</v>
      </c>
      <c r="L463" s="49">
        <f t="shared" si="13"/>
        <v>7.1145678429841066</v>
      </c>
      <c r="M463" s="49">
        <f t="shared" si="14"/>
        <v>7.5</v>
      </c>
      <c r="N463" s="53">
        <f ca="1">((SUM((Data!$N$394:'Data'!$N$397),C463)-MAX((Data!$N$394:'Data'!$N$397),C463)-MIN((Data!$N$394:'Data'!$N$397),C463))/3)*(0.85)</f>
        <v>4.0970000000000004</v>
      </c>
      <c r="O463" s="70">
        <f t="shared" ca="1" si="15"/>
        <v>5.5</v>
      </c>
      <c r="P463" s="70">
        <f t="shared" ca="1" si="16"/>
        <v>0</v>
      </c>
      <c r="Q463" s="70">
        <f t="shared" ca="1" si="17"/>
        <v>0</v>
      </c>
      <c r="R463" s="56"/>
    </row>
    <row r="464" spans="1:18">
      <c r="A464" s="94"/>
      <c r="B464" s="50">
        <f t="shared" si="18"/>
        <v>45176</v>
      </c>
      <c r="C464" s="423">
        <f t="shared" ref="C464:C477" si="19">IF(P400="",NA(),SUM(E400:P400))</f>
        <v>7.1594120161290151</v>
      </c>
      <c r="D464" s="49">
        <f t="shared" si="11"/>
        <v>7.1594120161290151</v>
      </c>
      <c r="E464" s="96">
        <f t="shared" si="12"/>
        <v>715.94120161290152</v>
      </c>
      <c r="F464" s="428">
        <f>IF(Data!C634="",NA(),Data!C634)</f>
        <v>7.5</v>
      </c>
      <c r="G464" s="357" t="str">
        <f>IF(Data!E634="","",Data!E634)</f>
        <v/>
      </c>
      <c r="I464" s="358">
        <f>Data!F$759</f>
        <v>5.5</v>
      </c>
      <c r="J464" s="94"/>
      <c r="K464" s="358">
        <f>Data!C$759</f>
        <v>3.38</v>
      </c>
      <c r="L464" s="49">
        <f t="shared" si="13"/>
        <v>7.1594120161290151</v>
      </c>
      <c r="M464" s="49">
        <f t="shared" si="14"/>
        <v>7.5</v>
      </c>
      <c r="N464" s="53">
        <f ca="1">((SUM((Data!$N$394:'Data'!$N$397),C464)-MAX((Data!$N$394:'Data'!$N$397),C464)-MIN((Data!$N$394:'Data'!$N$397),C464))/3)*(0.85)</f>
        <v>4.0970000000000004</v>
      </c>
      <c r="O464" s="70">
        <f t="shared" ca="1" si="15"/>
        <v>5.5</v>
      </c>
      <c r="P464" s="70">
        <f t="shared" ca="1" si="16"/>
        <v>0</v>
      </c>
      <c r="Q464" s="70">
        <f t="shared" ca="1" si="17"/>
        <v>0</v>
      </c>
      <c r="R464" s="56"/>
    </row>
    <row r="465" spans="1:18">
      <c r="A465" s="94"/>
      <c r="B465" s="50">
        <f t="shared" si="18"/>
        <v>45183</v>
      </c>
      <c r="C465" s="423">
        <f t="shared" si="19"/>
        <v>7.1615709210482414</v>
      </c>
      <c r="D465" s="49">
        <f t="shared" si="11"/>
        <v>7.1615709210482414</v>
      </c>
      <c r="E465" s="96">
        <f t="shared" si="12"/>
        <v>716.15709210482419</v>
      </c>
      <c r="F465" s="428">
        <f>IF(Data!C635="",NA(),Data!C635)</f>
        <v>7.5</v>
      </c>
      <c r="G465" s="357" t="str">
        <f>IF(Data!E635="","",Data!E635)</f>
        <v/>
      </c>
      <c r="I465" s="358">
        <f>Data!F$759</f>
        <v>5.5</v>
      </c>
      <c r="J465" s="94"/>
      <c r="K465" s="358">
        <f>Data!C$759</f>
        <v>3.38</v>
      </c>
      <c r="L465" s="49">
        <f t="shared" si="13"/>
        <v>7.1615709210482414</v>
      </c>
      <c r="M465" s="49">
        <f t="shared" si="14"/>
        <v>7.5</v>
      </c>
      <c r="N465" s="53">
        <f ca="1">((SUM((Data!$N$394:'Data'!$N$397),C465)-MAX((Data!$N$394:'Data'!$N$397),C465)-MIN((Data!$N$394:'Data'!$N$397),C465))/3)*(0.85)</f>
        <v>4.0970000000000004</v>
      </c>
      <c r="O465" s="70">
        <f t="shared" ca="1" si="15"/>
        <v>5.5</v>
      </c>
      <c r="P465" s="70">
        <f t="shared" ca="1" si="16"/>
        <v>0</v>
      </c>
      <c r="Q465" s="70">
        <f t="shared" ca="1" si="17"/>
        <v>0</v>
      </c>
    </row>
    <row r="466" spans="1:18">
      <c r="A466" s="94"/>
      <c r="B466" s="50">
        <f t="shared" si="18"/>
        <v>45190</v>
      </c>
      <c r="C466" s="423">
        <f t="shared" si="19"/>
        <v>7.0574427645545708</v>
      </c>
      <c r="D466" s="49">
        <f t="shared" si="11"/>
        <v>7.0574427645545708</v>
      </c>
      <c r="E466" s="96">
        <f t="shared" si="12"/>
        <v>705.74427645545711</v>
      </c>
      <c r="F466" s="428">
        <f>IF(Data!C636="",NA(),Data!C636)</f>
        <v>7.5</v>
      </c>
      <c r="G466" s="357" t="str">
        <f>IF(Data!E636="","",Data!E636)</f>
        <v/>
      </c>
      <c r="I466" s="358">
        <f>Data!F$759</f>
        <v>5.5</v>
      </c>
      <c r="J466" s="94"/>
      <c r="K466" s="358">
        <f>Data!C$759</f>
        <v>3.38</v>
      </c>
      <c r="L466" s="49">
        <f t="shared" si="13"/>
        <v>7.0574427645545708</v>
      </c>
      <c r="M466" s="49">
        <f t="shared" si="14"/>
        <v>7.5</v>
      </c>
      <c r="N466" s="53">
        <f ca="1">((SUM((Data!$N$394:'Data'!$N$397),C466)-MAX((Data!$N$394:'Data'!$N$397),C466)-MIN((Data!$N$394:'Data'!$N$397),C466))/3)*(0.85)</f>
        <v>4.0970000000000004</v>
      </c>
      <c r="O466" s="70">
        <f t="shared" ca="1" si="15"/>
        <v>5.5</v>
      </c>
      <c r="P466" s="70">
        <f t="shared" ca="1" si="16"/>
        <v>0</v>
      </c>
      <c r="Q466" s="70">
        <f t="shared" ca="1" si="17"/>
        <v>0</v>
      </c>
    </row>
    <row r="467" spans="1:18">
      <c r="A467" s="94"/>
      <c r="B467" s="50">
        <f t="shared" si="18"/>
        <v>45197</v>
      </c>
      <c r="C467" s="423">
        <f t="shared" si="19"/>
        <v>6.9934801853170798</v>
      </c>
      <c r="D467" s="49">
        <f t="shared" si="11"/>
        <v>6.9934801853170798</v>
      </c>
      <c r="E467" s="96">
        <f t="shared" si="12"/>
        <v>699.34801853170802</v>
      </c>
      <c r="F467" s="428">
        <f>IF(Data!C637="",NA(),Data!C637)</f>
        <v>7.5</v>
      </c>
      <c r="G467" s="357" t="str">
        <f>IF(Data!E637="","",Data!E637)</f>
        <v/>
      </c>
      <c r="I467" s="358">
        <f>Data!F$759</f>
        <v>5.5</v>
      </c>
      <c r="J467" s="94"/>
      <c r="K467" s="358">
        <f>Data!C$759</f>
        <v>3.38</v>
      </c>
      <c r="L467" s="49">
        <f t="shared" si="13"/>
        <v>6.9934801853170798</v>
      </c>
      <c r="M467" s="49">
        <f t="shared" si="14"/>
        <v>7.5</v>
      </c>
      <c r="N467" s="53">
        <f ca="1">((SUM((Data!$N$394:'Data'!$N$397),C467)-MAX((Data!$N$394:'Data'!$N$397),C467)-MIN((Data!$N$394:'Data'!$N$397),C467))/3)*(0.85)</f>
        <v>4.0970000000000004</v>
      </c>
      <c r="O467" s="70">
        <f t="shared" ca="1" si="15"/>
        <v>5.5</v>
      </c>
      <c r="P467" s="70">
        <f t="shared" ca="1" si="16"/>
        <v>0</v>
      </c>
      <c r="Q467" s="70">
        <f t="shared" ca="1" si="17"/>
        <v>0</v>
      </c>
      <c r="R467" s="56"/>
    </row>
    <row r="468" spans="1:18">
      <c r="A468" s="94"/>
      <c r="B468" s="50">
        <f t="shared" si="18"/>
        <v>45204</v>
      </c>
      <c r="C468" s="423">
        <f t="shared" si="19"/>
        <v>7.0747589011958301</v>
      </c>
      <c r="D468" s="49">
        <f t="shared" si="11"/>
        <v>7.0747589011958301</v>
      </c>
      <c r="E468" s="96">
        <f t="shared" si="12"/>
        <v>707.47589011958303</v>
      </c>
      <c r="F468" s="428">
        <f>IF(Data!C638="",NA(),Data!C638)</f>
        <v>7.5</v>
      </c>
      <c r="G468" s="357">
        <f>IF(Data!E638="","",Data!E638)</f>
        <v>45211</v>
      </c>
      <c r="I468" s="358">
        <f>Data!F$759</f>
        <v>5.5</v>
      </c>
      <c r="J468" s="94"/>
      <c r="K468" s="358">
        <f>Data!C$759</f>
        <v>3.38</v>
      </c>
      <c r="L468" s="49">
        <f t="shared" si="13"/>
        <v>7.0747589011958301</v>
      </c>
      <c r="M468" s="49">
        <f t="shared" si="14"/>
        <v>7.5</v>
      </c>
      <c r="N468" s="53">
        <f ca="1">((SUM((Data!$N$394:'Data'!$N$397),C468)-MAX((Data!$N$394:'Data'!$N$397),C468)-MIN((Data!$N$394:'Data'!$N$397),C468))/3)*(0.85)</f>
        <v>4.0970000000000004</v>
      </c>
      <c r="O468" s="70">
        <f t="shared" ca="1" si="15"/>
        <v>5.5</v>
      </c>
      <c r="P468" s="70">
        <f t="shared" ca="1" si="16"/>
        <v>0</v>
      </c>
      <c r="Q468" s="70">
        <f t="shared" ca="1" si="17"/>
        <v>0</v>
      </c>
      <c r="R468" s="56"/>
    </row>
    <row r="469" spans="1:18">
      <c r="A469" s="94"/>
      <c r="B469" s="50">
        <f t="shared" si="18"/>
        <v>45211</v>
      </c>
      <c r="C469" s="423">
        <f t="shared" si="19"/>
        <v>7.0246932489492968</v>
      </c>
      <c r="D469" s="49">
        <f t="shared" si="11"/>
        <v>7.0246932489492968</v>
      </c>
      <c r="E469" s="96">
        <f t="shared" si="12"/>
        <v>702.46932489492963</v>
      </c>
      <c r="F469" s="428">
        <f>IF(Data!C639="",NA(),Data!C639)</f>
        <v>7.3</v>
      </c>
      <c r="G469" s="357" t="str">
        <f>IF(Data!E639="","",Data!E639)</f>
        <v/>
      </c>
      <c r="I469" s="358">
        <f>Data!F$759</f>
        <v>5.5</v>
      </c>
      <c r="J469" s="94"/>
      <c r="K469" s="358">
        <f>Data!C$759</f>
        <v>3.38</v>
      </c>
      <c r="L469" s="49">
        <f t="shared" si="13"/>
        <v>7.0246932489492968</v>
      </c>
      <c r="M469" s="49">
        <f t="shared" si="14"/>
        <v>7.3</v>
      </c>
      <c r="N469" s="53">
        <f ca="1">((SUM((Data!$N$394:'Data'!$N$397),C469)-MAX((Data!$N$394:'Data'!$N$397),C469)-MIN((Data!$N$394:'Data'!$N$397),C469))/3)*(0.85)</f>
        <v>4.0970000000000004</v>
      </c>
      <c r="O469" s="70">
        <f t="shared" ca="1" si="15"/>
        <v>5.5</v>
      </c>
      <c r="P469" s="70">
        <f t="shared" ca="1" si="16"/>
        <v>0</v>
      </c>
      <c r="Q469" s="70">
        <f t="shared" ca="1" si="17"/>
        <v>0</v>
      </c>
      <c r="R469" s="56"/>
    </row>
    <row r="470" spans="1:18">
      <c r="A470" s="94"/>
      <c r="B470" s="50">
        <f t="shared" si="18"/>
        <v>45218</v>
      </c>
      <c r="C470" s="423">
        <f t="shared" si="19"/>
        <v>7.087487973684679</v>
      </c>
      <c r="D470" s="49">
        <f t="shared" si="11"/>
        <v>7.087487973684679</v>
      </c>
      <c r="E470" s="96">
        <f t="shared" si="12"/>
        <v>708.74879736846788</v>
      </c>
      <c r="F470" s="428">
        <f>IF(Data!C640="",NA(),Data!C640)</f>
        <v>7.3</v>
      </c>
      <c r="G470" s="357" t="str">
        <f>IF(Data!E640="","",Data!E640)</f>
        <v/>
      </c>
      <c r="I470" s="358">
        <f>Data!F$759</f>
        <v>5.5</v>
      </c>
      <c r="J470" s="94"/>
      <c r="K470" s="358">
        <f>Data!C$759</f>
        <v>3.38</v>
      </c>
      <c r="L470" s="49">
        <f t="shared" si="13"/>
        <v>7.087487973684679</v>
      </c>
      <c r="M470" s="49">
        <f t="shared" si="14"/>
        <v>7.3</v>
      </c>
      <c r="N470" s="53">
        <f ca="1">((SUM((Data!$N$394:'Data'!$N$397),C470)-MAX((Data!$N$394:'Data'!$N$397),C470)-MIN((Data!$N$394:'Data'!$N$397),C470))/3)*(0.85)</f>
        <v>4.0970000000000004</v>
      </c>
      <c r="O470" s="70">
        <f t="shared" ca="1" si="15"/>
        <v>5.5</v>
      </c>
      <c r="P470" s="70">
        <f t="shared" ca="1" si="16"/>
        <v>0</v>
      </c>
      <c r="Q470" s="70">
        <f t="shared" ca="1" si="17"/>
        <v>0</v>
      </c>
    </row>
    <row r="471" spans="1:18">
      <c r="A471" s="94"/>
      <c r="B471" s="50">
        <f t="shared" si="18"/>
        <v>45225</v>
      </c>
      <c r="C471" s="423">
        <f t="shared" si="19"/>
        <v>6.9971154460481513</v>
      </c>
      <c r="D471" s="49">
        <f t="shared" si="11"/>
        <v>6.9971154460481513</v>
      </c>
      <c r="E471" s="96">
        <f t="shared" si="12"/>
        <v>699.71154460481512</v>
      </c>
      <c r="F471" s="428">
        <f>IF(Data!C641="",NA(),Data!C641)</f>
        <v>7.3</v>
      </c>
      <c r="G471" s="357" t="str">
        <f>IF(Data!E641="","",Data!E641)</f>
        <v/>
      </c>
      <c r="I471" s="358">
        <f>Data!F$759</f>
        <v>5.5</v>
      </c>
      <c r="J471" s="94"/>
      <c r="K471" s="358">
        <f>Data!C$759</f>
        <v>3.38</v>
      </c>
      <c r="L471" s="49">
        <f t="shared" si="13"/>
        <v>6.9971154460481513</v>
      </c>
      <c r="M471" s="49">
        <f t="shared" si="14"/>
        <v>7.3</v>
      </c>
      <c r="N471" s="53">
        <f ca="1">((SUM((Data!$N$394:'Data'!$N$397),C471)-MAX((Data!$N$394:'Data'!$N$397),C471)-MIN((Data!$N$394:'Data'!$N$397),C471))/3)*(0.85)</f>
        <v>4.0970000000000004</v>
      </c>
      <c r="O471" s="70">
        <f t="shared" ca="1" si="15"/>
        <v>5.5</v>
      </c>
      <c r="P471" s="70">
        <f t="shared" ca="1" si="16"/>
        <v>0</v>
      </c>
      <c r="Q471" s="70">
        <f t="shared" ca="1" si="17"/>
        <v>0</v>
      </c>
      <c r="R471" s="56"/>
    </row>
    <row r="472" spans="1:18">
      <c r="A472" s="94"/>
      <c r="B472" s="50">
        <f t="shared" si="18"/>
        <v>45232</v>
      </c>
      <c r="C472" s="423">
        <f t="shared" si="19"/>
        <v>7.0094907821727102</v>
      </c>
      <c r="D472" s="49">
        <f t="shared" si="11"/>
        <v>7.0094907821727102</v>
      </c>
      <c r="E472" s="96">
        <f t="shared" si="12"/>
        <v>700.94907821727099</v>
      </c>
      <c r="F472" s="428">
        <f>IF(Data!C642="",NA(),Data!C642)</f>
        <v>7.3</v>
      </c>
      <c r="G472" s="357">
        <f>IF(Data!E642="","",Data!E642)</f>
        <v>45239</v>
      </c>
      <c r="I472" s="358">
        <f>Data!F$759</f>
        <v>5.5</v>
      </c>
      <c r="J472" s="94"/>
      <c r="K472" s="358">
        <f>Data!C$759</f>
        <v>3.38</v>
      </c>
      <c r="L472" s="49">
        <f t="shared" si="13"/>
        <v>7.0094907821727102</v>
      </c>
      <c r="M472" s="49">
        <f t="shared" si="14"/>
        <v>7.3</v>
      </c>
      <c r="N472" s="53">
        <f ca="1">((SUM((Data!$N$394:'Data'!$N$397),C472)-MAX((Data!$N$394:'Data'!$N$397),C472)-MIN((Data!$N$394:'Data'!$N$397),C472))/3)*(0.85)</f>
        <v>4.0970000000000004</v>
      </c>
      <c r="O472" s="70">
        <f t="shared" ca="1" si="15"/>
        <v>5.5</v>
      </c>
      <c r="P472" s="70">
        <f t="shared" ca="1" si="16"/>
        <v>0</v>
      </c>
      <c r="Q472" s="70">
        <f t="shared" ca="1" si="17"/>
        <v>0</v>
      </c>
      <c r="R472" s="56"/>
    </row>
    <row r="473" spans="1:18">
      <c r="A473" s="94"/>
      <c r="B473" s="50">
        <f t="shared" si="18"/>
        <v>45239</v>
      </c>
      <c r="C473" s="423">
        <f t="shared" si="19"/>
        <v>7.0153809204255744</v>
      </c>
      <c r="D473" s="49">
        <f t="shared" si="11"/>
        <v>7.0153809204255744</v>
      </c>
      <c r="E473" s="96">
        <f t="shared" si="12"/>
        <v>701.53809204255742</v>
      </c>
      <c r="F473" s="428">
        <f>IF(Data!C643="",NA(),Data!C643)</f>
        <v>7.2</v>
      </c>
      <c r="G473" s="357" t="str">
        <f>IF(Data!E643="","",Data!E643)</f>
        <v/>
      </c>
      <c r="I473" s="358">
        <f>Data!F$759</f>
        <v>5.5</v>
      </c>
      <c r="J473" s="94"/>
      <c r="K473" s="358">
        <f>Data!C$759</f>
        <v>3.38</v>
      </c>
      <c r="L473" s="49">
        <f t="shared" si="13"/>
        <v>7.0153809204255744</v>
      </c>
      <c r="M473" s="49">
        <f t="shared" si="14"/>
        <v>7.2</v>
      </c>
      <c r="N473" s="53">
        <f ca="1">((SUM((Data!$N$394:'Data'!$N$397),C473)-MAX((Data!$N$394:'Data'!$N$397),C473)-MIN((Data!$N$394:'Data'!$N$397),C473))/3)*(0.85)</f>
        <v>4.0970000000000004</v>
      </c>
      <c r="O473" s="70">
        <f t="shared" ca="1" si="15"/>
        <v>5.5</v>
      </c>
      <c r="P473" s="70">
        <f t="shared" ca="1" si="16"/>
        <v>0</v>
      </c>
      <c r="Q473" s="70">
        <f t="shared" ca="1" si="17"/>
        <v>0</v>
      </c>
      <c r="R473" s="56"/>
    </row>
    <row r="474" spans="1:18">
      <c r="A474" s="94"/>
      <c r="B474" s="50">
        <f t="shared" si="18"/>
        <v>45246</v>
      </c>
      <c r="C474" s="423">
        <f t="shared" si="19"/>
        <v>7.0674242137266585</v>
      </c>
      <c r="D474" s="49">
        <f t="shared" si="11"/>
        <v>7.0674242137266585</v>
      </c>
      <c r="E474" s="96">
        <f t="shared" si="12"/>
        <v>706.74242137266583</v>
      </c>
      <c r="F474" s="428">
        <f>IF(Data!C644="",NA(),Data!C644)</f>
        <v>7.2</v>
      </c>
      <c r="G474" s="357" t="str">
        <f>IF(Data!E644="","",Data!E644)</f>
        <v/>
      </c>
      <c r="I474" s="358">
        <f>Data!F$759</f>
        <v>5.5</v>
      </c>
      <c r="J474" s="94"/>
      <c r="K474" s="358">
        <f>Data!C$759</f>
        <v>3.38</v>
      </c>
      <c r="L474" s="49">
        <f t="shared" si="13"/>
        <v>7.0674242137266585</v>
      </c>
      <c r="M474" s="49">
        <f t="shared" si="14"/>
        <v>7.2</v>
      </c>
      <c r="N474" s="53">
        <f ca="1">((SUM((Data!$N$394:'Data'!$N$397),C474)-MAX((Data!$N$394:'Data'!$N$397),C474)-MIN((Data!$N$394:'Data'!$N$397),C474))/3)*(0.85)</f>
        <v>4.0970000000000004</v>
      </c>
      <c r="O474" s="70">
        <f t="shared" ca="1" si="15"/>
        <v>5.5</v>
      </c>
      <c r="P474" s="70">
        <f t="shared" ca="1" si="16"/>
        <v>0</v>
      </c>
      <c r="Q474" s="70">
        <f t="shared" ca="1" si="17"/>
        <v>0</v>
      </c>
    </row>
    <row r="475" spans="1:18">
      <c r="A475" s="94"/>
      <c r="B475" s="50">
        <f t="shared" si="18"/>
        <v>45253</v>
      </c>
      <c r="C475" s="423">
        <f t="shared" si="19"/>
        <v>6.9805619322363022</v>
      </c>
      <c r="D475" s="49">
        <f t="shared" si="11"/>
        <v>6.9805619322363022</v>
      </c>
      <c r="E475" s="96">
        <f t="shared" si="12"/>
        <v>698.0561932236302</v>
      </c>
      <c r="F475" s="428">
        <f>IF(Data!C645="",NA(),Data!C645)</f>
        <v>7.2</v>
      </c>
      <c r="G475" s="357" t="str">
        <f>IF(Data!E645="","",Data!E645)</f>
        <v/>
      </c>
      <c r="I475" s="358">
        <f>Data!F$759</f>
        <v>5.5</v>
      </c>
      <c r="J475" s="94"/>
      <c r="K475" s="358">
        <f>Data!C$759</f>
        <v>3.38</v>
      </c>
      <c r="L475" s="49">
        <f t="shared" si="13"/>
        <v>6.9805619322363022</v>
      </c>
      <c r="M475" s="49">
        <f t="shared" si="14"/>
        <v>7.2</v>
      </c>
      <c r="N475" s="53">
        <f ca="1">((SUM((Data!$N$394:'Data'!$N$397),C475)-MAX((Data!$N$394:'Data'!$N$397),C475)-MIN((Data!$N$394:'Data'!$N$397),C475))/3)*(0.85)</f>
        <v>4.0970000000000004</v>
      </c>
      <c r="O475" s="70">
        <f t="shared" ca="1" si="15"/>
        <v>5.5</v>
      </c>
      <c r="P475" s="70">
        <f t="shared" ca="1" si="16"/>
        <v>0</v>
      </c>
      <c r="Q475" s="70">
        <f t="shared" ca="1" si="17"/>
        <v>0</v>
      </c>
      <c r="R475" s="56"/>
    </row>
    <row r="476" spans="1:18">
      <c r="A476" s="94"/>
      <c r="B476" s="50">
        <f t="shared" si="18"/>
        <v>45260</v>
      </c>
      <c r="C476" s="423">
        <f t="shared" si="19"/>
        <v>7.0600219190340008</v>
      </c>
      <c r="D476" s="49">
        <f t="shared" si="11"/>
        <v>7.0600219190340008</v>
      </c>
      <c r="E476" s="96">
        <f t="shared" si="12"/>
        <v>706.0021919034001</v>
      </c>
      <c r="F476" s="428">
        <f>IF(Data!C646="",NA(),Data!C646)</f>
        <v>7.2</v>
      </c>
      <c r="G476" s="357">
        <f>IF(Data!E646="","",Data!E646)</f>
        <v>45268</v>
      </c>
      <c r="I476" s="358">
        <f>Data!F$759</f>
        <v>5.5</v>
      </c>
      <c r="J476" s="94"/>
      <c r="K476" s="358">
        <f>Data!C$759</f>
        <v>3.38</v>
      </c>
      <c r="L476" s="49">
        <f t="shared" si="13"/>
        <v>7.0600219190340008</v>
      </c>
      <c r="M476" s="49">
        <f t="shared" si="14"/>
        <v>7.2</v>
      </c>
      <c r="N476" s="53">
        <f ca="1">((SUM((Data!$N$394:'Data'!$N$397),C476)-MAX((Data!$N$394:'Data'!$N$397),C476)-MIN((Data!$N$394:'Data'!$N$397),C476))/3)*(0.85)</f>
        <v>4.0970000000000004</v>
      </c>
      <c r="O476" s="70">
        <f t="shared" ca="1" si="15"/>
        <v>5.5</v>
      </c>
      <c r="P476" s="70">
        <f t="shared" ca="1" si="16"/>
        <v>0</v>
      </c>
      <c r="Q476" s="70">
        <f t="shared" ca="1" si="17"/>
        <v>0</v>
      </c>
      <c r="R476" s="56"/>
    </row>
    <row r="477" spans="1:18">
      <c r="A477" s="94"/>
      <c r="B477" s="50">
        <f t="shared" si="18"/>
        <v>45267</v>
      </c>
      <c r="C477" s="423">
        <f t="shared" si="19"/>
        <v>7.0838010304251995</v>
      </c>
      <c r="D477" s="49">
        <f t="shared" si="11"/>
        <v>7.0838010304251995</v>
      </c>
      <c r="E477" s="96">
        <f t="shared" si="12"/>
        <v>708.38010304251998</v>
      </c>
      <c r="F477" s="428">
        <f>IF(Data!C647="",NA(),Data!C647)</f>
        <v>7.3</v>
      </c>
      <c r="G477" s="357" t="str">
        <f>IF(Data!E647="","",Data!E647)</f>
        <v/>
      </c>
      <c r="I477" s="358">
        <f>Data!F$759</f>
        <v>5.5</v>
      </c>
      <c r="J477" s="94"/>
      <c r="K477" s="358">
        <f>Data!C$759</f>
        <v>3.38</v>
      </c>
      <c r="L477" s="49">
        <f t="shared" si="13"/>
        <v>7.0838010304251995</v>
      </c>
      <c r="M477" s="49">
        <f t="shared" si="14"/>
        <v>7.3</v>
      </c>
      <c r="N477" s="53">
        <f ca="1">((SUM((Data!$N$394:'Data'!$N$397),C477)-MAX((Data!$N$394:'Data'!$N$397),C477)-MIN((Data!$N$394:'Data'!$N$397),C477))/3)*(0.85)</f>
        <v>4.0970000000000004</v>
      </c>
      <c r="O477" s="70">
        <f t="shared" ca="1" si="15"/>
        <v>5.5</v>
      </c>
      <c r="P477" s="70">
        <f t="shared" ca="1" si="16"/>
        <v>0</v>
      </c>
      <c r="Q477" s="70">
        <f t="shared" ca="1" si="17"/>
        <v>0</v>
      </c>
      <c r="R477" s="56"/>
    </row>
    <row r="478" spans="1:18">
      <c r="A478" s="94"/>
      <c r="B478" s="50">
        <f t="shared" si="18"/>
        <v>45274</v>
      </c>
      <c r="C478" s="423">
        <f t="shared" ref="C478:C501" si="20">IF(P414="",NA(),SUM(E414:P414))</f>
        <v>6.9988309684830643</v>
      </c>
      <c r="D478" s="49">
        <f t="shared" si="11"/>
        <v>6.9988309684830643</v>
      </c>
      <c r="E478" s="96">
        <f t="shared" si="12"/>
        <v>699.88309684830642</v>
      </c>
      <c r="F478" s="428">
        <f>IF(Data!C648="",NA(),Data!C648)</f>
        <v>7.3</v>
      </c>
      <c r="G478" s="357" t="str">
        <f>IF(Data!E648="","",Data!E648)</f>
        <v/>
      </c>
      <c r="I478" s="358">
        <f>Data!F$759</f>
        <v>5.5</v>
      </c>
      <c r="J478" s="94"/>
      <c r="K478" s="358">
        <f>Data!C$759</f>
        <v>3.38</v>
      </c>
      <c r="L478" s="49">
        <f t="shared" si="13"/>
        <v>6.9988309684830643</v>
      </c>
      <c r="M478" s="49">
        <f t="shared" si="14"/>
        <v>7.3</v>
      </c>
      <c r="N478" s="53">
        <f ca="1">((SUM((Data!$N$394:'Data'!$N$397),C478)-MAX((Data!$N$394:'Data'!$N$397),C478)-MIN((Data!$N$394:'Data'!$N$397),C478))/3)*(0.85)</f>
        <v>4.0970000000000004</v>
      </c>
      <c r="O478" s="70">
        <f t="shared" ca="1" si="15"/>
        <v>5.5</v>
      </c>
      <c r="P478" s="70">
        <f t="shared" ca="1" si="16"/>
        <v>0</v>
      </c>
      <c r="Q478" s="70">
        <f t="shared" ca="1" si="17"/>
        <v>0</v>
      </c>
    </row>
    <row r="479" spans="1:18">
      <c r="A479" s="94"/>
      <c r="B479" s="50">
        <f t="shared" si="18"/>
        <v>45281</v>
      </c>
      <c r="C479" s="423">
        <f t="shared" si="20"/>
        <v>7.0868179081412945</v>
      </c>
      <c r="D479" s="49">
        <f t="shared" si="11"/>
        <v>7.0868179081412945</v>
      </c>
      <c r="E479" s="96">
        <f t="shared" si="12"/>
        <v>708.6817908141295</v>
      </c>
      <c r="F479" s="428">
        <f>IF(Data!C649="",NA(),Data!C649)</f>
        <v>7.3</v>
      </c>
      <c r="G479" s="357" t="str">
        <f>IF(Data!E649="","",Data!E649)</f>
        <v/>
      </c>
      <c r="I479" s="358">
        <f>Data!F$759</f>
        <v>5.5</v>
      </c>
      <c r="J479" s="94"/>
      <c r="K479" s="358">
        <f>Data!C$759</f>
        <v>3.38</v>
      </c>
      <c r="L479" s="49">
        <f t="shared" si="13"/>
        <v>7.0868179081412945</v>
      </c>
      <c r="M479" s="49">
        <f t="shared" si="14"/>
        <v>7.3</v>
      </c>
      <c r="N479" s="53">
        <f ca="1">((SUM((Data!$N$394:'Data'!$N$397),C479)-MAX((Data!$N$394:'Data'!$N$397),C479)-MIN((Data!$N$394:'Data'!$N$397),C479))/3)*(0.85)</f>
        <v>4.0970000000000004</v>
      </c>
      <c r="O479" s="70">
        <f t="shared" ca="1" si="15"/>
        <v>5.5</v>
      </c>
      <c r="P479" s="70">
        <f t="shared" ca="1" si="16"/>
        <v>0</v>
      </c>
      <c r="Q479" s="70">
        <f t="shared" ca="1" si="17"/>
        <v>0</v>
      </c>
    </row>
    <row r="480" spans="1:18">
      <c r="A480" s="94"/>
      <c r="B480" s="50">
        <f t="shared" si="18"/>
        <v>45288</v>
      </c>
      <c r="C480" s="423">
        <f t="shared" si="20"/>
        <v>7.1387637105276713</v>
      </c>
      <c r="D480" s="49">
        <f t="shared" si="11"/>
        <v>7.1387637105276713</v>
      </c>
      <c r="E480" s="96">
        <f t="shared" si="12"/>
        <v>713.87637105276713</v>
      </c>
      <c r="F480" s="428">
        <f>IF(Data!C650="",NA(),Data!C650)</f>
        <v>7.3</v>
      </c>
      <c r="G480" s="357" t="str">
        <f>IF(Data!E650="","",Data!E650)</f>
        <v/>
      </c>
      <c r="I480" s="358">
        <f>Data!F$759</f>
        <v>5.5</v>
      </c>
      <c r="J480" s="94"/>
      <c r="K480" s="358">
        <f>Data!C$759</f>
        <v>3.38</v>
      </c>
      <c r="L480" s="49">
        <f t="shared" si="13"/>
        <v>7.1387637105276713</v>
      </c>
      <c r="M480" s="49">
        <f t="shared" si="14"/>
        <v>7.3</v>
      </c>
      <c r="N480" s="53">
        <f ca="1">((SUM((Data!$N$394:'Data'!$N$397),C480)-MAX((Data!$N$394:'Data'!$N$397),C480)-MIN((Data!$N$394:'Data'!$N$397),C480))/3)*(0.85)</f>
        <v>4.0970000000000004</v>
      </c>
      <c r="O480" s="70">
        <f t="shared" ca="1" si="15"/>
        <v>5.5</v>
      </c>
      <c r="P480" s="70">
        <f t="shared" ca="1" si="16"/>
        <v>0</v>
      </c>
      <c r="Q480" s="70">
        <f t="shared" ca="1" si="17"/>
        <v>0</v>
      </c>
    </row>
    <row r="481" spans="1:18">
      <c r="A481" s="356">
        <v>2024</v>
      </c>
      <c r="B481" s="50">
        <f t="shared" si="18"/>
        <v>45295</v>
      </c>
      <c r="C481" s="423">
        <f>IF(P417="",NA(),SUM(E417:P417))</f>
        <v>7.0806639220788838</v>
      </c>
      <c r="D481" s="49">
        <f t="shared" si="11"/>
        <v>7.0806639220788838</v>
      </c>
      <c r="E481" s="96">
        <f t="shared" si="12"/>
        <v>708.06639220788838</v>
      </c>
      <c r="F481" s="428">
        <f>IF(Data!C651="",NA(),Data!C651)</f>
        <v>7.3</v>
      </c>
      <c r="G481" s="357">
        <f>IF(Data!E651="","",Data!E651)</f>
        <v>45303</v>
      </c>
      <c r="I481" s="358">
        <f>Data!F$759</f>
        <v>5.5</v>
      </c>
      <c r="J481" s="94"/>
      <c r="K481" s="358">
        <f>Data!C$759</f>
        <v>3.38</v>
      </c>
      <c r="L481" s="49">
        <f t="shared" si="13"/>
        <v>7.0806639220788838</v>
      </c>
      <c r="M481" s="49">
        <f t="shared" si="14"/>
        <v>7.3</v>
      </c>
      <c r="N481" s="53">
        <f ca="1">((SUM((Data!$N$394:'Data'!$N$397),C481)-MAX((Data!$N$394:'Data'!$N$397),C481)-MIN((Data!$N$394:'Data'!$N$397),C481))/3)*(0.85)</f>
        <v>4.0970000000000004</v>
      </c>
      <c r="O481" s="70">
        <f t="shared" ca="1" si="15"/>
        <v>5.5</v>
      </c>
      <c r="P481" s="70">
        <f t="shared" ca="1" si="16"/>
        <v>0</v>
      </c>
      <c r="Q481" s="70">
        <f t="shared" ca="1" si="17"/>
        <v>0</v>
      </c>
      <c r="R481" s="56"/>
    </row>
    <row r="482" spans="1:18">
      <c r="A482" s="94"/>
      <c r="B482" s="50">
        <f t="shared" si="18"/>
        <v>45302</v>
      </c>
      <c r="C482" s="423">
        <f t="shared" si="20"/>
        <v>7.052060712343005</v>
      </c>
      <c r="D482" s="49">
        <f t="shared" si="11"/>
        <v>7.052060712343005</v>
      </c>
      <c r="E482" s="96">
        <f t="shared" si="12"/>
        <v>705.20607123430045</v>
      </c>
      <c r="F482" s="428">
        <f>IF(Data!C652="",NA(),Data!C652)</f>
        <v>7.2</v>
      </c>
      <c r="G482" s="357" t="str">
        <f>IF(Data!E652="","",Data!E652)</f>
        <v/>
      </c>
      <c r="I482" s="358">
        <f>Data!F$759</f>
        <v>5.5</v>
      </c>
      <c r="J482" s="94"/>
      <c r="K482" s="358">
        <f>Data!C$759</f>
        <v>3.38</v>
      </c>
      <c r="L482" s="49">
        <f t="shared" si="13"/>
        <v>7.052060712343005</v>
      </c>
      <c r="M482" s="49">
        <f t="shared" si="14"/>
        <v>7.2</v>
      </c>
      <c r="N482" s="53">
        <f ca="1">((SUM((Data!$N$394:'Data'!$N$397),C482)-MAX((Data!$N$394:'Data'!$N$397),C482)-MIN((Data!$N$394:'Data'!$N$397),C482))/3)*(0.85)</f>
        <v>4.0970000000000004</v>
      </c>
      <c r="O482" s="70">
        <f t="shared" ca="1" si="15"/>
        <v>5.5</v>
      </c>
      <c r="P482" s="70">
        <f t="shared" ca="1" si="16"/>
        <v>0</v>
      </c>
      <c r="Q482" s="70">
        <f t="shared" ca="1" si="17"/>
        <v>0</v>
      </c>
      <c r="R482" s="56"/>
    </row>
    <row r="483" spans="1:18">
      <c r="A483" s="94"/>
      <c r="B483" s="50">
        <f t="shared" si="18"/>
        <v>45309</v>
      </c>
      <c r="C483" s="423">
        <f t="shared" si="20"/>
        <v>7.007849526033481</v>
      </c>
      <c r="D483" s="49">
        <f t="shared" si="11"/>
        <v>7.007849526033481</v>
      </c>
      <c r="E483" s="96">
        <f t="shared" si="12"/>
        <v>700.78495260334807</v>
      </c>
      <c r="F483" s="428">
        <f>IF(Data!C653="",NA(),Data!C653)</f>
        <v>7.2</v>
      </c>
      <c r="G483" s="357" t="str">
        <f>IF(Data!E653="","",Data!E653)</f>
        <v/>
      </c>
      <c r="I483" s="358">
        <f>Data!F$759</f>
        <v>5.5</v>
      </c>
      <c r="J483" s="94"/>
      <c r="K483" s="358">
        <f>Data!C$759</f>
        <v>3.38</v>
      </c>
      <c r="L483" s="49">
        <f>IF(C483&gt;K483,C483,K483)</f>
        <v>7.007849526033481</v>
      </c>
      <c r="M483" s="49">
        <f t="shared" si="14"/>
        <v>7.2</v>
      </c>
      <c r="N483" s="53">
        <f ca="1">((SUM((Data!$N$394:'Data'!$N$397),C483)-MAX((Data!$N$394:'Data'!$N$397),C483)-MIN((Data!$N$394:'Data'!$N$397),C483))/3)*(0.85)</f>
        <v>4.0970000000000004</v>
      </c>
      <c r="O483" s="70">
        <f t="shared" ca="1" si="15"/>
        <v>5.5</v>
      </c>
      <c r="P483" s="70">
        <f t="shared" ca="1" si="16"/>
        <v>0</v>
      </c>
      <c r="Q483" s="70">
        <f t="shared" ca="1" si="17"/>
        <v>0</v>
      </c>
    </row>
    <row r="484" spans="1:18">
      <c r="A484" s="94"/>
      <c r="B484" s="50">
        <f t="shared" si="18"/>
        <v>45316</v>
      </c>
      <c r="C484" s="423">
        <f t="shared" si="20"/>
        <v>7.0632587784685503</v>
      </c>
      <c r="D484" s="49">
        <f t="shared" si="11"/>
        <v>7.0632587784685503</v>
      </c>
      <c r="E484" s="96">
        <f t="shared" si="12"/>
        <v>706.32587784685506</v>
      </c>
      <c r="F484" s="428">
        <f>IF(Data!C654="",NA(),Data!C654)</f>
        <v>7.2</v>
      </c>
      <c r="G484" s="357" t="str">
        <f>IF(Data!E654="","",Data!E654)</f>
        <v/>
      </c>
      <c r="I484" s="358">
        <f>Data!F$759</f>
        <v>5.5</v>
      </c>
      <c r="J484" s="94"/>
      <c r="K484" s="358">
        <f>Data!C$759</f>
        <v>3.38</v>
      </c>
      <c r="L484" s="49">
        <f t="shared" si="13"/>
        <v>7.0632587784685503</v>
      </c>
      <c r="M484" s="49">
        <f t="shared" si="14"/>
        <v>7.2</v>
      </c>
      <c r="N484" s="53">
        <f ca="1">((SUM((Data!$N$394:'Data'!$N$397),C484)-MAX((Data!$N$394:'Data'!$N$397),C484)-MIN((Data!$N$394:'Data'!$N$397),C484))/3)*(0.85)</f>
        <v>4.0970000000000004</v>
      </c>
      <c r="O484" s="70">
        <f t="shared" ca="1" si="15"/>
        <v>5.5</v>
      </c>
      <c r="P484" s="70">
        <f t="shared" ca="1" si="16"/>
        <v>0</v>
      </c>
      <c r="Q484" s="70">
        <f t="shared" ca="1" si="17"/>
        <v>0</v>
      </c>
    </row>
    <row r="485" spans="1:18">
      <c r="A485" s="94"/>
      <c r="B485" s="50">
        <f t="shared" si="18"/>
        <v>45323</v>
      </c>
      <c r="C485" s="423">
        <f>IF(P421="",NA(),SUM(E421:P421))</f>
        <v>7.0579575698638912</v>
      </c>
      <c r="D485" s="49">
        <f t="shared" si="11"/>
        <v>7.0579575698638912</v>
      </c>
      <c r="E485" s="96">
        <f t="shared" si="12"/>
        <v>705.79575698638916</v>
      </c>
      <c r="F485" s="428">
        <f>IF(Data!C655="",NA(),Data!C655)</f>
        <v>7.2</v>
      </c>
      <c r="G485" s="357">
        <f>IF(Data!E655="","",Data!E655)</f>
        <v>45330</v>
      </c>
      <c r="I485" s="358">
        <f>Data!F$759</f>
        <v>5.5</v>
      </c>
      <c r="J485" s="94"/>
      <c r="K485" s="358">
        <f>Data!C$759</f>
        <v>3.38</v>
      </c>
      <c r="L485" s="49">
        <f t="shared" si="13"/>
        <v>7.0579575698638912</v>
      </c>
      <c r="M485" s="49">
        <f t="shared" si="14"/>
        <v>7.2</v>
      </c>
      <c r="N485" s="53">
        <f ca="1">((SUM((Data!$N$394:'Data'!$N$397),C485)-MAX((Data!$N$394:'Data'!$N$397),C485)-MIN((Data!$N$394:'Data'!$N$397),C485))/3)*(0.85)</f>
        <v>4.0970000000000004</v>
      </c>
      <c r="O485" s="70">
        <f t="shared" ca="1" si="15"/>
        <v>5.5</v>
      </c>
      <c r="P485" s="70">
        <f t="shared" ca="1" si="16"/>
        <v>0</v>
      </c>
      <c r="Q485" s="70">
        <f t="shared" ca="1" si="17"/>
        <v>0</v>
      </c>
      <c r="R485" s="56"/>
    </row>
    <row r="486" spans="1:18">
      <c r="A486" s="94"/>
      <c r="B486" s="50">
        <f t="shared" si="18"/>
        <v>45330</v>
      </c>
      <c r="C486" s="423">
        <f t="shared" si="20"/>
        <v>7.0147667175101134</v>
      </c>
      <c r="D486" s="49">
        <f t="shared" si="11"/>
        <v>7.0147667175101134</v>
      </c>
      <c r="E486" s="96">
        <f t="shared" si="12"/>
        <v>701.47667175101128</v>
      </c>
      <c r="F486" s="428">
        <f>IF(Data!C656="",NA(),Data!C656)</f>
        <v>7.2</v>
      </c>
      <c r="G486" s="357" t="str">
        <f>IF(Data!E656="","",Data!E656)</f>
        <v/>
      </c>
      <c r="I486" s="358">
        <f>Data!F$759</f>
        <v>5.5</v>
      </c>
      <c r="J486" s="94"/>
      <c r="K486" s="358">
        <f>Data!C$759</f>
        <v>3.38</v>
      </c>
      <c r="L486" s="49">
        <f t="shared" si="13"/>
        <v>7.0147667175101134</v>
      </c>
      <c r="M486" s="49">
        <f t="shared" si="14"/>
        <v>7.2</v>
      </c>
      <c r="N486" s="53">
        <f ca="1">((SUM((Data!$N$394:'Data'!$N$397),C486)-MAX((Data!$N$394:'Data'!$N$397),C486)-MIN((Data!$N$394:'Data'!$N$397),C486))/3)*(0.85)</f>
        <v>4.0970000000000004</v>
      </c>
      <c r="O486" s="70">
        <f t="shared" ca="1" si="15"/>
        <v>5.5</v>
      </c>
      <c r="P486" s="70">
        <f t="shared" ca="1" si="16"/>
        <v>0</v>
      </c>
      <c r="Q486" s="70">
        <f t="shared" ca="1" si="17"/>
        <v>0</v>
      </c>
      <c r="R486" s="56"/>
    </row>
    <row r="487" spans="1:18">
      <c r="A487" s="94"/>
      <c r="B487" s="50">
        <f t="shared" si="18"/>
        <v>45337</v>
      </c>
      <c r="C487" s="423">
        <f t="shared" si="20"/>
        <v>6.9479855890587165</v>
      </c>
      <c r="D487" s="49">
        <f t="shared" si="11"/>
        <v>6.9479855890587165</v>
      </c>
      <c r="E487" s="96">
        <f t="shared" si="12"/>
        <v>694.79855890587169</v>
      </c>
      <c r="F487" s="428">
        <f>IF(Data!C657="",NA(),Data!C657)</f>
        <v>7.2</v>
      </c>
      <c r="G487" s="357" t="str">
        <f>IF(Data!E657="","",Data!E657)</f>
        <v/>
      </c>
      <c r="I487" s="358">
        <f>Data!F$759</f>
        <v>5.5</v>
      </c>
      <c r="J487" s="94"/>
      <c r="K487" s="358">
        <f>Data!C$759</f>
        <v>3.38</v>
      </c>
      <c r="L487" s="49">
        <f t="shared" si="13"/>
        <v>6.9479855890587165</v>
      </c>
      <c r="M487" s="49">
        <f t="shared" si="14"/>
        <v>7.2</v>
      </c>
      <c r="N487" s="53">
        <f ca="1">((SUM((Data!$N$394:'Data'!$N$397),C487)-MAX((Data!$N$394:'Data'!$N$397),C487)-MIN((Data!$N$394:'Data'!$N$397),C487))/3)*(0.85)</f>
        <v>4.0970000000000004</v>
      </c>
      <c r="O487" s="70">
        <f t="shared" ca="1" si="15"/>
        <v>5.5</v>
      </c>
      <c r="P487" s="70">
        <f t="shared" ca="1" si="16"/>
        <v>0</v>
      </c>
      <c r="Q487" s="70">
        <f t="shared" ca="1" si="17"/>
        <v>0</v>
      </c>
    </row>
    <row r="488" spans="1:18">
      <c r="A488" s="94"/>
      <c r="B488" s="50">
        <f t="shared" si="18"/>
        <v>45344</v>
      </c>
      <c r="C488" s="423">
        <f t="shared" si="20"/>
        <v>6.9497806189918094</v>
      </c>
      <c r="D488" s="49">
        <f t="shared" si="11"/>
        <v>6.9497806189918094</v>
      </c>
      <c r="E488" s="96">
        <f t="shared" si="12"/>
        <v>694.97806189918094</v>
      </c>
      <c r="F488" s="428">
        <f>IF(Data!C658="",NA(),Data!C658)</f>
        <v>7.2</v>
      </c>
      <c r="G488" s="357" t="str">
        <f>IF(Data!E658="","",Data!E658)</f>
        <v/>
      </c>
      <c r="I488" s="358">
        <f>Data!F$759</f>
        <v>5.5</v>
      </c>
      <c r="J488" s="94"/>
      <c r="K488" s="358">
        <f>Data!C$759</f>
        <v>3.38</v>
      </c>
      <c r="L488" s="49">
        <f t="shared" si="13"/>
        <v>6.9497806189918094</v>
      </c>
      <c r="M488" s="49">
        <f t="shared" si="14"/>
        <v>7.2</v>
      </c>
      <c r="N488" s="53">
        <f ca="1">((SUM((Data!$N$394:'Data'!$N$397),C488)-MAX((Data!$N$394:'Data'!$N$397),C488)-MIN((Data!$N$394:'Data'!$N$397),C488))/3)*(0.85)</f>
        <v>4.0970000000000004</v>
      </c>
      <c r="O488" s="70">
        <f t="shared" ca="1" si="15"/>
        <v>5.5</v>
      </c>
      <c r="P488" s="70">
        <f t="shared" ca="1" si="16"/>
        <v>0</v>
      </c>
      <c r="Q488" s="70">
        <f t="shared" ca="1" si="17"/>
        <v>0</v>
      </c>
    </row>
    <row r="489" spans="1:18">
      <c r="A489" s="94"/>
      <c r="B489" s="50">
        <f t="shared" si="18"/>
        <v>45351</v>
      </c>
      <c r="C489" s="423">
        <f t="shared" si="20"/>
        <v>7.0324527114716098</v>
      </c>
      <c r="D489" s="49">
        <f t="shared" si="11"/>
        <v>7.0324527114716098</v>
      </c>
      <c r="E489" s="96">
        <f t="shared" si="12"/>
        <v>703.24527114716102</v>
      </c>
      <c r="F489" s="428">
        <f>IF(Data!C659="",NA(),Data!C659)</f>
        <v>7.2</v>
      </c>
      <c r="G489" s="357">
        <f>IF(Data!E659="","",Data!E659)</f>
        <v>45359</v>
      </c>
      <c r="I489" s="358">
        <f>Data!F$759</f>
        <v>5.5</v>
      </c>
      <c r="J489" s="94"/>
      <c r="K489" s="358">
        <f>Data!C$759</f>
        <v>3.38</v>
      </c>
      <c r="L489" s="49">
        <f t="shared" si="13"/>
        <v>7.0324527114716098</v>
      </c>
      <c r="M489" s="49">
        <f t="shared" si="14"/>
        <v>7.2</v>
      </c>
      <c r="N489" s="53">
        <f ca="1">((SUM((Data!$N$394:'Data'!$N$397),C489)-MAX((Data!$N$394:'Data'!$N$397),C489)-MIN((Data!$N$394:'Data'!$N$397),C489))/3)*(0.85)</f>
        <v>4.0970000000000004</v>
      </c>
      <c r="O489" s="70">
        <f t="shared" ca="1" si="15"/>
        <v>5.5</v>
      </c>
      <c r="P489" s="70">
        <f t="shared" ca="1" si="16"/>
        <v>0</v>
      </c>
      <c r="Q489" s="70">
        <f t="shared" ca="1" si="17"/>
        <v>0</v>
      </c>
      <c r="R489" s="56"/>
    </row>
    <row r="490" spans="1:18">
      <c r="A490" s="94"/>
      <c r="B490" s="50">
        <f t="shared" si="18"/>
        <v>45358</v>
      </c>
      <c r="C490" s="423">
        <f t="shared" si="20"/>
        <v>6.9957362096444839</v>
      </c>
      <c r="D490" s="49">
        <f t="shared" si="11"/>
        <v>6.9957362096444839</v>
      </c>
      <c r="E490" s="96">
        <f t="shared" si="12"/>
        <v>699.57362096444842</v>
      </c>
      <c r="F490" s="428">
        <f>IF(Data!C660="",NA(),Data!C660)</f>
        <v>7.15</v>
      </c>
      <c r="G490" s="357" t="str">
        <f>IF(Data!E660="","",Data!E660)</f>
        <v/>
      </c>
      <c r="I490" s="358">
        <f>Data!F$759</f>
        <v>5.5</v>
      </c>
      <c r="J490" s="94"/>
      <c r="K490" s="358">
        <f>Data!C$759</f>
        <v>3.38</v>
      </c>
      <c r="L490" s="49">
        <f t="shared" si="13"/>
        <v>6.9957362096444839</v>
      </c>
      <c r="M490" s="49">
        <f t="shared" si="14"/>
        <v>7.15</v>
      </c>
      <c r="N490" s="53">
        <f ca="1">((SUM((Data!$N$394:'Data'!$N$397),C490)-MAX((Data!$N$394:'Data'!$N$397),C490)-MIN((Data!$N$394:'Data'!$N$397),C490))/3)*(0.85)</f>
        <v>4.0970000000000004</v>
      </c>
      <c r="O490" s="70">
        <f t="shared" ca="1" si="15"/>
        <v>5.5</v>
      </c>
      <c r="P490" s="70">
        <f t="shared" ca="1" si="16"/>
        <v>0</v>
      </c>
      <c r="Q490" s="70">
        <f t="shared" ca="1" si="17"/>
        <v>0</v>
      </c>
      <c r="R490" s="56"/>
    </row>
    <row r="491" spans="1:18">
      <c r="A491" s="94"/>
      <c r="B491" s="50">
        <f t="shared" si="18"/>
        <v>45365</v>
      </c>
      <c r="C491" s="423">
        <f t="shared" si="20"/>
        <v>7.0011390841150876</v>
      </c>
      <c r="D491" s="49">
        <f t="shared" si="11"/>
        <v>7.0011390841150876</v>
      </c>
      <c r="E491" s="96">
        <f t="shared" si="12"/>
        <v>700.11390841150876</v>
      </c>
      <c r="F491" s="428">
        <f>IF(Data!C661="",NA(),Data!C661)</f>
        <v>7.15</v>
      </c>
      <c r="G491" s="357" t="str">
        <f>IF(Data!E661="","",Data!E661)</f>
        <v/>
      </c>
      <c r="I491" s="358">
        <f>Data!F$759</f>
        <v>5.5</v>
      </c>
      <c r="J491" s="94"/>
      <c r="K491" s="358">
        <f>Data!C$759</f>
        <v>3.38</v>
      </c>
      <c r="L491" s="49">
        <f t="shared" si="13"/>
        <v>7.0011390841150876</v>
      </c>
      <c r="M491" s="49">
        <f t="shared" si="14"/>
        <v>7.15</v>
      </c>
      <c r="N491" s="53">
        <f ca="1">((SUM((Data!$N$394:'Data'!$N$397),C491)-MAX((Data!$N$394:'Data'!$N$397),C491)-MIN((Data!$N$394:'Data'!$N$397),C491))/3)*(0.85)</f>
        <v>4.0970000000000004</v>
      </c>
      <c r="O491" s="70">
        <f t="shared" ca="1" si="15"/>
        <v>5.5</v>
      </c>
      <c r="P491" s="70">
        <f t="shared" ca="1" si="16"/>
        <v>0</v>
      </c>
      <c r="Q491" s="70">
        <f t="shared" ca="1" si="17"/>
        <v>0</v>
      </c>
    </row>
    <row r="492" spans="1:18">
      <c r="A492" s="94"/>
      <c r="B492" s="50">
        <f t="shared" si="18"/>
        <v>45372</v>
      </c>
      <c r="C492" s="423">
        <f t="shared" si="20"/>
        <v>7.0103651322151483</v>
      </c>
      <c r="D492" s="49">
        <f t="shared" si="11"/>
        <v>7.0103651322151483</v>
      </c>
      <c r="E492" s="96">
        <f t="shared" si="12"/>
        <v>701.03651322151484</v>
      </c>
      <c r="F492" s="428">
        <f>IF(Data!C662="",NA(),Data!C662)</f>
        <v>7.15</v>
      </c>
      <c r="G492" s="357" t="str">
        <f>IF(Data!E662="","",Data!E662)</f>
        <v/>
      </c>
      <c r="I492" s="358">
        <f>Data!F$759</f>
        <v>5.5</v>
      </c>
      <c r="J492" s="94"/>
      <c r="K492" s="358">
        <f>Data!C$759</f>
        <v>3.38</v>
      </c>
      <c r="L492" s="49">
        <f t="shared" si="13"/>
        <v>7.0103651322151483</v>
      </c>
      <c r="M492" s="49">
        <f t="shared" si="14"/>
        <v>7.15</v>
      </c>
      <c r="N492" s="53">
        <f ca="1">((SUM((Data!$N$394:'Data'!$N$397),C492)-MAX((Data!$N$394:'Data'!$N$397),C492)-MIN((Data!$N$394:'Data'!$N$397),C492))/3)*(0.85)</f>
        <v>4.0970000000000004</v>
      </c>
      <c r="O492" s="70">
        <f t="shared" ca="1" si="15"/>
        <v>5.5</v>
      </c>
      <c r="P492" s="70">
        <f t="shared" ca="1" si="16"/>
        <v>0</v>
      </c>
      <c r="Q492" s="70">
        <f t="shared" ca="1" si="17"/>
        <v>0</v>
      </c>
    </row>
    <row r="493" spans="1:18">
      <c r="A493" s="94"/>
      <c r="B493" s="50">
        <f t="shared" si="18"/>
        <v>45379</v>
      </c>
      <c r="C493" s="423">
        <f>IF(P429="",NA(),SUM(E429:P429))</f>
        <v>7.0135238141446239</v>
      </c>
      <c r="D493" s="49">
        <f t="shared" si="11"/>
        <v>7.0135238141446239</v>
      </c>
      <c r="E493" s="96">
        <f t="shared" si="12"/>
        <v>701.35238141446234</v>
      </c>
      <c r="F493" s="428">
        <f>IF(Data!C663="",NA(),Data!C663)</f>
        <v>7.15</v>
      </c>
      <c r="G493" s="357" t="str">
        <f>IF(Data!E663="","",Data!E663)</f>
        <v/>
      </c>
      <c r="I493" s="358">
        <f>Data!F$759</f>
        <v>5.5</v>
      </c>
      <c r="J493" s="94"/>
      <c r="K493" s="358">
        <f>Data!C$759</f>
        <v>3.38</v>
      </c>
      <c r="L493" s="49">
        <f>IF(C493&gt;K493,C493,K493)</f>
        <v>7.0135238141446239</v>
      </c>
      <c r="M493" s="49">
        <f t="shared" si="14"/>
        <v>7.15</v>
      </c>
      <c r="N493" s="53">
        <f ca="1">((SUM((Data!$N$394:'Data'!$N$397),C493)-MAX((Data!$N$394:'Data'!$N$397),C493)-MIN((Data!$N$394:'Data'!$N$397),C493))/3)*(0.85)</f>
        <v>4.0970000000000004</v>
      </c>
      <c r="O493" s="70">
        <f t="shared" ca="1" si="15"/>
        <v>5.5</v>
      </c>
      <c r="P493" s="70">
        <f t="shared" ca="1" si="16"/>
        <v>0</v>
      </c>
      <c r="Q493" s="70">
        <f t="shared" ca="1" si="17"/>
        <v>0</v>
      </c>
      <c r="R493" s="56"/>
    </row>
    <row r="494" spans="1:18">
      <c r="A494" s="94"/>
      <c r="B494" s="50">
        <f t="shared" si="18"/>
        <v>45386</v>
      </c>
      <c r="C494" s="423">
        <f t="shared" si="20"/>
        <v>7.029961197818281</v>
      </c>
      <c r="D494" s="49">
        <f t="shared" si="11"/>
        <v>7.029961197818281</v>
      </c>
      <c r="E494" s="96">
        <f t="shared" si="12"/>
        <v>702.99611978182816</v>
      </c>
      <c r="F494" s="428">
        <f>IF(Data!C664="",NA(),Data!C664)</f>
        <v>7.15</v>
      </c>
      <c r="G494" s="357">
        <f>IF(Data!E664="","",Data!E664)</f>
        <v>45393</v>
      </c>
      <c r="I494" s="358">
        <f>Data!F$759</f>
        <v>5.5</v>
      </c>
      <c r="J494" s="94"/>
      <c r="K494" s="358">
        <f>Data!C$759</f>
        <v>3.38</v>
      </c>
      <c r="L494" s="49">
        <f t="shared" si="13"/>
        <v>7.029961197818281</v>
      </c>
      <c r="M494" s="49">
        <f t="shared" si="14"/>
        <v>7.15</v>
      </c>
      <c r="N494" s="53">
        <f ca="1">((SUM((Data!$N$394:'Data'!$N$397),C494)-MAX((Data!$N$394:'Data'!$N$397),C494)-MIN((Data!$N$394:'Data'!$N$397),C494))/3)*(0.85)</f>
        <v>4.0970000000000004</v>
      </c>
      <c r="O494" s="70">
        <f t="shared" ca="1" si="15"/>
        <v>5.5</v>
      </c>
      <c r="P494" s="70">
        <f t="shared" ca="1" si="16"/>
        <v>0</v>
      </c>
      <c r="Q494" s="70">
        <f t="shared" ca="1" si="17"/>
        <v>0</v>
      </c>
      <c r="R494" s="56" t="s">
        <v>188</v>
      </c>
    </row>
    <row r="495" spans="1:18">
      <c r="A495" s="94"/>
      <c r="B495" s="50">
        <f t="shared" si="18"/>
        <v>45393</v>
      </c>
      <c r="C495" s="423" t="e">
        <f t="shared" si="20"/>
        <v>#N/A</v>
      </c>
      <c r="D495" s="49" t="e">
        <f t="shared" si="11"/>
        <v>#N/A</v>
      </c>
      <c r="E495" s="96" t="e">
        <f t="shared" si="12"/>
        <v>#N/A</v>
      </c>
      <c r="F495" s="428" t="e">
        <f>IF(Data!C665="",NA(),Data!C665)</f>
        <v>#N/A</v>
      </c>
      <c r="G495" s="357" t="str">
        <f>IF(Data!E665="","",Data!E665)</f>
        <v/>
      </c>
      <c r="I495" s="358">
        <f>Data!F$759</f>
        <v>5.5</v>
      </c>
      <c r="J495" s="94"/>
      <c r="K495" s="358">
        <f>Data!C$759</f>
        <v>3.38</v>
      </c>
      <c r="L495" s="49" t="e">
        <f t="shared" si="13"/>
        <v>#N/A</v>
      </c>
      <c r="M495" s="49" t="e">
        <f t="shared" si="14"/>
        <v>#N/A</v>
      </c>
      <c r="N495" s="53" t="e">
        <f ca="1">((SUM((Data!$N$394:'Data'!$N$397),C495)-MAX((Data!$N$394:'Data'!$N$397),C495)-MIN((Data!$N$394:'Data'!$N$397),C495))/3)*(0.85)</f>
        <v>#N/A</v>
      </c>
      <c r="O495" s="70" t="e">
        <f t="shared" ca="1" si="15"/>
        <v>#N/A</v>
      </c>
      <c r="P495" s="70" t="e">
        <f t="shared" ca="1" si="16"/>
        <v>#N/A</v>
      </c>
      <c r="Q495" s="70" t="e">
        <f t="shared" ca="1" si="17"/>
        <v>#N/A</v>
      </c>
      <c r="R495" s="56"/>
    </row>
    <row r="496" spans="1:18">
      <c r="A496" s="94"/>
      <c r="B496" s="50">
        <f t="shared" si="18"/>
        <v>45400</v>
      </c>
      <c r="C496" s="423" t="e">
        <f t="shared" si="20"/>
        <v>#N/A</v>
      </c>
      <c r="D496" s="49" t="e">
        <f t="shared" si="11"/>
        <v>#N/A</v>
      </c>
      <c r="E496" s="96" t="e">
        <f t="shared" si="12"/>
        <v>#N/A</v>
      </c>
      <c r="F496" s="428" t="e">
        <f>IF(Data!C666="",NA(),Data!C666)</f>
        <v>#N/A</v>
      </c>
      <c r="G496" s="357" t="str">
        <f>IF(Data!E666="","",Data!E666)</f>
        <v/>
      </c>
      <c r="I496" s="358">
        <f>Data!F$759</f>
        <v>5.5</v>
      </c>
      <c r="J496" s="94"/>
      <c r="K496" s="358">
        <f>Data!C$759</f>
        <v>3.38</v>
      </c>
      <c r="L496" s="49" t="e">
        <f t="shared" si="13"/>
        <v>#N/A</v>
      </c>
      <c r="M496" s="49" t="e">
        <f t="shared" si="14"/>
        <v>#N/A</v>
      </c>
      <c r="N496" s="53" t="e">
        <f ca="1">((SUM((Data!$N$394:'Data'!$N$397),C496)-MAX((Data!$N$394:'Data'!$N$397),C496)-MIN((Data!$N$394:'Data'!$N$397),C496))/3)*(0.85)</f>
        <v>#N/A</v>
      </c>
      <c r="O496" s="70" t="e">
        <f t="shared" ca="1" si="15"/>
        <v>#N/A</v>
      </c>
      <c r="P496" s="70" t="e">
        <f t="shared" ca="1" si="16"/>
        <v>#N/A</v>
      </c>
      <c r="Q496" s="70" t="e">
        <f t="shared" ca="1" si="17"/>
        <v>#N/A</v>
      </c>
    </row>
    <row r="497" spans="1:17">
      <c r="A497" s="94"/>
      <c r="B497" s="50">
        <f t="shared" si="18"/>
        <v>45407</v>
      </c>
      <c r="C497" s="423" t="e">
        <f t="shared" si="20"/>
        <v>#N/A</v>
      </c>
      <c r="D497" s="49" t="e">
        <f t="shared" si="11"/>
        <v>#N/A</v>
      </c>
      <c r="E497" s="96" t="e">
        <f t="shared" si="12"/>
        <v>#N/A</v>
      </c>
      <c r="F497" s="428" t="e">
        <f>IF(Data!C667="",NA(),Data!C667)</f>
        <v>#N/A</v>
      </c>
      <c r="G497" s="357" t="str">
        <f>IF(Data!E667="","",Data!E667)</f>
        <v/>
      </c>
      <c r="I497" s="358">
        <f>Data!F$759</f>
        <v>5.5</v>
      </c>
      <c r="J497" s="94"/>
      <c r="K497" s="358">
        <f>Data!C$759</f>
        <v>3.38</v>
      </c>
      <c r="L497" s="49" t="e">
        <f t="shared" si="13"/>
        <v>#N/A</v>
      </c>
      <c r="M497" s="49" t="e">
        <f t="shared" si="14"/>
        <v>#N/A</v>
      </c>
      <c r="N497" s="53" t="e">
        <f ca="1">((SUM((Data!$N$394:'Data'!$N$397),C497)-MAX((Data!$N$394:'Data'!$N$397),C497)-MIN((Data!$N$394:'Data'!$N$397),C497))/3)*(0.85)</f>
        <v>#N/A</v>
      </c>
      <c r="O497" s="70" t="e">
        <f t="shared" ca="1" si="15"/>
        <v>#N/A</v>
      </c>
      <c r="P497" s="70" t="e">
        <f t="shared" ca="1" si="16"/>
        <v>#N/A</v>
      </c>
      <c r="Q497" s="70" t="e">
        <f t="shared" ca="1" si="17"/>
        <v>#N/A</v>
      </c>
    </row>
    <row r="498" spans="1:17">
      <c r="A498" s="94"/>
      <c r="B498" s="50">
        <f t="shared" si="18"/>
        <v>45414</v>
      </c>
      <c r="C498" s="423" t="e">
        <f t="shared" si="20"/>
        <v>#N/A</v>
      </c>
      <c r="D498" s="49" t="e">
        <f t="shared" si="11"/>
        <v>#N/A</v>
      </c>
      <c r="E498" s="96" t="e">
        <f t="shared" si="12"/>
        <v>#N/A</v>
      </c>
      <c r="F498" s="428" t="e">
        <f>IF(Data!C668="",NA(),Data!C668)</f>
        <v>#N/A</v>
      </c>
      <c r="G498" s="357" t="str">
        <f>IF(Data!E668="","",Data!E668)</f>
        <v/>
      </c>
      <c r="I498" s="358">
        <f>Data!F$759</f>
        <v>5.5</v>
      </c>
      <c r="J498" s="94"/>
      <c r="K498" s="358">
        <f>Data!C$759</f>
        <v>3.38</v>
      </c>
      <c r="L498" s="49" t="e">
        <f t="shared" si="13"/>
        <v>#N/A</v>
      </c>
      <c r="M498" s="49" t="e">
        <f t="shared" si="14"/>
        <v>#N/A</v>
      </c>
      <c r="N498" s="53" t="e">
        <f ca="1">((SUM((Data!$N$394:'Data'!$N$397),C498)-MAX((Data!$N$394:'Data'!$N$397),C498)-MIN((Data!$N$394:'Data'!$N$397),C498))/3)*(0.85)</f>
        <v>#N/A</v>
      </c>
      <c r="O498" s="70" t="e">
        <f t="shared" ca="1" si="15"/>
        <v>#N/A</v>
      </c>
      <c r="P498" s="70" t="e">
        <f t="shared" ca="1" si="16"/>
        <v>#N/A</v>
      </c>
      <c r="Q498" s="70" t="e">
        <f t="shared" ca="1" si="17"/>
        <v>#N/A</v>
      </c>
    </row>
    <row r="499" spans="1:17">
      <c r="A499" s="94"/>
      <c r="B499" s="50">
        <f t="shared" si="18"/>
        <v>45421</v>
      </c>
      <c r="C499" s="423" t="e">
        <f t="shared" si="20"/>
        <v>#N/A</v>
      </c>
      <c r="D499" s="49" t="e">
        <f t="shared" si="11"/>
        <v>#N/A</v>
      </c>
      <c r="E499" s="96" t="e">
        <f t="shared" si="12"/>
        <v>#N/A</v>
      </c>
      <c r="F499" s="428" t="e">
        <f>IF(Data!C669="",NA(),Data!C669)</f>
        <v>#N/A</v>
      </c>
      <c r="G499" s="357" t="str">
        <f>IF(Data!E669="","",Data!E669)</f>
        <v/>
      </c>
      <c r="I499" s="358">
        <f>Data!F$759</f>
        <v>5.5</v>
      </c>
      <c r="J499" s="94"/>
      <c r="K499" s="358">
        <f>Data!C$759</f>
        <v>3.38</v>
      </c>
      <c r="L499" s="49" t="e">
        <f t="shared" si="13"/>
        <v>#N/A</v>
      </c>
      <c r="M499" s="49" t="e">
        <f t="shared" si="14"/>
        <v>#N/A</v>
      </c>
      <c r="N499" s="53" t="e">
        <f ca="1">((SUM((Data!$N$394:'Data'!$N$397),C499)-MAX((Data!$N$394:'Data'!$N$397),C499)-MIN((Data!$N$394:'Data'!$N$397),C499))/3)*(0.85)</f>
        <v>#N/A</v>
      </c>
      <c r="O499" s="70" t="e">
        <f t="shared" ca="1" si="15"/>
        <v>#N/A</v>
      </c>
      <c r="P499" s="70" t="e">
        <f t="shared" ca="1" si="16"/>
        <v>#N/A</v>
      </c>
      <c r="Q499" s="70" t="e">
        <f t="shared" ca="1" si="17"/>
        <v>#N/A</v>
      </c>
    </row>
    <row r="500" spans="1:17">
      <c r="A500" s="94"/>
      <c r="B500" s="50">
        <f t="shared" si="18"/>
        <v>45428</v>
      </c>
      <c r="C500" s="423" t="e">
        <f t="shared" si="20"/>
        <v>#N/A</v>
      </c>
      <c r="D500" s="49" t="e">
        <f t="shared" si="11"/>
        <v>#N/A</v>
      </c>
      <c r="E500" s="96" t="e">
        <f t="shared" si="12"/>
        <v>#N/A</v>
      </c>
      <c r="F500" s="428" t="e">
        <f>IF(Data!C670="",NA(),Data!C670)</f>
        <v>#N/A</v>
      </c>
      <c r="G500" s="357" t="str">
        <f>IF(Data!E670="","",Data!E670)</f>
        <v/>
      </c>
      <c r="I500" s="358">
        <f>Data!F$759</f>
        <v>5.5</v>
      </c>
      <c r="J500" s="94"/>
      <c r="K500" s="358">
        <f>Data!C$759</f>
        <v>3.38</v>
      </c>
      <c r="L500" s="49" t="e">
        <f t="shared" si="13"/>
        <v>#N/A</v>
      </c>
      <c r="M500" s="49" t="e">
        <f t="shared" si="14"/>
        <v>#N/A</v>
      </c>
      <c r="N500" s="53" t="e">
        <f ca="1">((SUM((Data!$N$394:'Data'!$N$397),C500)-MAX((Data!$N$394:'Data'!$N$397),C500)-MIN((Data!$N$394:'Data'!$N$397),C500))/3)*(0.85)</f>
        <v>#N/A</v>
      </c>
      <c r="O500" s="70" t="e">
        <f t="shared" ca="1" si="15"/>
        <v>#N/A</v>
      </c>
      <c r="P500" s="70" t="e">
        <f t="shared" ca="1" si="16"/>
        <v>#N/A</v>
      </c>
      <c r="Q500" s="70" t="e">
        <f t="shared" ca="1" si="17"/>
        <v>#N/A</v>
      </c>
    </row>
    <row r="501" spans="1:17" ht="13.9" thickBot="1">
      <c r="A501" s="99"/>
      <c r="B501" s="359">
        <f t="shared" si="18"/>
        <v>45435</v>
      </c>
      <c r="C501" s="424" t="e">
        <f t="shared" si="20"/>
        <v>#N/A</v>
      </c>
      <c r="D501" s="62" t="e">
        <f t="shared" si="11"/>
        <v>#N/A</v>
      </c>
      <c r="E501" s="541" t="e">
        <f t="shared" si="12"/>
        <v>#N/A</v>
      </c>
      <c r="F501" s="429" t="e">
        <f>IF(Data!C671="",NA(),Data!C671)</f>
        <v>#N/A</v>
      </c>
      <c r="G501" s="361" t="str">
        <f>IF(Data!E671="","",Data!E671)</f>
        <v/>
      </c>
      <c r="H501" s="77"/>
      <c r="I501" s="362">
        <f>Data!F$759</f>
        <v>5.5</v>
      </c>
      <c r="J501" s="99"/>
      <c r="K501" s="362">
        <f>Data!C$759</f>
        <v>3.38</v>
      </c>
      <c r="L501" s="62" t="e">
        <f t="shared" si="13"/>
        <v>#N/A</v>
      </c>
      <c r="M501" s="62" t="e">
        <f t="shared" si="14"/>
        <v>#N/A</v>
      </c>
      <c r="N501" s="59" t="e">
        <f ca="1">((SUM((Data!$N$394:'Data'!$N$397),C501)-MAX((Data!$N$394:'Data'!$N$397),C501)-MIN((Data!$N$394:'Data'!$N$397),C501))/3)*(0.85)</f>
        <v>#N/A</v>
      </c>
      <c r="O501" s="360" t="e">
        <f t="shared" ca="1" si="15"/>
        <v>#N/A</v>
      </c>
      <c r="P501" s="360" t="e">
        <f t="shared" ca="1" si="16"/>
        <v>#N/A</v>
      </c>
      <c r="Q501" s="360" t="e">
        <f t="shared" ca="1" si="17"/>
        <v>#N/A</v>
      </c>
    </row>
    <row r="502" spans="1:17">
      <c r="A502" s="97" t="s">
        <v>189</v>
      </c>
      <c r="B502" s="66"/>
      <c r="C502" s="66"/>
      <c r="D502" s="49"/>
      <c r="E502" s="96"/>
      <c r="F502" s="66"/>
      <c r="G502" s="66"/>
      <c r="H502" s="66"/>
      <c r="I502" s="98"/>
      <c r="J502" s="56"/>
      <c r="K502" s="66"/>
      <c r="L502" s="66"/>
      <c r="M502" s="66"/>
      <c r="N502" s="66"/>
      <c r="O502" s="56"/>
      <c r="P502" s="56"/>
      <c r="Q502" s="56"/>
    </row>
    <row r="503" spans="1:17">
      <c r="A503" s="66" t="s">
        <v>190</v>
      </c>
      <c r="B503" s="66"/>
      <c r="C503" s="66"/>
      <c r="D503" s="49"/>
      <c r="E503" s="96"/>
      <c r="F503" s="66"/>
      <c r="G503" s="66"/>
      <c r="H503" s="66"/>
      <c r="I503" s="98"/>
      <c r="J503" s="56"/>
      <c r="K503" s="66"/>
      <c r="L503" s="66"/>
      <c r="M503" s="66"/>
      <c r="N503" s="66"/>
      <c r="O503" s="56"/>
      <c r="P503" s="56"/>
      <c r="Q503" s="56"/>
    </row>
    <row r="504" spans="1:17">
      <c r="A504" s="56" t="s">
        <v>191</v>
      </c>
      <c r="B504" s="56"/>
      <c r="C504" s="56"/>
      <c r="D504" s="49"/>
      <c r="E504" s="96"/>
      <c r="F504" s="56"/>
      <c r="G504" s="56"/>
      <c r="H504" s="56"/>
      <c r="I504" s="56"/>
      <c r="J504" s="56"/>
      <c r="K504" s="56"/>
      <c r="L504" s="56"/>
      <c r="M504" s="56"/>
      <c r="N504" s="56"/>
      <c r="O504" s="56"/>
      <c r="P504" s="56"/>
      <c r="Q504" s="56"/>
    </row>
  </sheetData>
  <mergeCells count="5">
    <mergeCell ref="B30:C30"/>
    <mergeCell ref="B32:C32"/>
    <mergeCell ref="A60:B60"/>
    <mergeCell ref="G32:I32"/>
    <mergeCell ref="D32:E32"/>
  </mergeCells>
  <phoneticPr fontId="5" type="noConversion"/>
  <hyperlinks>
    <hyperlink ref="A6" location="'2023-24 Forecast'!A69" display="Chart of weekly futures model forecasts for the entire marketing year (figure 1)" xr:uid="{D2C08B14-C655-41BB-A3F6-5B48A2C3EA96}"/>
    <hyperlink ref="A7" location="'2023-24 Forecast'!A115" display="Explanation of detailed computational steps for the weekly forecasts for the marketing year (tables 2 through 7)" xr:uid="{06454C1A-8A41-45F8-9BC8-498B70A3EF55}"/>
    <hyperlink ref="A3" location="'2023-24 Forecast'!A10" display="Weekly forecast of the wheat season-average farm price received and implied price loss coverage (PLC) payment rate for crop year 2023/24" xr:uid="{AF51C3B7-24C6-4BDA-93EF-94135B96F7F8}"/>
    <hyperlink ref="A5" location="'2022-23 Forecast'!A20" display="Explanation of forecast (table 1)" xr:uid="{F6190641-540E-40A4-AAEE-82E05BB52B50}"/>
  </hyperlinks>
  <pageMargins left="0.75" right="0.75" top="1" bottom="1" header="0.5" footer="0.5"/>
  <pageSetup scale="22" fitToHeight="0" orientation="landscape" r:id="rId1"/>
  <headerFooter alignWithMargins="0"/>
  <ignoredErrors>
    <ignoredError sqref="C43:C45" evalError="1" formula="1"/>
    <ignoredError sqref="B38 C46 I38 L455:M482 L447:M453 O447:O453 L454:M454 O454 O455:O501 N446:N501 G45:G47 B43:B44 I44:I46 G43 B40:B41 B46 L494:M501 M493 L484:M492 M483" evalError="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E4285-C56D-4C98-9CB6-1877712B9066}">
  <sheetPr>
    <pageSetUpPr fitToPage="1"/>
  </sheetPr>
  <dimension ref="A1:S515"/>
  <sheetViews>
    <sheetView topLeftCell="A19" zoomScaleNormal="100" workbookViewId="0">
      <selection activeCell="E45" sqref="E45"/>
    </sheetView>
  </sheetViews>
  <sheetFormatPr defaultColWidth="8.85546875" defaultRowHeight="13.15"/>
  <cols>
    <col min="1" max="1" width="10.5703125" style="117" customWidth="1"/>
    <col min="2" max="2" width="14.5703125" style="117" customWidth="1"/>
    <col min="3" max="3" width="19.28515625" style="117" customWidth="1"/>
    <col min="4" max="4" width="20" style="117" customWidth="1"/>
    <col min="5" max="5" width="10.7109375" style="117" customWidth="1"/>
    <col min="6" max="6" width="16.5703125" style="117" customWidth="1"/>
    <col min="7" max="7" width="19" style="117" customWidth="1"/>
    <col min="8" max="8" width="20.7109375" style="117" customWidth="1"/>
    <col min="9" max="9" width="15.85546875" style="117" customWidth="1"/>
    <col min="10" max="10" width="19.85546875" style="117" customWidth="1"/>
    <col min="11" max="11" width="15.5703125" style="117" customWidth="1"/>
    <col min="12" max="12" width="12.85546875" style="117" customWidth="1"/>
    <col min="13" max="13" width="12.140625" style="117" customWidth="1"/>
    <col min="14" max="14" width="12.42578125" style="117" customWidth="1"/>
    <col min="15" max="15" width="10.85546875" style="117" customWidth="1"/>
    <col min="16" max="16" width="12.42578125" style="117" customWidth="1"/>
    <col min="17" max="17" width="12" style="117" customWidth="1"/>
    <col min="18" max="16384" width="8.85546875" style="117"/>
  </cols>
  <sheetData>
    <row r="1" spans="1:13" ht="18">
      <c r="A1" s="113" t="s">
        <v>192</v>
      </c>
      <c r="B1" s="114"/>
      <c r="C1" s="114" t="s">
        <v>31</v>
      </c>
      <c r="D1" s="115"/>
      <c r="E1" s="114"/>
      <c r="F1" s="114"/>
      <c r="G1" s="114"/>
      <c r="H1" s="114"/>
      <c r="I1" s="114"/>
      <c r="J1" s="114"/>
      <c r="K1" s="114"/>
      <c r="L1" s="114"/>
      <c r="M1" s="116"/>
    </row>
    <row r="2" spans="1:13" ht="18">
      <c r="A2" s="118" t="s">
        <v>32</v>
      </c>
      <c r="B2" s="119"/>
      <c r="C2" s="119"/>
      <c r="D2" s="120"/>
      <c r="E2" s="119"/>
      <c r="F2" s="119"/>
      <c r="G2" s="119"/>
      <c r="H2" s="114"/>
      <c r="I2" s="114"/>
      <c r="J2" s="114"/>
      <c r="K2" s="114"/>
      <c r="L2" s="114"/>
      <c r="M2" s="116"/>
    </row>
    <row r="3" spans="1:13" ht="18">
      <c r="A3" s="144" t="s">
        <v>193</v>
      </c>
      <c r="B3" s="144"/>
      <c r="C3" s="144"/>
      <c r="D3" s="144"/>
      <c r="E3" s="144"/>
      <c r="F3" s="144"/>
      <c r="G3" s="144"/>
      <c r="H3" s="144"/>
      <c r="I3" s="114"/>
      <c r="J3" s="114"/>
      <c r="K3" s="114"/>
      <c r="L3" s="114"/>
      <c r="M3" s="116"/>
    </row>
    <row r="4" spans="1:13" ht="18">
      <c r="A4" s="119" t="s">
        <v>34</v>
      </c>
      <c r="B4" s="121"/>
      <c r="C4" s="121"/>
      <c r="D4" s="121"/>
      <c r="E4" s="121"/>
      <c r="F4" s="121"/>
      <c r="G4" s="120"/>
      <c r="H4" s="122"/>
      <c r="I4" s="114"/>
      <c r="J4" s="114"/>
      <c r="K4" s="114"/>
      <c r="L4" s="114"/>
      <c r="M4" s="116"/>
    </row>
    <row r="5" spans="1:13" ht="18">
      <c r="A5" s="144" t="s">
        <v>35</v>
      </c>
      <c r="B5" s="144"/>
      <c r="C5" s="144"/>
      <c r="D5" s="144"/>
      <c r="E5" s="144"/>
      <c r="F5" s="144"/>
      <c r="G5" s="120"/>
      <c r="H5" s="122"/>
      <c r="I5" s="114"/>
      <c r="J5" s="123"/>
      <c r="K5" s="123"/>
      <c r="L5" s="123"/>
    </row>
    <row r="6" spans="1:13" ht="18">
      <c r="A6" s="144" t="s">
        <v>36</v>
      </c>
      <c r="B6" s="144"/>
      <c r="C6" s="144"/>
      <c r="D6" s="144"/>
      <c r="E6" s="144"/>
      <c r="F6" s="144"/>
      <c r="G6" s="121"/>
      <c r="H6" s="122"/>
      <c r="I6" s="114"/>
      <c r="J6" s="123"/>
      <c r="K6" s="123"/>
      <c r="L6" s="123"/>
    </row>
    <row r="7" spans="1:13" ht="18">
      <c r="A7" s="144" t="s">
        <v>37</v>
      </c>
      <c r="B7" s="144"/>
      <c r="C7" s="144"/>
      <c r="D7" s="144"/>
      <c r="E7" s="144"/>
      <c r="F7" s="144"/>
      <c r="G7" s="144"/>
      <c r="H7" s="122"/>
      <c r="I7" s="114"/>
      <c r="J7" s="123"/>
      <c r="K7" s="123"/>
      <c r="L7" s="123"/>
    </row>
    <row r="8" spans="1:13" ht="18">
      <c r="A8" s="509" t="s">
        <v>10</v>
      </c>
      <c r="B8" s="122"/>
      <c r="C8" s="122"/>
      <c r="D8" s="122"/>
      <c r="E8" s="122"/>
      <c r="F8" s="122"/>
      <c r="G8" s="122"/>
      <c r="H8" s="122"/>
      <c r="I8" s="114"/>
      <c r="J8" s="123"/>
      <c r="K8" s="123"/>
      <c r="L8" s="123"/>
    </row>
    <row r="9" spans="1:13" ht="13.5" customHeight="1" thickBot="1">
      <c r="A9" s="124"/>
      <c r="B9" s="122"/>
      <c r="C9" s="122"/>
      <c r="D9" s="122"/>
      <c r="E9" s="122"/>
      <c r="F9" s="122"/>
      <c r="G9" s="122"/>
      <c r="H9" s="122"/>
      <c r="I9" s="114"/>
      <c r="J9" s="123"/>
      <c r="K9" s="123"/>
      <c r="L9" s="123"/>
    </row>
    <row r="10" spans="1:13" ht="16.5" customHeight="1" thickBot="1">
      <c r="A10" s="289" t="s">
        <v>193</v>
      </c>
      <c r="B10" s="290"/>
      <c r="C10" s="290"/>
      <c r="D10" s="290"/>
      <c r="E10" s="290"/>
      <c r="F10" s="290"/>
      <c r="G10" s="290"/>
      <c r="H10" s="290"/>
      <c r="I10" s="291"/>
      <c r="J10" s="123"/>
      <c r="K10" s="123"/>
      <c r="L10" s="123"/>
    </row>
    <row r="11" spans="1:13" ht="13.5" customHeight="1" thickBot="1">
      <c r="A11" s="292" t="s">
        <v>31</v>
      </c>
      <c r="B11" s="293"/>
      <c r="C11" s="293"/>
      <c r="D11" s="293"/>
      <c r="E11" s="293"/>
      <c r="F11" s="293"/>
      <c r="G11" s="293"/>
      <c r="H11" s="293"/>
      <c r="I11" s="294"/>
      <c r="J11" s="123"/>
      <c r="K11" s="123"/>
      <c r="L11" s="123"/>
    </row>
    <row r="12" spans="1:13" ht="18.600000000000001" thickBot="1">
      <c r="A12" s="292"/>
      <c r="B12" s="295"/>
      <c r="C12" s="296" t="s">
        <v>39</v>
      </c>
      <c r="D12" s="250">
        <f ca="1">LOOKUP("End of Data",Data!$J$102:'Data'!$J$158,Data!$B$102:'Data'!$B$158)</f>
        <v>45078</v>
      </c>
      <c r="E12" s="293"/>
      <c r="F12" s="293"/>
      <c r="G12" s="293"/>
      <c r="H12" s="293"/>
      <c r="I12" s="294"/>
      <c r="J12" s="123"/>
      <c r="K12" s="123"/>
      <c r="L12" s="123"/>
    </row>
    <row r="13" spans="1:13" ht="18">
      <c r="A13" s="292"/>
      <c r="B13" s="293"/>
      <c r="C13" s="293"/>
      <c r="D13" s="293"/>
      <c r="E13" s="293"/>
      <c r="F13" s="293"/>
      <c r="G13" s="293"/>
      <c r="H13" s="293"/>
      <c r="I13" s="294"/>
      <c r="J13" s="123"/>
    </row>
    <row r="14" spans="1:13" ht="18.600000000000001" thickBot="1">
      <c r="A14" s="292" t="s">
        <v>40</v>
      </c>
      <c r="B14" s="249"/>
      <c r="C14" s="248"/>
      <c r="D14" s="251" t="s">
        <v>41</v>
      </c>
      <c r="E14" s="249"/>
      <c r="F14" s="251" t="s">
        <v>42</v>
      </c>
      <c r="G14" s="248"/>
      <c r="H14" s="293"/>
      <c r="I14" s="294"/>
      <c r="J14" s="123"/>
    </row>
    <row r="15" spans="1:13" ht="18.600000000000001" thickBot="1">
      <c r="A15" s="297"/>
      <c r="B15" s="298"/>
      <c r="C15" s="298"/>
      <c r="D15" s="306" t="s">
        <v>43</v>
      </c>
      <c r="E15" s="306"/>
      <c r="F15" s="306"/>
      <c r="G15" s="293"/>
      <c r="H15" s="293"/>
      <c r="I15" s="294"/>
    </row>
    <row r="16" spans="1:13" ht="18.600000000000001" thickBot="1">
      <c r="A16" s="292"/>
      <c r="B16" s="298"/>
      <c r="C16" s="299" t="s">
        <v>44</v>
      </c>
      <c r="D16" s="252">
        <f>LOOKUP("End of Data",$R$454:$R$510,C$454:C$510)</f>
        <v>8.8298039999999993</v>
      </c>
      <c r="E16" s="293"/>
      <c r="F16" s="252">
        <f ca="1">LOOKUP("End of Data",$R$454:$R$510,P$454:P$510)</f>
        <v>-3.3298039999999993</v>
      </c>
      <c r="G16" s="300"/>
      <c r="H16" s="293"/>
      <c r="I16" s="294"/>
      <c r="J16" s="119"/>
    </row>
    <row r="17" spans="1:11" ht="18.600000000000001" thickBot="1">
      <c r="A17" s="292"/>
      <c r="B17" s="298"/>
      <c r="C17" s="299"/>
      <c r="D17" s="301"/>
      <c r="E17" s="293"/>
      <c r="F17" s="293"/>
      <c r="G17" s="300"/>
      <c r="H17" s="293"/>
      <c r="I17" s="294"/>
      <c r="J17" s="119"/>
    </row>
    <row r="18" spans="1:11" ht="18.600000000000001" thickBot="1">
      <c r="A18" s="302"/>
      <c r="B18" s="303"/>
      <c r="C18" s="304" t="s">
        <v>45</v>
      </c>
      <c r="D18" s="252">
        <f>LOOKUP("End of Data",$R$454:$R$510,F$454:F$510)</f>
        <v>8.9</v>
      </c>
      <c r="E18" s="249"/>
      <c r="F18" s="252">
        <f ca="1">LOOKUP("End of Data",$R$454:$R$510,Q$454:Q$510)</f>
        <v>-3.4000000000000004</v>
      </c>
      <c r="G18" s="248"/>
      <c r="H18" s="249"/>
      <c r="I18" s="305"/>
      <c r="J18" s="119"/>
    </row>
    <row r="19" spans="1:11" ht="18">
      <c r="A19" s="122"/>
      <c r="B19" s="119"/>
      <c r="C19" s="307"/>
      <c r="D19" s="120"/>
      <c r="E19" s="114"/>
      <c r="F19" s="114"/>
      <c r="H19" s="114"/>
      <c r="I19" s="114"/>
    </row>
    <row r="20" spans="1:11" ht="18">
      <c r="A20" s="121" t="s">
        <v>46</v>
      </c>
      <c r="B20" s="114"/>
      <c r="C20" s="114"/>
      <c r="D20" s="114"/>
      <c r="E20" s="114"/>
      <c r="F20" s="114"/>
      <c r="G20" s="114"/>
      <c r="H20" s="123"/>
      <c r="I20" s="123"/>
    </row>
    <row r="21" spans="1:11" ht="19.5" customHeight="1">
      <c r="A21" s="308" t="s">
        <v>194</v>
      </c>
      <c r="B21" s="268"/>
      <c r="C21" s="268"/>
      <c r="D21" s="268"/>
      <c r="E21" s="268"/>
      <c r="F21" s="268"/>
      <c r="G21" s="268"/>
      <c r="H21" s="268"/>
      <c r="I21" s="268"/>
      <c r="J21" s="268"/>
      <c r="K21" s="268"/>
    </row>
    <row r="22" spans="1:11" ht="18.75" customHeight="1">
      <c r="A22" s="267" t="s">
        <v>195</v>
      </c>
      <c r="B22" s="268"/>
      <c r="C22" s="268"/>
      <c r="D22" s="268"/>
      <c r="E22" s="268"/>
      <c r="F22" s="268"/>
      <c r="G22" s="268"/>
      <c r="H22" s="268"/>
      <c r="I22" s="268"/>
      <c r="J22" s="268"/>
      <c r="K22" s="268"/>
    </row>
    <row r="23" spans="1:11" ht="18" customHeight="1">
      <c r="A23" s="119" t="s">
        <v>49</v>
      </c>
      <c r="B23" s="114"/>
      <c r="C23" s="114"/>
      <c r="D23" s="114"/>
      <c r="E23" s="114"/>
      <c r="F23" s="114"/>
      <c r="G23" s="114"/>
      <c r="H23" s="123"/>
      <c r="I23" s="123"/>
    </row>
    <row r="24" spans="1:11" ht="18.75" customHeight="1">
      <c r="A24" s="267" t="s">
        <v>196</v>
      </c>
      <c r="B24" s="267"/>
      <c r="C24" s="267"/>
      <c r="D24" s="267"/>
      <c r="E24" s="267"/>
      <c r="F24" s="267"/>
      <c r="G24" s="267"/>
      <c r="H24" s="267"/>
      <c r="I24" s="267"/>
      <c r="J24" s="267"/>
      <c r="K24" s="267"/>
    </row>
    <row r="25" spans="1:11" ht="18" customHeight="1">
      <c r="A25" s="267" t="s">
        <v>197</v>
      </c>
      <c r="B25" s="366"/>
      <c r="C25" s="366"/>
      <c r="D25" s="366"/>
      <c r="E25" s="366"/>
      <c r="F25" s="366"/>
      <c r="G25" s="366"/>
      <c r="H25" s="366"/>
      <c r="I25" s="366"/>
      <c r="J25" s="366"/>
      <c r="K25" s="366"/>
    </row>
    <row r="26" spans="1:11" ht="18" customHeight="1">
      <c r="A26" s="267" t="s">
        <v>51</v>
      </c>
      <c r="B26" s="367"/>
      <c r="C26" s="367"/>
      <c r="D26" s="367"/>
      <c r="E26" s="367"/>
      <c r="F26" s="367"/>
      <c r="G26" s="367"/>
      <c r="H26" s="367"/>
      <c r="I26" s="367"/>
      <c r="J26" s="367"/>
      <c r="K26" s="367"/>
    </row>
    <row r="27" spans="1:11" ht="15.6">
      <c r="A27" s="119" t="s">
        <v>52</v>
      </c>
      <c r="B27" s="123"/>
      <c r="C27" s="123"/>
      <c r="D27" s="123"/>
      <c r="E27" s="123"/>
      <c r="F27" s="123"/>
      <c r="G27" s="123"/>
      <c r="H27" s="121"/>
      <c r="I27" s="119"/>
      <c r="J27" s="123"/>
      <c r="K27" s="123"/>
    </row>
    <row r="28" spans="1:11" ht="15.6">
      <c r="A28" s="119" t="s">
        <v>198</v>
      </c>
      <c r="B28" s="119"/>
      <c r="C28" s="119"/>
      <c r="D28" s="119"/>
      <c r="E28" s="119"/>
      <c r="F28" s="119"/>
      <c r="G28" s="119"/>
      <c r="H28" s="119"/>
      <c r="I28" s="119"/>
      <c r="J28" s="119"/>
      <c r="K28" s="119"/>
    </row>
    <row r="29" spans="1:11" ht="15.6">
      <c r="A29" s="119" t="s">
        <v>199</v>
      </c>
      <c r="B29" s="119"/>
      <c r="C29" s="119"/>
      <c r="D29" s="119"/>
      <c r="E29" s="119"/>
      <c r="F29" s="119"/>
      <c r="G29" s="119"/>
      <c r="H29" s="119"/>
      <c r="I29" s="119"/>
      <c r="J29" s="119"/>
      <c r="K29" s="119"/>
    </row>
    <row r="30" spans="1:11" ht="16.149999999999999" thickBot="1">
      <c r="A30" s="119"/>
      <c r="B30" s="121"/>
      <c r="C30" s="121"/>
      <c r="D30" s="121"/>
      <c r="E30" s="121"/>
      <c r="F30" s="121"/>
      <c r="G30" s="121"/>
      <c r="H30" s="121"/>
    </row>
    <row r="31" spans="1:11" ht="16.149999999999999" thickBot="1">
      <c r="B31" s="555" t="s">
        <v>55</v>
      </c>
      <c r="C31" s="556"/>
      <c r="D31" s="368">
        <f ca="1">LOOKUP("End of Data",Data!$J$102:'Data'!$J$158,Data!$B$102:'Data'!$B$158)</f>
        <v>45078</v>
      </c>
    </row>
    <row r="32" spans="1:11" ht="16.149999999999999" thickBot="1">
      <c r="A32" s="374" t="s">
        <v>200</v>
      </c>
      <c r="B32" s="375"/>
      <c r="C32" s="375"/>
      <c r="D32" s="375"/>
      <c r="E32" s="375"/>
      <c r="F32" s="375"/>
      <c r="G32" s="375"/>
      <c r="H32" s="375"/>
      <c r="I32" s="375"/>
    </row>
    <row r="33" spans="1:13" ht="15">
      <c r="A33" s="384"/>
      <c r="B33" s="485" t="s">
        <v>57</v>
      </c>
      <c r="C33" s="486"/>
      <c r="D33" s="485" t="s">
        <v>58</v>
      </c>
      <c r="E33" s="485"/>
      <c r="F33" s="485" t="s">
        <v>59</v>
      </c>
      <c r="G33" s="485" t="s">
        <v>60</v>
      </c>
      <c r="H33" s="485"/>
      <c r="I33" s="484"/>
    </row>
    <row r="34" spans="1:13">
      <c r="A34" s="397" t="s">
        <v>61</v>
      </c>
      <c r="B34" s="378" t="s">
        <v>62</v>
      </c>
      <c r="C34" s="378" t="s">
        <v>63</v>
      </c>
      <c r="D34" s="378" t="s">
        <v>64</v>
      </c>
      <c r="E34" s="378" t="s">
        <v>65</v>
      </c>
      <c r="F34" s="378" t="s">
        <v>66</v>
      </c>
      <c r="G34" s="378" t="s">
        <v>67</v>
      </c>
      <c r="H34" s="378" t="s">
        <v>68</v>
      </c>
      <c r="I34" s="386" t="s">
        <v>69</v>
      </c>
    </row>
    <row r="35" spans="1:13" ht="39" customHeight="1">
      <c r="A35" s="482" t="s">
        <v>70</v>
      </c>
      <c r="B35" s="483" t="s">
        <v>71</v>
      </c>
      <c r="C35" s="483" t="s">
        <v>72</v>
      </c>
      <c r="D35" s="483" t="s">
        <v>73</v>
      </c>
      <c r="E35" s="483" t="s">
        <v>74</v>
      </c>
      <c r="F35" s="483" t="s">
        <v>75</v>
      </c>
      <c r="G35" s="483" t="s">
        <v>76</v>
      </c>
      <c r="H35" s="483" t="s">
        <v>77</v>
      </c>
      <c r="I35" s="398" t="s">
        <v>78</v>
      </c>
    </row>
    <row r="36" spans="1:13">
      <c r="A36" s="385"/>
      <c r="B36" s="128" t="s">
        <v>79</v>
      </c>
      <c r="H36" s="378" t="s">
        <v>80</v>
      </c>
      <c r="I36" s="386" t="s">
        <v>81</v>
      </c>
      <c r="M36" s="130"/>
    </row>
    <row r="37" spans="1:13" ht="15.6">
      <c r="A37" s="385" t="s">
        <v>82</v>
      </c>
      <c r="B37" s="130" t="s">
        <v>31</v>
      </c>
      <c r="C37" s="130" t="str">
        <f ca="1">IF(B38=0,"",B38)</f>
        <v/>
      </c>
      <c r="D37" s="117" cm="1">
        <f t="array" aca="1" ref="D37:D48" ca="1">TRANSPOSE(Data!$C$503:'Data'!$N$503)</f>
        <v>-0.40903544616060189</v>
      </c>
      <c r="E37" s="130" t="str">
        <f ca="1">IF(C37="","",C37+D37)</f>
        <v/>
      </c>
      <c r="F37" s="379">
        <f ca="1">LOOKUP("End of Data",Data!$Q$287:'Data'!$Q$344,Data!E$287:'Data'!$E$344)</f>
        <v>9.5500000000000007</v>
      </c>
      <c r="G37" s="130">
        <f ca="1">IF(F37&gt;0,F37,E37)</f>
        <v>9.5500000000000007</v>
      </c>
      <c r="H37" s="380">
        <f>Data!$C607*100</f>
        <v>13.079999999999997</v>
      </c>
      <c r="I37" s="387">
        <f t="shared" ref="I37:I47" ca="1" si="0">(G37*H37)/100</f>
        <v>1.2491399999999997</v>
      </c>
      <c r="M37" s="130"/>
    </row>
    <row r="38" spans="1:13" ht="15.6">
      <c r="A38" s="385" t="s">
        <v>83</v>
      </c>
      <c r="B38" s="379">
        <f ca="1">LOOKUP("End of Data",Data!$J$102:'Data'!$J$158,Data!$D$102:'Data'!$D$158)</f>
        <v>0</v>
      </c>
      <c r="C38" s="130" t="str">
        <f ca="1">IF(B40=0,"",B40)</f>
        <v/>
      </c>
      <c r="D38" s="117">
        <f ca="1"/>
        <v>-0.56250137871059702</v>
      </c>
      <c r="E38" s="130" t="str">
        <f ca="1">IF(C38="","",C38+D38)</f>
        <v/>
      </c>
      <c r="F38" s="379">
        <f ca="1">LOOKUP("End of Data",Data!Q$287:'Data'!$Q$344,Data!$F$287:'Data'!$F$344)</f>
        <v>8.69</v>
      </c>
      <c r="G38" s="130">
        <f t="shared" ref="G38:G46" ca="1" si="1">IF(F38&gt;0,F38,E38)</f>
        <v>8.69</v>
      </c>
      <c r="H38" s="382">
        <f>Data!$D607*100</f>
        <v>17.559999999999999</v>
      </c>
      <c r="I38" s="387">
        <f t="shared" ca="1" si="0"/>
        <v>1.5259639999999999</v>
      </c>
      <c r="M38" s="130"/>
    </row>
    <row r="39" spans="1:13" ht="15.6">
      <c r="A39" s="385" t="s">
        <v>84</v>
      </c>
      <c r="B39" s="383"/>
      <c r="C39" s="130" t="str">
        <f ca="1">IF(B40=0,"",B40)</f>
        <v/>
      </c>
      <c r="D39" s="117">
        <f ca="1"/>
        <v>-0.30352649680643529</v>
      </c>
      <c r="E39" s="130" t="str">
        <f t="shared" ref="E39:E48" ca="1" si="2">IF(C39="","",C39+D39)</f>
        <v/>
      </c>
      <c r="F39" s="379">
        <f ca="1">LOOKUP("End of Data",Data!$Q$287:'Data'!$Q$344,Data!$G$287:'Data'!$G$344)</f>
        <v>8.5500000000000007</v>
      </c>
      <c r="G39" s="130">
        <f t="shared" ca="1" si="1"/>
        <v>8.5500000000000007</v>
      </c>
      <c r="H39" s="382">
        <f>Data!$E607*100</f>
        <v>13.86</v>
      </c>
      <c r="I39" s="387">
        <f t="shared" ca="1" si="0"/>
        <v>1.18503</v>
      </c>
      <c r="M39" s="130"/>
    </row>
    <row r="40" spans="1:13" ht="15.6">
      <c r="A40" s="385" t="s">
        <v>85</v>
      </c>
      <c r="B40" s="379">
        <f ca="1">LOOKUP("End of Data",Data!$J$102:'Data'!$J$158,Data!$E$102:'Data'!$E$158)</f>
        <v>0</v>
      </c>
      <c r="C40" s="130" t="str">
        <f ca="1">IF(B43=0,"",B43)</f>
        <v/>
      </c>
      <c r="D40" s="117">
        <f ca="1"/>
        <v>-0.48169207780976098</v>
      </c>
      <c r="E40" s="130" t="str">
        <f t="shared" ca="1" si="2"/>
        <v/>
      </c>
      <c r="F40" s="379">
        <f ca="1">LOOKUP("End of Data",Data!$Q$287:'Data'!$Q$344,Data!$H$287:'Data'!$H$344)</f>
        <v>8.85</v>
      </c>
      <c r="G40" s="130">
        <f t="shared" ca="1" si="1"/>
        <v>8.85</v>
      </c>
      <c r="H40" s="382">
        <f>Data!$F607*100</f>
        <v>9.2799999999999994</v>
      </c>
      <c r="I40" s="387">
        <f t="shared" ca="1" si="0"/>
        <v>0.8212799999999999</v>
      </c>
      <c r="M40" s="130"/>
    </row>
    <row r="41" spans="1:13" ht="15.6">
      <c r="A41" s="385" t="s">
        <v>86</v>
      </c>
      <c r="B41" s="383"/>
      <c r="C41" s="130" t="str">
        <f ca="1">IF(B43=0,"",B43)</f>
        <v/>
      </c>
      <c r="D41" s="117">
        <f ca="1"/>
        <v>-0.42161097048657836</v>
      </c>
      <c r="E41" s="130" t="str">
        <f t="shared" ca="1" si="2"/>
        <v/>
      </c>
      <c r="F41" s="379">
        <f ca="1">LOOKUP("End of Data",Data!$Q$287:'Data'!$Q$344,Data!$I$287:'Data'!$I$344)</f>
        <v>9.2100000000000009</v>
      </c>
      <c r="G41" s="130">
        <f t="shared" ca="1" si="1"/>
        <v>9.2100000000000009</v>
      </c>
      <c r="H41" s="382">
        <f>Data!$G607*100</f>
        <v>6.36</v>
      </c>
      <c r="I41" s="387">
        <f t="shared" ca="1" si="0"/>
        <v>0.58575600000000005</v>
      </c>
      <c r="M41" s="130"/>
    </row>
    <row r="42" spans="1:13" ht="15.6">
      <c r="A42" s="385" t="s">
        <v>87</v>
      </c>
      <c r="B42" s="383"/>
      <c r="C42" s="130" t="str">
        <f ca="1">IF(B43=0,"",B43)</f>
        <v/>
      </c>
      <c r="D42" s="117">
        <f ca="1"/>
        <v>-0.2651712896451352</v>
      </c>
      <c r="E42" s="130" t="str">
        <f t="shared" ca="1" si="2"/>
        <v/>
      </c>
      <c r="F42" s="379">
        <f ca="1">LOOKUP("End of Data",Data!$Q$287:'Data'!$Q$344,Data!$J$287:'Data'!$J$344)</f>
        <v>9.16</v>
      </c>
      <c r="G42" s="130">
        <f t="shared" ca="1" si="1"/>
        <v>9.16</v>
      </c>
      <c r="H42" s="382">
        <f>Data!$H607*100</f>
        <v>4.9600000000000009</v>
      </c>
      <c r="I42" s="387">
        <f t="shared" ca="1" si="0"/>
        <v>0.45433600000000007</v>
      </c>
      <c r="M42" s="130"/>
    </row>
    <row r="43" spans="1:13" ht="15.6">
      <c r="A43" s="385" t="s">
        <v>88</v>
      </c>
      <c r="B43" s="379">
        <f ca="1">LOOKUP("End of Data",Data!$J$102:'Data'!$J$158,Data!$F$102:'Data'!$F$158)</f>
        <v>0</v>
      </c>
      <c r="C43" s="130" t="str">
        <f ca="1">IF(B46=0,"",B46)</f>
        <v/>
      </c>
      <c r="D43" s="117">
        <f ca="1"/>
        <v>-0.30737613015018139</v>
      </c>
      <c r="E43" s="130" t="str">
        <f t="shared" ca="1" si="2"/>
        <v/>
      </c>
      <c r="F43" s="379">
        <f ca="1">LOOKUP("End of Data",Data!$Q$287:'Data'!$Q$344,Data!$K$287:'Data'!$K$344)</f>
        <v>8.98</v>
      </c>
      <c r="G43" s="130">
        <f t="shared" ca="1" si="1"/>
        <v>8.98</v>
      </c>
      <c r="H43" s="382">
        <f>Data!$I607*100</f>
        <v>8.44</v>
      </c>
      <c r="I43" s="387">
        <f t="shared" ca="1" si="0"/>
        <v>0.75791200000000003</v>
      </c>
      <c r="M43" s="130"/>
    </row>
    <row r="44" spans="1:13" ht="15.6">
      <c r="A44" s="385" t="s">
        <v>89</v>
      </c>
      <c r="B44" s="130"/>
      <c r="C44" s="130" t="str">
        <f ca="1">IF(B46=0,"",B46)</f>
        <v/>
      </c>
      <c r="D44" s="117">
        <f ca="1"/>
        <v>-0.417222635673488</v>
      </c>
      <c r="E44" s="130" t="str">
        <f t="shared" ca="1" si="2"/>
        <v/>
      </c>
      <c r="F44" s="379">
        <f ca="1">LOOKUP("End of Data",Data!$Q$287:'Data'!$Q$344,Data!$L$287:'Data'!$L$344)</f>
        <v>8.82</v>
      </c>
      <c r="G44" s="130">
        <f t="shared" ca="1" si="1"/>
        <v>8.82</v>
      </c>
      <c r="H44" s="382">
        <f>Data!$J607*100</f>
        <v>9.42</v>
      </c>
      <c r="I44" s="387">
        <f t="shared" ca="1" si="0"/>
        <v>0.83084400000000003</v>
      </c>
      <c r="M44" s="130"/>
    </row>
    <row r="45" spans="1:13" ht="15.6">
      <c r="A45" s="385" t="s">
        <v>90</v>
      </c>
      <c r="B45" s="379"/>
      <c r="C45" s="130" t="str">
        <f ca="1">IF(B46=0,"",B46)</f>
        <v/>
      </c>
      <c r="D45" s="117">
        <f ca="1"/>
        <v>-0.24941865715382239</v>
      </c>
      <c r="E45" s="130" t="str">
        <f t="shared" ca="1" si="2"/>
        <v/>
      </c>
      <c r="F45" s="379">
        <f ca="1">LOOKUP("End of Data",Data!$Q$287:'Data'!$Q$344,Data!$M$287:'Data'!$M$344)</f>
        <v>8.5299999999999994</v>
      </c>
      <c r="G45" s="130">
        <f t="shared" ca="1" si="1"/>
        <v>8.5299999999999994</v>
      </c>
      <c r="H45" s="382">
        <f>Data!$K607*100</f>
        <v>4.9399999999999995</v>
      </c>
      <c r="I45" s="387">
        <f t="shared" ca="1" si="0"/>
        <v>0.42138199999999992</v>
      </c>
      <c r="M45" s="130"/>
    </row>
    <row r="46" spans="1:13" ht="15.6">
      <c r="A46" s="385" t="s">
        <v>91</v>
      </c>
      <c r="B46" s="379">
        <f ca="1">LOOKUP("End of Data",Data!$J$102:'Data'!$J$158,Data!$G$102:'Data'!$G$158)</f>
        <v>0</v>
      </c>
      <c r="C46" s="130" t="str">
        <f ca="1">IF(B48=0,"",B48)</f>
        <v/>
      </c>
      <c r="D46" s="117">
        <f ca="1"/>
        <v>-0.12885900681363296</v>
      </c>
      <c r="E46" s="130" t="str">
        <f t="shared" ca="1" si="2"/>
        <v/>
      </c>
      <c r="F46" s="379">
        <f ca="1">LOOKUP("End of Data",Data!$Q$287:'Data'!$Q$344,Data!$N$287:'Data'!$N$344)</f>
        <v>8.34</v>
      </c>
      <c r="G46" s="130">
        <f t="shared" ca="1" si="1"/>
        <v>8.34</v>
      </c>
      <c r="H46" s="382">
        <f>Data!$L607*100</f>
        <v>4.62</v>
      </c>
      <c r="I46" s="387">
        <f t="shared" ca="1" si="0"/>
        <v>0.38530799999999998</v>
      </c>
      <c r="M46" s="130"/>
    </row>
    <row r="47" spans="1:13" ht="15.6">
      <c r="A47" s="385" t="s">
        <v>92</v>
      </c>
      <c r="B47" s="379"/>
      <c r="C47" s="130" t="str">
        <f ca="1">IF(B48=0,"",B48)</f>
        <v/>
      </c>
      <c r="D47" s="117">
        <f ca="1"/>
        <v>-0.13907097446612368</v>
      </c>
      <c r="E47" s="130" t="str">
        <f ca="1">IF(C47="","",C47+D47)</f>
        <v/>
      </c>
      <c r="F47" s="379">
        <f ca="1">LOOKUP("End of Data",Data!$Q$287:'Data'!$Q$344,Data!$O$287:'Data'!$O$344)</f>
        <v>8.31</v>
      </c>
      <c r="G47" s="130">
        <f ca="1">IF(F47&gt;0,F47,E47)</f>
        <v>8.31</v>
      </c>
      <c r="H47" s="382">
        <f>Data!$M607*100</f>
        <v>3.8400000000000003</v>
      </c>
      <c r="I47" s="387">
        <f t="shared" ca="1" si="0"/>
        <v>0.31910400000000005</v>
      </c>
      <c r="M47" s="130"/>
    </row>
    <row r="48" spans="1:13" ht="15.6">
      <c r="A48" s="385" t="s">
        <v>93</v>
      </c>
      <c r="B48" s="379">
        <f ca="1">LOOKUP("End of Data",Data!$J$102:'Data'!$J$158,Data!$H$102:'Data'!$H$158)</f>
        <v>0</v>
      </c>
      <c r="C48" s="130">
        <f>IF(B49=0,"",B49)</f>
        <v>11.34</v>
      </c>
      <c r="D48" s="117">
        <f ca="1"/>
        <v>-0.17333184971995622</v>
      </c>
      <c r="E48" s="130">
        <f t="shared" ca="1" si="2"/>
        <v>11.166668150280044</v>
      </c>
      <c r="F48" s="379">
        <f ca="1">LOOKUP("End of Data",Data!$Q$287:'Data'!$Q$344,Data!$P$287:'Data'!$P$344)</f>
        <v>8.07</v>
      </c>
      <c r="G48" s="130">
        <f ca="1">IF(F48&gt;0,F48,E48)</f>
        <v>8.07</v>
      </c>
      <c r="H48" s="382">
        <f>Data!$N607*100</f>
        <v>3.64</v>
      </c>
      <c r="I48" s="387">
        <v>0.26700000000000002</v>
      </c>
    </row>
    <row r="49" spans="1:11" ht="16.149999999999999" thickBot="1">
      <c r="A49" s="388" t="s">
        <v>94</v>
      </c>
      <c r="B49" s="389">
        <v>11.34</v>
      </c>
      <c r="C49" s="372"/>
      <c r="D49" s="372"/>
      <c r="E49" s="372"/>
      <c r="F49" s="372"/>
      <c r="G49" s="372" t="s">
        <v>95</v>
      </c>
      <c r="H49" s="373">
        <f>SUM(H37:H48)</f>
        <v>100</v>
      </c>
      <c r="I49" s="390"/>
      <c r="J49" s="381"/>
    </row>
    <row r="50" spans="1:11">
      <c r="A50" s="376"/>
      <c r="B50" s="377"/>
      <c r="C50" s="377"/>
      <c r="D50" s="377"/>
      <c r="E50" s="377"/>
      <c r="F50" s="377"/>
      <c r="G50" s="377"/>
      <c r="H50" s="376"/>
      <c r="I50" s="376"/>
      <c r="J50" s="376"/>
    </row>
    <row r="51" spans="1:11" ht="16.149999999999999" thickBot="1">
      <c r="A51" s="243" t="s">
        <v>201</v>
      </c>
      <c r="B51" s="243"/>
      <c r="C51" s="243"/>
      <c r="D51" s="223"/>
      <c r="E51" s="224"/>
      <c r="F51" s="224"/>
      <c r="G51" s="224"/>
      <c r="H51" s="224"/>
      <c r="I51" s="224"/>
      <c r="J51" s="244"/>
    </row>
    <row r="52" spans="1:11" ht="16.149999999999999" thickBot="1">
      <c r="A52" s="245"/>
      <c r="B52" s="245"/>
      <c r="C52" s="245"/>
      <c r="D52" s="224"/>
      <c r="E52" s="224"/>
      <c r="F52" s="224"/>
      <c r="G52" s="224"/>
      <c r="H52" s="224"/>
      <c r="I52" s="224"/>
      <c r="J52" s="244"/>
    </row>
    <row r="53" spans="1:11" ht="13.9" thickBot="1">
      <c r="A53" s="224" t="s">
        <v>97</v>
      </c>
      <c r="B53" s="224"/>
      <c r="C53" s="224"/>
      <c r="D53" s="224"/>
      <c r="E53" s="224"/>
      <c r="F53" s="224"/>
      <c r="G53" s="224"/>
      <c r="H53" s="224"/>
      <c r="I53" s="246">
        <f ca="1">SUM(I37:I48)</f>
        <v>8.803055999999998</v>
      </c>
      <c r="J53" s="244"/>
    </row>
    <row r="54" spans="1:11">
      <c r="A54" s="224"/>
      <c r="B54" s="224"/>
      <c r="C54" s="224"/>
      <c r="D54" s="247"/>
      <c r="E54" s="224"/>
      <c r="F54" s="224"/>
      <c r="G54" s="224"/>
      <c r="H54" s="224"/>
      <c r="I54" s="224"/>
      <c r="J54" s="244"/>
    </row>
    <row r="55" spans="1:11" ht="16.149999999999999" thickBot="1">
      <c r="A55" s="225" t="s">
        <v>202</v>
      </c>
      <c r="B55" s="225"/>
      <c r="C55" s="225"/>
      <c r="D55" s="226"/>
      <c r="E55" s="227"/>
      <c r="F55" s="227"/>
      <c r="G55" s="227"/>
      <c r="H55" s="227"/>
      <c r="I55" s="227"/>
      <c r="J55" s="228"/>
    </row>
    <row r="56" spans="1:11" ht="16.149999999999999" thickBot="1">
      <c r="A56" s="229" t="s">
        <v>99</v>
      </c>
      <c r="B56" s="230"/>
      <c r="C56" s="229"/>
      <c r="D56" s="229"/>
      <c r="E56" s="229"/>
      <c r="F56" s="229"/>
      <c r="G56" s="227"/>
      <c r="H56" s="227"/>
      <c r="I56" s="227"/>
      <c r="J56" s="228"/>
    </row>
    <row r="57" spans="1:11" ht="14.45" thickBot="1">
      <c r="A57" s="227"/>
      <c r="B57" s="548" t="s">
        <v>100</v>
      </c>
      <c r="C57" s="231">
        <f ca="1">MAX(0, (F57-I57))</f>
        <v>0</v>
      </c>
      <c r="D57" s="227" t="s">
        <v>203</v>
      </c>
      <c r="E57" s="227"/>
      <c r="F57" s="232">
        <f ca="1">+C59</f>
        <v>5.5</v>
      </c>
      <c r="G57" s="227" t="s">
        <v>102</v>
      </c>
      <c r="H57" s="227"/>
      <c r="I57" s="233">
        <f ca="1">+C61</f>
        <v>8.803055999999998</v>
      </c>
      <c r="J57" s="227"/>
      <c r="K57" s="125"/>
    </row>
    <row r="58" spans="1:11" ht="14.45" thickBot="1">
      <c r="A58" s="227"/>
      <c r="B58" s="234" t="s">
        <v>103</v>
      </c>
      <c r="C58" s="229"/>
      <c r="D58" s="235" t="s">
        <v>104</v>
      </c>
      <c r="E58" s="229"/>
      <c r="F58" s="227"/>
      <c r="G58" s="235"/>
      <c r="H58" s="227"/>
      <c r="I58" s="235"/>
      <c r="J58" s="227"/>
      <c r="K58" s="125"/>
    </row>
    <row r="59" spans="1:11" ht="13.9" thickBot="1">
      <c r="A59" s="310" t="s">
        <v>105</v>
      </c>
      <c r="B59" s="311"/>
      <c r="C59" s="236">
        <f ca="1">MIN(D60,(IF(F60&gt;H60,F60,H60)))</f>
        <v>5.5</v>
      </c>
      <c r="D59" s="227" t="s">
        <v>106</v>
      </c>
      <c r="E59" s="227"/>
      <c r="F59" s="227"/>
      <c r="G59" s="227"/>
      <c r="H59" s="227"/>
      <c r="I59" s="227"/>
      <c r="J59" s="227"/>
      <c r="K59" s="125"/>
    </row>
    <row r="60" spans="1:11" ht="16.149999999999999" thickBot="1">
      <c r="A60" s="229"/>
      <c r="B60" s="227"/>
      <c r="C60" s="229"/>
      <c r="D60" s="237">
        <f>1.15*5.5</f>
        <v>6.3249999999999993</v>
      </c>
      <c r="E60" s="227"/>
      <c r="F60" s="238">
        <v>5.5</v>
      </c>
      <c r="G60" s="239"/>
      <c r="H60" s="237">
        <f ca="1">((SUM((Data!N394:'Data'!N397),I53)-MAX((Data!N394:'Data'!N397),I53)-MIN((Data!N394:'Data'!N397),I53))/3)*(0.85)</f>
        <v>4.0970000000000004</v>
      </c>
      <c r="I60" s="227"/>
      <c r="J60" s="227"/>
      <c r="K60" s="125"/>
    </row>
    <row r="61" spans="1:11" ht="13.9" thickBot="1">
      <c r="A61" s="557" t="s">
        <v>107</v>
      </c>
      <c r="B61" s="569"/>
      <c r="C61" s="233">
        <f ca="1">IF(D62&gt;G62,D62,G62)</f>
        <v>8.803055999999998</v>
      </c>
      <c r="D61" s="240" t="s">
        <v>108</v>
      </c>
      <c r="E61" s="227"/>
      <c r="F61" s="227"/>
      <c r="G61" s="227"/>
      <c r="H61" s="235"/>
      <c r="I61" s="235"/>
      <c r="J61" s="227"/>
      <c r="K61" s="125"/>
    </row>
    <row r="62" spans="1:11" ht="13.9" thickBot="1">
      <c r="A62" s="226"/>
      <c r="B62" s="226"/>
      <c r="C62" s="226"/>
      <c r="D62" s="241">
        <f ca="1">+I53</f>
        <v>8.803055999999998</v>
      </c>
      <c r="E62" s="226"/>
      <c r="F62" s="226"/>
      <c r="G62" s="241">
        <f>+Data!C753</f>
        <v>2.94</v>
      </c>
      <c r="H62" s="226"/>
      <c r="I62" s="226"/>
      <c r="J62" s="242"/>
    </row>
    <row r="63" spans="1:11" ht="13.9">
      <c r="A63" s="117" t="s">
        <v>109</v>
      </c>
      <c r="D63" s="126"/>
      <c r="F63" s="127"/>
      <c r="H63" s="126"/>
    </row>
    <row r="64" spans="1:11">
      <c r="A64" s="117" t="s">
        <v>110</v>
      </c>
    </row>
    <row r="65" spans="1:10">
      <c r="A65" s="117" t="s">
        <v>111</v>
      </c>
    </row>
    <row r="66" spans="1:10">
      <c r="A66" s="117" t="s">
        <v>112</v>
      </c>
    </row>
    <row r="67" spans="1:10">
      <c r="A67" s="117" t="s">
        <v>204</v>
      </c>
    </row>
    <row r="68" spans="1:10">
      <c r="A68" s="117" t="s">
        <v>205</v>
      </c>
    </row>
    <row r="70" spans="1:10" ht="15.6">
      <c r="A70" s="121" t="s">
        <v>36</v>
      </c>
      <c r="B70" s="123"/>
      <c r="C70" s="123"/>
      <c r="D70" s="123"/>
      <c r="E70" s="123"/>
      <c r="F70" s="123"/>
      <c r="G70" s="123"/>
      <c r="H70" s="123"/>
      <c r="I70" s="123"/>
      <c r="J70" s="123"/>
    </row>
    <row r="71" spans="1:10" ht="19.149999999999999" customHeight="1">
      <c r="A71" s="267" t="s">
        <v>206</v>
      </c>
      <c r="B71" s="267"/>
      <c r="C71" s="267"/>
      <c r="D71" s="267"/>
      <c r="E71" s="267"/>
      <c r="F71" s="267"/>
      <c r="G71" s="267"/>
      <c r="H71" s="121"/>
    </row>
    <row r="72" spans="1:10" ht="16.149999999999999" customHeight="1">
      <c r="A72" s="267" t="s">
        <v>207</v>
      </c>
      <c r="B72" s="267"/>
      <c r="C72" s="267"/>
      <c r="D72" s="267"/>
      <c r="E72" s="267"/>
      <c r="F72" s="267"/>
      <c r="G72" s="267"/>
      <c r="H72" s="114"/>
    </row>
    <row r="73" spans="1:10" ht="16.149999999999999" customHeight="1">
      <c r="A73" s="267" t="s">
        <v>208</v>
      </c>
      <c r="B73" s="268"/>
      <c r="C73" s="268"/>
      <c r="D73" s="268"/>
      <c r="E73" s="268"/>
      <c r="F73" s="268"/>
      <c r="G73" s="268"/>
      <c r="H73" s="114"/>
    </row>
    <row r="74" spans="1:10" ht="18">
      <c r="A74" s="121"/>
      <c r="B74" s="121"/>
      <c r="C74" s="121"/>
      <c r="D74" s="121"/>
      <c r="E74" s="121"/>
      <c r="F74" s="121"/>
      <c r="G74" s="121"/>
      <c r="H74" s="121"/>
      <c r="I74" s="114"/>
      <c r="J74" s="114"/>
    </row>
    <row r="116" spans="1:14" ht="14.45">
      <c r="A116" s="539" t="s">
        <v>209</v>
      </c>
    </row>
    <row r="117" spans="1:14" ht="15.6">
      <c r="A117" s="121" t="s">
        <v>210</v>
      </c>
    </row>
    <row r="118" spans="1:14" ht="15.6">
      <c r="A118" s="267" t="s">
        <v>119</v>
      </c>
      <c r="B118" s="367"/>
      <c r="C118" s="367"/>
      <c r="D118" s="367"/>
      <c r="E118" s="367"/>
      <c r="F118" s="367"/>
      <c r="G118" s="367"/>
      <c r="H118" s="367"/>
      <c r="I118" s="367"/>
      <c r="J118" s="367"/>
      <c r="K118" s="367"/>
      <c r="L118" s="367"/>
      <c r="M118" s="367"/>
      <c r="N118" s="367"/>
    </row>
    <row r="119" spans="1:14" ht="15.6">
      <c r="A119" s="119" t="s">
        <v>120</v>
      </c>
    </row>
    <row r="120" spans="1:14" ht="16.5" customHeight="1">
      <c r="A120" s="267" t="s">
        <v>211</v>
      </c>
      <c r="B120" s="268"/>
      <c r="C120" s="268"/>
      <c r="D120" s="268"/>
      <c r="E120" s="268"/>
      <c r="F120" s="268"/>
      <c r="G120" s="268"/>
      <c r="H120" s="268"/>
      <c r="I120" s="268"/>
      <c r="J120" s="268"/>
      <c r="K120" s="268"/>
      <c r="L120" s="268"/>
      <c r="M120" s="268"/>
      <c r="N120" s="268"/>
    </row>
    <row r="121" spans="1:14" ht="18.75" customHeight="1">
      <c r="A121" s="119" t="s">
        <v>212</v>
      </c>
    </row>
    <row r="122" spans="1:14" ht="18.75" customHeight="1">
      <c r="A122" s="267" t="s">
        <v>213</v>
      </c>
    </row>
    <row r="123" spans="1:14" ht="15.6">
      <c r="A123" s="267" t="s">
        <v>214</v>
      </c>
      <c r="B123" s="391"/>
      <c r="C123" s="391"/>
      <c r="D123" s="391"/>
      <c r="E123" s="391"/>
      <c r="F123" s="391"/>
      <c r="G123" s="391"/>
      <c r="H123" s="121"/>
    </row>
    <row r="124" spans="1:14" ht="15.6">
      <c r="A124" s="267" t="s">
        <v>215</v>
      </c>
      <c r="B124" s="268"/>
      <c r="C124" s="268"/>
      <c r="D124" s="268"/>
      <c r="E124" s="268"/>
      <c r="F124" s="268"/>
      <c r="G124" s="268"/>
      <c r="H124" s="268"/>
      <c r="I124" s="268"/>
      <c r="J124" s="268"/>
      <c r="K124" s="268"/>
      <c r="L124" s="268"/>
      <c r="M124" s="268"/>
      <c r="N124" s="268"/>
    </row>
    <row r="125" spans="1:14" ht="19.5" customHeight="1">
      <c r="A125" s="119" t="s">
        <v>216</v>
      </c>
    </row>
    <row r="126" spans="1:14" ht="15.6">
      <c r="A126" s="267" t="s">
        <v>217</v>
      </c>
    </row>
    <row r="127" spans="1:14">
      <c r="A127" s="392"/>
    </row>
    <row r="128" spans="1:14" ht="13.9" thickBot="1">
      <c r="A128" s="369" t="s">
        <v>218</v>
      </c>
      <c r="B128" s="369"/>
      <c r="C128" s="369"/>
      <c r="D128" s="369"/>
      <c r="E128" s="369"/>
      <c r="F128" s="369"/>
      <c r="G128" s="370"/>
      <c r="H128" s="370"/>
      <c r="I128" s="370"/>
      <c r="J128" s="370"/>
      <c r="K128" s="370"/>
      <c r="L128" s="370"/>
      <c r="M128" s="370"/>
      <c r="N128" s="370"/>
    </row>
    <row r="129" spans="1:14">
      <c r="A129" s="135" t="s">
        <v>128</v>
      </c>
      <c r="B129" s="135" t="s">
        <v>129</v>
      </c>
      <c r="C129" s="470"/>
      <c r="D129" s="470"/>
      <c r="E129" s="470"/>
      <c r="F129" s="470"/>
      <c r="G129" s="470"/>
      <c r="H129" s="470" t="s">
        <v>130</v>
      </c>
      <c r="I129" s="470"/>
      <c r="J129" s="470"/>
      <c r="K129" s="470"/>
      <c r="L129" s="470"/>
      <c r="M129" s="470"/>
      <c r="N129" s="470"/>
    </row>
    <row r="130" spans="1:14" ht="13.9" thickBot="1">
      <c r="A130" s="343" t="s">
        <v>131</v>
      </c>
      <c r="B130" s="343" t="s">
        <v>132</v>
      </c>
      <c r="C130" s="343" t="s">
        <v>82</v>
      </c>
      <c r="D130" s="343" t="s">
        <v>83</v>
      </c>
      <c r="E130" s="343" t="s">
        <v>84</v>
      </c>
      <c r="F130" s="343" t="s">
        <v>85</v>
      </c>
      <c r="G130" s="343" t="s">
        <v>86</v>
      </c>
      <c r="H130" s="343" t="s">
        <v>87</v>
      </c>
      <c r="I130" s="343" t="s">
        <v>88</v>
      </c>
      <c r="J130" s="343" t="s">
        <v>89</v>
      </c>
      <c r="K130" s="343" t="s">
        <v>90</v>
      </c>
      <c r="L130" s="343" t="s">
        <v>91</v>
      </c>
      <c r="M130" s="343" t="s">
        <v>92</v>
      </c>
      <c r="N130" s="343" t="s">
        <v>133</v>
      </c>
    </row>
    <row r="131" spans="1:14">
      <c r="A131" s="66"/>
      <c r="B131" s="66"/>
      <c r="C131" s="315"/>
      <c r="D131" s="315"/>
      <c r="E131" s="315"/>
      <c r="F131" s="315"/>
      <c r="G131" s="315"/>
      <c r="H131" s="315" t="s">
        <v>81</v>
      </c>
      <c r="I131" s="315"/>
      <c r="J131" s="315"/>
      <c r="K131" s="315"/>
      <c r="L131" s="315"/>
      <c r="M131" s="315"/>
      <c r="N131" s="315"/>
    </row>
    <row r="132" spans="1:14">
      <c r="A132" s="8">
        <v>2022</v>
      </c>
      <c r="B132" s="84">
        <v>44686</v>
      </c>
      <c r="C132" s="52">
        <f>IF(Data!D102&gt;0,Data!D102,"")</f>
        <v>11.643682913533835</v>
      </c>
      <c r="D132" s="52">
        <f>IF(Data!E102&gt;0,Data!E102,"")</f>
        <v>11.642857197802197</v>
      </c>
      <c r="E132" s="52">
        <f>IF(Data!E102&gt;0,Data!E102,"")</f>
        <v>11.642857197802197</v>
      </c>
      <c r="F132" s="52">
        <f>IF(Data!F102&gt;0,Data!F102,"")</f>
        <v>11.644953280798148</v>
      </c>
      <c r="G132" s="52">
        <f>IF(Data!F102&gt;0,Data!F102,"")</f>
        <v>11.644953280798148</v>
      </c>
      <c r="H132" s="52">
        <f>IF(Data!F102&gt;0,Data!F102,"")</f>
        <v>11.644953280798148</v>
      </c>
      <c r="I132" s="52">
        <f>IF(Data!G102&gt;0,Data!G102,"")</f>
        <v>11.617213825910932</v>
      </c>
      <c r="J132" s="52">
        <f>IF(Data!G102&gt;0,Data!G102,"")</f>
        <v>11.617213825910932</v>
      </c>
      <c r="K132" s="52">
        <f>IF(Data!G102&gt;0,Data!G102,"")</f>
        <v>11.617213825910932</v>
      </c>
      <c r="L132" s="52">
        <f>IF(Data!H102&gt;0,Data!H102,"")</f>
        <v>11.505920915268941</v>
      </c>
      <c r="M132" s="52">
        <f>IF(Data!H102&gt;0,Data!H102,"")</f>
        <v>11.505920915268941</v>
      </c>
      <c r="N132" s="52">
        <f>IF(Data!H102&gt;0,Data!I102,"")</f>
        <v>10.955918645170618</v>
      </c>
    </row>
    <row r="133" spans="1:14">
      <c r="A133" s="66"/>
      <c r="B133" s="84">
        <f>B132+7</f>
        <v>44693</v>
      </c>
      <c r="C133" s="52">
        <f>IF(Data!D103&gt;0,Data!D103,"")</f>
        <v>12.548104470792364</v>
      </c>
      <c r="D133" s="52">
        <f>IF(Data!E103&gt;0,Data!E103,"")</f>
        <v>12.549558347310583</v>
      </c>
      <c r="E133" s="52">
        <f>IF(Data!E103&gt;0,Data!E103,"")</f>
        <v>12.549558347310583</v>
      </c>
      <c r="F133" s="52">
        <f>IF(Data!F103&gt;0,Data!F103,"")</f>
        <v>12.550479638519375</v>
      </c>
      <c r="G133" s="52">
        <f>IF(Data!F103&gt;0,Data!F103,"")</f>
        <v>12.550479638519375</v>
      </c>
      <c r="H133" s="52">
        <f>IF(Data!F103&gt;0,Data!F103,"")</f>
        <v>12.550479638519375</v>
      </c>
      <c r="I133" s="52">
        <f>IF(Data!G103&gt;0,Data!G103,"")</f>
        <v>12.50662605986119</v>
      </c>
      <c r="J133" s="52">
        <f>IF(Data!G103&gt;0,Data!G103,"")</f>
        <v>12.50662605986119</v>
      </c>
      <c r="K133" s="52">
        <f>IF(Data!G103&gt;0,Data!G103,"")</f>
        <v>12.50662605986119</v>
      </c>
      <c r="L133" s="52">
        <f>IF(Data!H103&gt;0,Data!H103,"")</f>
        <v>12.283051256506653</v>
      </c>
      <c r="M133" s="52">
        <f>IF(Data!H103&gt;0,Data!H103,"")</f>
        <v>12.283051256506653</v>
      </c>
      <c r="N133" s="52">
        <f>IF(Data!H103&gt;0,Data!I103,"")</f>
        <v>11.517818029207634</v>
      </c>
    </row>
    <row r="134" spans="1:14">
      <c r="A134" s="66"/>
      <c r="B134" s="84">
        <f t="shared" ref="B134:B188" si="3">B133+7</f>
        <v>44700</v>
      </c>
      <c r="C134" s="52">
        <f>IF(Data!D104&gt;0,Data!D104,"")</f>
        <v>12.754575033256218</v>
      </c>
      <c r="D134" s="52">
        <f>IF(Data!E104&gt;0,Data!E104,"")</f>
        <v>12.780956217466745</v>
      </c>
      <c r="E134" s="52">
        <f>IF(Data!E104&gt;0,Data!E104,"")</f>
        <v>12.780956217466745</v>
      </c>
      <c r="F134" s="52">
        <f>IF(Data!F104&gt;0,Data!F104,"")</f>
        <v>12.791752336610758</v>
      </c>
      <c r="G134" s="52">
        <f>IF(Data!F104&gt;0,Data!F104,"")</f>
        <v>12.791752336610758</v>
      </c>
      <c r="H134" s="52">
        <f>IF(Data!F104&gt;0,Data!F104,"")</f>
        <v>12.791752336610758</v>
      </c>
      <c r="I134" s="52">
        <f>IF(Data!G104&gt;0,Data!G104,"")</f>
        <v>12.771641550028919</v>
      </c>
      <c r="J134" s="52">
        <f>IF(Data!G104&gt;0,Data!G104,"")</f>
        <v>12.771641550028919</v>
      </c>
      <c r="K134" s="52">
        <f>IF(Data!G104&gt;0,Data!G104,"")</f>
        <v>12.771641550028919</v>
      </c>
      <c r="L134" s="52">
        <f>IF(Data!H104&gt;0,Data!H104,"")</f>
        <v>12.58564762724118</v>
      </c>
      <c r="M134" s="52">
        <f>IF(Data!H104&gt;0,Data!H104,"")</f>
        <v>12.58564762724118</v>
      </c>
      <c r="N134" s="52">
        <f>IF(Data!H104&gt;0,Data!I104,"")</f>
        <v>11.82586907316368</v>
      </c>
    </row>
    <row r="135" spans="1:14">
      <c r="A135" s="66"/>
      <c r="B135" s="84">
        <f t="shared" si="3"/>
        <v>44707</v>
      </c>
      <c r="C135" s="52">
        <f>IF(Data!D105&gt;0,Data!D105,"")</f>
        <v>12.209832121168304</v>
      </c>
      <c r="D135" s="52">
        <f>IF(Data!E105&gt;0,Data!E105,"")</f>
        <v>12.256230021688836</v>
      </c>
      <c r="E135" s="52">
        <f>IF(Data!E105&gt;0,Data!E105,"")</f>
        <v>12.256230021688836</v>
      </c>
      <c r="F135" s="52">
        <f>IF(Data!F105&gt;0,Data!F105,"")</f>
        <v>12.288319081839214</v>
      </c>
      <c r="G135" s="52">
        <f>IF(Data!F105&gt;0,Data!F105,"")</f>
        <v>12.288319081839214</v>
      </c>
      <c r="H135" s="52">
        <f>IF(Data!F105&gt;0,Data!F105,"")</f>
        <v>12.288319081839214</v>
      </c>
      <c r="I135" s="52">
        <f>IF(Data!G105&gt;0,Data!G105,"")</f>
        <v>12.29605270965876</v>
      </c>
      <c r="J135" s="52">
        <f>IF(Data!G105&gt;0,Data!G105,"")</f>
        <v>12.29605270965876</v>
      </c>
      <c r="K135" s="52">
        <f>IF(Data!G105&gt;0,Data!G105,"")</f>
        <v>12.29605270965876</v>
      </c>
      <c r="L135" s="52">
        <f>IF(Data!H105&gt;0,Data!H105,"")</f>
        <v>12.152467047426258</v>
      </c>
      <c r="M135" s="52">
        <f>IF(Data!H105&gt;0,Data!H105,"")</f>
        <v>12.152467047426258</v>
      </c>
      <c r="N135" s="52">
        <f>IF(Data!H105&gt;0,Data!I105,"")</f>
        <v>11.625836836321572</v>
      </c>
    </row>
    <row r="136" spans="1:14">
      <c r="A136" s="66"/>
      <c r="B136" s="84">
        <f t="shared" si="3"/>
        <v>44714</v>
      </c>
      <c r="C136" s="52">
        <f>IF(Data!D106&gt;0,Data!D106,"")</f>
        <v>11.345608027761713</v>
      </c>
      <c r="D136" s="52">
        <f>IF(Data!E106&gt;0,Data!E106,"")</f>
        <v>11.402774472238288</v>
      </c>
      <c r="E136" s="52">
        <f>IF(Data!E106&gt;0,Data!E106,"")</f>
        <v>11.402774472238288</v>
      </c>
      <c r="F136" s="52">
        <f>IF(Data!F106&gt;0,Data!F106,"")</f>
        <v>11.46986236697513</v>
      </c>
      <c r="G136" s="52">
        <f>IF(Data!F106&gt;0,Data!F106,"")</f>
        <v>11.46986236697513</v>
      </c>
      <c r="H136" s="52">
        <f>IF(Data!F106&gt;0,Data!F106,"")</f>
        <v>11.46986236697513</v>
      </c>
      <c r="I136" s="52">
        <f>IF(Data!G106&gt;0,Data!G106,"")</f>
        <v>11.513561237709659</v>
      </c>
      <c r="J136" s="52">
        <f>IF(Data!G106&gt;0,Data!G106,"")</f>
        <v>11.513561237709659</v>
      </c>
      <c r="K136" s="52">
        <f>IF(Data!G106&gt;0,Data!G106,"")</f>
        <v>11.513561237709659</v>
      </c>
      <c r="L136" s="52">
        <f>IF(Data!H106&gt;0,Data!H106,"")</f>
        <v>11.457867777617119</v>
      </c>
      <c r="M136" s="52">
        <f>IF(Data!H106&gt;0,Data!H106,"")</f>
        <v>11.457867777617119</v>
      </c>
      <c r="N136" s="52">
        <f>IF(Data!H106&gt;0,Data!I106,"")</f>
        <v>11.130374891555814</v>
      </c>
    </row>
    <row r="137" spans="1:14">
      <c r="A137" s="66"/>
      <c r="B137" s="84">
        <f t="shared" si="3"/>
        <v>44721</v>
      </c>
      <c r="C137" s="52">
        <f>IF(Data!D107&gt;0,Data!D107,"")</f>
        <v>11.49799223973395</v>
      </c>
      <c r="D137" s="52">
        <f>IF(Data!E107&gt;0,Data!E107,"")</f>
        <v>11.555481720647773</v>
      </c>
      <c r="E137" s="52">
        <f>IF(Data!E107&gt;0,Data!E107,"")</f>
        <v>11.555481720647773</v>
      </c>
      <c r="F137" s="52">
        <f>IF(Data!F107&gt;0,Data!F107,"")</f>
        <v>11.620761970792366</v>
      </c>
      <c r="G137" s="52">
        <f>IF(Data!F107&gt;0,Data!F107,"")</f>
        <v>11.620761970792366</v>
      </c>
      <c r="H137" s="52">
        <f>IF(Data!F107&gt;0,Data!F107,"")</f>
        <v>11.620761970792366</v>
      </c>
      <c r="I137" s="52">
        <f>IF(Data!G107&gt;0,Data!G107,"")</f>
        <v>11.680866930306536</v>
      </c>
      <c r="J137" s="52">
        <f>IF(Data!G107&gt;0,Data!G107,"")</f>
        <v>11.680866930306536</v>
      </c>
      <c r="K137" s="52">
        <f>IF(Data!G107&gt;0,Data!G107,"")</f>
        <v>11.680866930306536</v>
      </c>
      <c r="L137" s="52">
        <f>IF(Data!H107&gt;0,Data!H107,"")</f>
        <v>11.666739298727588</v>
      </c>
      <c r="M137" s="52">
        <f>IF(Data!H107&gt;0,Data!H107,"")</f>
        <v>11.666739298727588</v>
      </c>
      <c r="N137" s="52">
        <f>IF(Data!H107&gt;0,Data!I107,"")</f>
        <v>11.374043917004048</v>
      </c>
    </row>
    <row r="138" spans="1:14">
      <c r="A138" s="66"/>
      <c r="B138" s="84">
        <f t="shared" si="3"/>
        <v>44728</v>
      </c>
      <c r="C138" s="52">
        <f>IF(Data!D108&gt;0,Data!D108,"")</f>
        <v>11.453578840370156</v>
      </c>
      <c r="D138" s="52">
        <f>IF(Data!E108&gt;0,Data!E108,"")</f>
        <v>11.515888338635049</v>
      </c>
      <c r="E138" s="52">
        <f>IF(Data!E108&gt;0,Data!E108,"")</f>
        <v>11.515888338635049</v>
      </c>
      <c r="F138" s="52">
        <f>IF(Data!F108&gt;0,Data!F108,"")</f>
        <v>11.602780730190862</v>
      </c>
      <c r="G138" s="52">
        <f>IF(Data!F108&gt;0,Data!F108,"")</f>
        <v>11.602780730190862</v>
      </c>
      <c r="H138" s="52">
        <f>IF(Data!F108&gt;0,Data!F108,"")</f>
        <v>11.602780730190862</v>
      </c>
      <c r="I138" s="52">
        <f>IF(Data!G108&gt;0,Data!G108,"")</f>
        <v>11.659328707345287</v>
      </c>
      <c r="J138" s="52">
        <f>IF(Data!G108&gt;0,Data!G108,"")</f>
        <v>11.659328707345287</v>
      </c>
      <c r="K138" s="52">
        <f>IF(Data!G108&gt;0,Data!G108,"")</f>
        <v>11.659328707345287</v>
      </c>
      <c r="L138" s="52">
        <f>IF(Data!H108&gt;0,Data!H108,"")</f>
        <v>11.638909300173513</v>
      </c>
      <c r="M138" s="52">
        <f>IF(Data!H108&gt;0,Data!H108,"")</f>
        <v>11.638909300173513</v>
      </c>
      <c r="N138" s="52">
        <f>IF(Data!H108&gt;0,Data!I108,"")</f>
        <v>11.344426456043957</v>
      </c>
    </row>
    <row r="139" spans="1:14">
      <c r="A139" s="66"/>
      <c r="B139" s="84">
        <f t="shared" si="3"/>
        <v>44735</v>
      </c>
      <c r="C139" s="52">
        <f>IF(Data!D109&gt;0,Data!D109,"")</f>
        <v>10.085436324465011</v>
      </c>
      <c r="D139" s="52">
        <f>IF(Data!E109&gt;0,Data!E109,"")</f>
        <v>10.127195355696934</v>
      </c>
      <c r="E139" s="52">
        <f>IF(Data!E109&gt;0,Data!E109,"")</f>
        <v>10.127195355696934</v>
      </c>
      <c r="F139" s="52">
        <f>IF(Data!F109&gt;0,Data!F109,"")</f>
        <v>10.23151388953152</v>
      </c>
      <c r="G139" s="52">
        <f>IF(Data!F109&gt;0,Data!F109,"")</f>
        <v>10.23151388953152</v>
      </c>
      <c r="H139" s="52">
        <f>IF(Data!F109&gt;0,Data!F109,"")</f>
        <v>10.23151388953152</v>
      </c>
      <c r="I139" s="52">
        <f>IF(Data!G109&gt;0,Data!G109,"")</f>
        <v>10.324143753614806</v>
      </c>
      <c r="J139" s="52">
        <f>IF(Data!G109&gt;0,Data!G109,"")</f>
        <v>10.324143753614806</v>
      </c>
      <c r="K139" s="52">
        <f>IF(Data!G109&gt;0,Data!G109,"")</f>
        <v>10.324143753614806</v>
      </c>
      <c r="L139" s="52">
        <f>IF(Data!H109&gt;0,Data!H109,"")</f>
        <v>10.33250409774436</v>
      </c>
      <c r="M139" s="52">
        <f>IF(Data!H109&gt;0,Data!H109,"")</f>
        <v>10.33250409774436</v>
      </c>
      <c r="N139" s="52">
        <f>IF(Data!H109&gt;0,Data!I109,"")</f>
        <v>10.100087430595721</v>
      </c>
    </row>
    <row r="140" spans="1:14">
      <c r="A140" s="66"/>
      <c r="B140" s="84">
        <f t="shared" si="3"/>
        <v>44742</v>
      </c>
      <c r="C140" s="52">
        <f>IF(Data!D110&gt;0,Data!D110,"")</f>
        <v>9.4225909933487557</v>
      </c>
      <c r="D140" s="52">
        <f>IF(Data!E110&gt;0,Data!E110,"")</f>
        <v>9.4178832981492206</v>
      </c>
      <c r="E140" s="52">
        <f>IF(Data!E110&gt;0,Data!E110,"")</f>
        <v>9.4178832981492206</v>
      </c>
      <c r="F140" s="52">
        <f>IF(Data!F110&gt;0,Data!F110,"")</f>
        <v>9.5461674233661071</v>
      </c>
      <c r="G140" s="52">
        <f>IF(Data!F110&gt;0,Data!F110,"")</f>
        <v>9.5461674233661071</v>
      </c>
      <c r="H140" s="52">
        <f>IF(Data!F110&gt;0,Data!F110,"")</f>
        <v>9.5461674233661071</v>
      </c>
      <c r="I140" s="52">
        <f>IF(Data!G110&gt;0,Data!G110,"")</f>
        <v>9.6466463938692897</v>
      </c>
      <c r="J140" s="52">
        <f>IF(Data!G110&gt;0,Data!G110,"")</f>
        <v>9.6466463938692897</v>
      </c>
      <c r="K140" s="52">
        <f>IF(Data!G110&gt;0,Data!G110,"")</f>
        <v>9.6466463938692897</v>
      </c>
      <c r="L140" s="52">
        <f>IF(Data!H110&gt;0,Data!H110,"")</f>
        <v>9.6714509210526316</v>
      </c>
      <c r="M140" s="52">
        <f>IF(Data!H110&gt;0,Data!H110,"")</f>
        <v>9.6714509210526316</v>
      </c>
      <c r="N140" s="52">
        <f>IF(Data!H110&gt;0,Data!I110,"")</f>
        <v>9.5338815066512446</v>
      </c>
    </row>
    <row r="141" spans="1:14">
      <c r="A141" s="66"/>
      <c r="B141" s="84">
        <f t="shared" si="3"/>
        <v>44749</v>
      </c>
      <c r="C141" s="52">
        <f>IF(Data!D111&gt;0,Data!D111,"")</f>
        <v>8.6531911842105274</v>
      </c>
      <c r="D141" s="52">
        <f>IF(Data!E111&gt;0,Data!E111,"")</f>
        <v>8.8646326966454598</v>
      </c>
      <c r="E141" s="52">
        <f>IF(Data!E111&gt;0,Data!E111,"")</f>
        <v>8.8646326966454598</v>
      </c>
      <c r="F141" s="52">
        <f>IF(Data!F111&gt;0,Data!F111,"")</f>
        <v>8.981365348467321</v>
      </c>
      <c r="G141" s="52">
        <f>IF(Data!F111&gt;0,Data!F111,"")</f>
        <v>8.981365348467321</v>
      </c>
      <c r="H141" s="52">
        <f>IF(Data!F111&gt;0,Data!F111,"")</f>
        <v>8.981365348467321</v>
      </c>
      <c r="I141" s="52">
        <f>IF(Data!G111&gt;0,Data!G111,"")</f>
        <v>9.0800164618276469</v>
      </c>
      <c r="J141" s="52">
        <f>IF(Data!G111&gt;0,Data!G111,"")</f>
        <v>9.0800164618276469</v>
      </c>
      <c r="K141" s="52">
        <f>IF(Data!G111&gt;0,Data!G111,"")</f>
        <v>9.0800164618276469</v>
      </c>
      <c r="L141" s="52">
        <f>IF(Data!H111&gt;0,Data!H111,"")</f>
        <v>9.1255490775014465</v>
      </c>
      <c r="M141" s="52">
        <f>IF(Data!H111&gt;0,Data!H111,"")</f>
        <v>9.1255490775014465</v>
      </c>
      <c r="N141" s="52">
        <f>IF(Data!H111&gt;0,Data!I111,"")</f>
        <v>9.023958034991324</v>
      </c>
    </row>
    <row r="142" spans="1:14">
      <c r="A142" s="66"/>
      <c r="B142" s="84">
        <f t="shared" si="3"/>
        <v>44756</v>
      </c>
      <c r="C142" s="52">
        <f>IF(Data!D112&gt;0,Data!D112,"")</f>
        <v>8.7038092030127707</v>
      </c>
      <c r="D142" s="52">
        <f>IF(Data!E112&gt;0,Data!E112,"")</f>
        <v>8.5074244224146316</v>
      </c>
      <c r="E142" s="52">
        <f>IF(Data!E112&gt;0,Data!E112,"")</f>
        <v>8.5074244224146316</v>
      </c>
      <c r="F142" s="52">
        <f>IF(Data!F112&gt;0,Data!F112,"")</f>
        <v>8.6342302909504003</v>
      </c>
      <c r="G142" s="52">
        <f>IF(Data!F112&gt;0,Data!F112,"")</f>
        <v>8.6342302909504003</v>
      </c>
      <c r="H142" s="52">
        <f>IF(Data!F112&gt;0,Data!F112,"")</f>
        <v>8.6342302909504003</v>
      </c>
      <c r="I142" s="52">
        <f>IF(Data!G112&gt;0,Data!G112,"")</f>
        <v>8.7433379655652814</v>
      </c>
      <c r="J142" s="52">
        <f>IF(Data!G112&gt;0,Data!G112,"")</f>
        <v>8.7433379655652814</v>
      </c>
      <c r="K142" s="52">
        <f>IF(Data!G112&gt;0,Data!G112,"")</f>
        <v>8.7433379655652814</v>
      </c>
      <c r="L142" s="52">
        <f>IF(Data!H112&gt;0,Data!H112,"")</f>
        <v>8.7964294981691005</v>
      </c>
      <c r="M142" s="52">
        <f>IF(Data!H112&gt;0,Data!H112,"")</f>
        <v>8.7964294981691005</v>
      </c>
      <c r="N142" s="52">
        <f>IF(Data!H112&gt;0,Data!I112,"")</f>
        <v>8.7060268463555257</v>
      </c>
    </row>
    <row r="143" spans="1:14">
      <c r="A143" s="66"/>
      <c r="B143" s="84">
        <f t="shared" si="3"/>
        <v>44763</v>
      </c>
      <c r="C143" s="52">
        <f>IF(Data!D113&gt;0,Data!D113,"")</f>
        <v>8.6850281691176914</v>
      </c>
      <c r="D143" s="52">
        <f>IF(Data!E113&gt;0,Data!E113,"")</f>
        <v>8.594004352772517</v>
      </c>
      <c r="E143" s="52">
        <f>IF(Data!E113&gt;0,Data!E113,"")</f>
        <v>8.594004352772517</v>
      </c>
      <c r="F143" s="52">
        <f>IF(Data!F113&gt;0,Data!F113,"")</f>
        <v>8.7023813158440024</v>
      </c>
      <c r="G143" s="52">
        <f>IF(Data!F113&gt;0,Data!F113,"")</f>
        <v>8.7023813158440024</v>
      </c>
      <c r="H143" s="52">
        <f>IF(Data!F113&gt;0,Data!F113,"")</f>
        <v>8.7023813158440024</v>
      </c>
      <c r="I143" s="52">
        <f>IF(Data!G113&gt;0,Data!G113,"")</f>
        <v>8.8013453107811621</v>
      </c>
      <c r="J143" s="52">
        <f>IF(Data!G113&gt;0,Data!G113,"")</f>
        <v>8.8013453107811621</v>
      </c>
      <c r="K143" s="52">
        <f>IF(Data!G113&gt;0,Data!G113,"")</f>
        <v>8.8013453107811621</v>
      </c>
      <c r="L143" s="52">
        <f>IF(Data!H113&gt;0,Data!H113,"")</f>
        <v>8.8535082594019947</v>
      </c>
      <c r="M143" s="52">
        <f>IF(Data!H113&gt;0,Data!H113,"")</f>
        <v>8.8535082594019947</v>
      </c>
      <c r="N143" s="52">
        <f>IF(Data!H113&gt;0,Data!I113,"")</f>
        <v>8.7772328237737796</v>
      </c>
    </row>
    <row r="144" spans="1:14">
      <c r="A144" s="66"/>
      <c r="B144" s="84">
        <f t="shared" si="3"/>
        <v>44770</v>
      </c>
      <c r="C144" s="52">
        <f>IF(Data!D114&gt;0,Data!D114,"")</f>
        <v>8.6850281691176914</v>
      </c>
      <c r="D144" s="52">
        <f>IF(Data!E114&gt;0,Data!E114,"")</f>
        <v>8.7768051455538156</v>
      </c>
      <c r="E144" s="52">
        <f>IF(Data!E114&gt;0,Data!E114,"")</f>
        <v>8.7768051455538156</v>
      </c>
      <c r="F144" s="52">
        <f>IF(Data!F114&gt;0,Data!F114,"")</f>
        <v>8.9009981278277017</v>
      </c>
      <c r="G144" s="52">
        <f>IF(Data!F114&gt;0,Data!F114,"")</f>
        <v>8.9009981278277017</v>
      </c>
      <c r="H144" s="52">
        <f>IF(Data!F114&gt;0,Data!F114,"")</f>
        <v>8.9009981278277017</v>
      </c>
      <c r="I144" s="52">
        <f>IF(Data!G114&gt;0,Data!G114,"")</f>
        <v>8.9993491197027886</v>
      </c>
      <c r="J144" s="52">
        <f>IF(Data!G114&gt;0,Data!G114,"")</f>
        <v>8.9993491197027886</v>
      </c>
      <c r="K144" s="52">
        <f>IF(Data!G114&gt;0,Data!G114,"")</f>
        <v>8.9993491197027886</v>
      </c>
      <c r="L144" s="52">
        <f>IF(Data!H114&gt;0,Data!H114,"")</f>
        <v>9.0506986209715858</v>
      </c>
      <c r="M144" s="52">
        <f>IF(Data!H114&gt;0,Data!H114,"")</f>
        <v>9.0506986209715858</v>
      </c>
      <c r="N144" s="52">
        <f>IF(Data!H114&gt;0,Data!I114,"")</f>
        <v>8.97558204258827</v>
      </c>
    </row>
    <row r="145" spans="1:14">
      <c r="A145" s="66"/>
      <c r="B145" s="84">
        <f t="shared" si="3"/>
        <v>44777</v>
      </c>
      <c r="C145" s="52">
        <f>IF(Data!D115&gt;0,Data!D115,"")</f>
        <v>8.6850281691176914</v>
      </c>
      <c r="D145" s="52">
        <f>IF(Data!E115&gt;0,Data!E115,"")</f>
        <v>8.4511010481694093</v>
      </c>
      <c r="E145" s="52">
        <f>IF(Data!E115&gt;0,Data!E115,"")</f>
        <v>8.4511010481694093</v>
      </c>
      <c r="F145" s="52">
        <f>IF(Data!F115&gt;0,Data!F115,"")</f>
        <v>8.5902090442655883</v>
      </c>
      <c r="G145" s="52">
        <f>IF(Data!F115&gt;0,Data!F115,"")</f>
        <v>8.5902090442655883</v>
      </c>
      <c r="H145" s="52">
        <f>IF(Data!F115&gt;0,Data!F115,"")</f>
        <v>8.5902090442655883</v>
      </c>
      <c r="I145" s="52">
        <f>IF(Data!G115&gt;0,Data!G115,"")</f>
        <v>8.7159747284816707</v>
      </c>
      <c r="J145" s="52">
        <f>IF(Data!G115&gt;0,Data!G115,"")</f>
        <v>8.7159747284816707</v>
      </c>
      <c r="K145" s="52">
        <f>IF(Data!G115&gt;0,Data!G115,"")</f>
        <v>8.7159747284816707</v>
      </c>
      <c r="L145" s="52">
        <f>IF(Data!H115&gt;0,Data!H115,"")</f>
        <v>8.7866239901416137</v>
      </c>
      <c r="M145" s="52">
        <f>IF(Data!H115&gt;0,Data!H115,"")</f>
        <v>8.7866239901416137</v>
      </c>
      <c r="N145" s="52">
        <f>IF(Data!H115&gt;0,Data!I115,"")</f>
        <v>8.771477582786348</v>
      </c>
    </row>
    <row r="146" spans="1:14">
      <c r="A146" s="66"/>
      <c r="B146" s="84">
        <f t="shared" si="3"/>
        <v>44784</v>
      </c>
      <c r="C146" s="52" t="str">
        <f>IF(Data!D116&gt;0,Data!D116,"")</f>
        <v/>
      </c>
      <c r="D146" s="52">
        <f>IF(Data!E116&gt;0,Data!E116,"")</f>
        <v>8.733685712865821</v>
      </c>
      <c r="E146" s="52">
        <f>IF(Data!E116&gt;0,Data!E116,"")</f>
        <v>8.733685712865821</v>
      </c>
      <c r="F146" s="52">
        <f>IF(Data!F116&gt;0,Data!F116,"")</f>
        <v>8.8383817052715621</v>
      </c>
      <c r="G146" s="52">
        <f>IF(Data!F116&gt;0,Data!F116,"")</f>
        <v>8.8383817052715621</v>
      </c>
      <c r="H146" s="52">
        <f>IF(Data!F116&gt;0,Data!F116,"")</f>
        <v>8.8383817052715621</v>
      </c>
      <c r="I146" s="52">
        <f>IF(Data!G116&gt;0,Data!G116,"")</f>
        <v>8.947374886218082</v>
      </c>
      <c r="J146" s="52">
        <f>IF(Data!G116&gt;0,Data!G116,"")</f>
        <v>8.947374886218082</v>
      </c>
      <c r="K146" s="52">
        <f>IF(Data!G116&gt;0,Data!G116,"")</f>
        <v>8.947374886218082</v>
      </c>
      <c r="L146" s="52">
        <f>IF(Data!H116&gt;0,Data!H116,"")</f>
        <v>9.0130802695276735</v>
      </c>
      <c r="M146" s="52">
        <f>IF(Data!H116&gt;0,Data!H116,"")</f>
        <v>9.0130802695276735</v>
      </c>
      <c r="N146" s="52">
        <f>IF(Data!H116&gt;0,Data!I116,"")</f>
        <v>8.9849324594470303</v>
      </c>
    </row>
    <row r="147" spans="1:14">
      <c r="A147" s="66"/>
      <c r="B147" s="84">
        <f t="shared" si="3"/>
        <v>44791</v>
      </c>
      <c r="C147" s="52" t="str">
        <f>IF(Data!D117&gt;0,Data!D117,"")</f>
        <v/>
      </c>
      <c r="D147" s="52">
        <f>IF(Data!E117&gt;0,Data!E117,"")</f>
        <v>7.9796311107417424</v>
      </c>
      <c r="E147" s="52">
        <f>IF(Data!E117&gt;0,Data!E117,"")</f>
        <v>7.9796311107417424</v>
      </c>
      <c r="F147" s="52">
        <f>IF(Data!F117&gt;0,Data!F117,"")</f>
        <v>8.0903705022801304</v>
      </c>
      <c r="G147" s="52">
        <f>IF(Data!F117&gt;0,Data!F117,"")</f>
        <v>8.0903705022801304</v>
      </c>
      <c r="H147" s="52">
        <f>IF(Data!F117&gt;0,Data!F117,"")</f>
        <v>8.0903705022801304</v>
      </c>
      <c r="I147" s="52">
        <f>IF(Data!G117&gt;0,Data!G117,"")</f>
        <v>8.2000960021765277</v>
      </c>
      <c r="J147" s="52">
        <f>IF(Data!G117&gt;0,Data!G117,"")</f>
        <v>8.2000960021765277</v>
      </c>
      <c r="K147" s="52">
        <f>IF(Data!G117&gt;0,Data!G117,"")</f>
        <v>8.2000960021765277</v>
      </c>
      <c r="L147" s="52">
        <f>IF(Data!H117&gt;0,Data!H117,"")</f>
        <v>8.272431173521845</v>
      </c>
      <c r="M147" s="52">
        <f>IF(Data!H117&gt;0,Data!H117,"")</f>
        <v>8.272431173521845</v>
      </c>
      <c r="N147" s="52">
        <f>IF(Data!H117&gt;0,Data!I117,"")</f>
        <v>8.2720950865865639</v>
      </c>
    </row>
    <row r="148" spans="1:14">
      <c r="A148" s="66"/>
      <c r="B148" s="84">
        <f t="shared" si="3"/>
        <v>44798</v>
      </c>
      <c r="C148" s="52" t="str">
        <f>IF(Data!D118&gt;0,Data!D118,"")</f>
        <v/>
      </c>
      <c r="D148" s="52">
        <f>IF(Data!E118&gt;0,Data!E118,"")</f>
        <v>8.3908670729591268</v>
      </c>
      <c r="E148" s="52">
        <f>IF(Data!E118&gt;0,Data!E118,"")</f>
        <v>8.3908670729591268</v>
      </c>
      <c r="F148" s="52">
        <f>IF(Data!F118&gt;0,Data!F118,"")</f>
        <v>8.4981275455282095</v>
      </c>
      <c r="G148" s="52">
        <f>IF(Data!F118&gt;0,Data!F118,"")</f>
        <v>8.4981275455282095</v>
      </c>
      <c r="H148" s="52">
        <f>IF(Data!F118&gt;0,Data!F118,"")</f>
        <v>8.4981275455282095</v>
      </c>
      <c r="I148" s="52">
        <f>IF(Data!G118&gt;0,Data!G118,"")</f>
        <v>8.5902969237749609</v>
      </c>
      <c r="J148" s="52">
        <f>IF(Data!G118&gt;0,Data!G118,"")</f>
        <v>8.5902969237749609</v>
      </c>
      <c r="K148" s="52">
        <f>IF(Data!G118&gt;0,Data!G118,"")</f>
        <v>8.5902969237749609</v>
      </c>
      <c r="L148" s="52">
        <f>IF(Data!H118&gt;0,Data!H118,"")</f>
        <v>8.6450195303396917</v>
      </c>
      <c r="M148" s="52">
        <f>IF(Data!H118&gt;0,Data!H118,"")</f>
        <v>8.6450195303396917</v>
      </c>
      <c r="N148" s="52">
        <f>IF(Data!H118&gt;0,Data!I118,"")</f>
        <v>8.5974130737037289</v>
      </c>
    </row>
    <row r="149" spans="1:14">
      <c r="A149" s="66"/>
      <c r="B149" s="84">
        <f t="shared" si="3"/>
        <v>44805</v>
      </c>
      <c r="C149" s="52" t="str">
        <f>IF(Data!D119&gt;0,Data!D119,"")</f>
        <v/>
      </c>
      <c r="D149" s="52">
        <f>IF(Data!E119&gt;0,Data!E119,"")</f>
        <v>8.3800146982933121</v>
      </c>
      <c r="E149" s="52">
        <f>IF(Data!E119&gt;0,Data!E119,"")</f>
        <v>8.3800146982933121</v>
      </c>
      <c r="F149" s="52">
        <f>IF(Data!F119&gt;0,Data!F119,"")</f>
        <v>8.4915947943053176</v>
      </c>
      <c r="G149" s="52">
        <f>IF(Data!F119&gt;0,Data!F119,"")</f>
        <v>8.4915947943053176</v>
      </c>
      <c r="H149" s="52">
        <f>IF(Data!F119&gt;0,Data!F119,"")</f>
        <v>8.4915947943053176</v>
      </c>
      <c r="I149" s="52">
        <f>IF(Data!G119&gt;0,Data!G119,"")</f>
        <v>8.5912086938650134</v>
      </c>
      <c r="J149" s="52">
        <f>IF(Data!G119&gt;0,Data!G119,"")</f>
        <v>8.5912086938650134</v>
      </c>
      <c r="K149" s="52">
        <f>IF(Data!G119&gt;0,Data!G119,"")</f>
        <v>8.5912086938650134</v>
      </c>
      <c r="L149" s="52">
        <f>IF(Data!H119&gt;0,Data!H119,"")</f>
        <v>8.6484034003455719</v>
      </c>
      <c r="M149" s="52">
        <f>IF(Data!H119&gt;0,Data!H119,"")</f>
        <v>8.6484034003455719</v>
      </c>
      <c r="N149" s="52">
        <f>IF(Data!H119&gt;0,Data!I119,"")</f>
        <v>8.6295858225906166</v>
      </c>
    </row>
    <row r="150" spans="1:14">
      <c r="A150" s="66"/>
      <c r="B150" s="84">
        <f t="shared" si="3"/>
        <v>44812</v>
      </c>
      <c r="C150" s="52" t="str">
        <f>IF(Data!D120&gt;0,Data!D120,"")</f>
        <v/>
      </c>
      <c r="D150" s="52">
        <f>IF(Data!E120&gt;0,Data!E120,"")</f>
        <v>9.0408829662082439</v>
      </c>
      <c r="E150" s="52">
        <f>IF(Data!E120&gt;0,Data!E120,"")</f>
        <v>9.0408829662082439</v>
      </c>
      <c r="F150" s="52">
        <f>IF(Data!F120&gt;0,Data!F120,"")</f>
        <v>8.7313062079863251</v>
      </c>
      <c r="G150" s="52">
        <f>IF(Data!F120&gt;0,Data!F120,"")</f>
        <v>8.7313062079863251</v>
      </c>
      <c r="H150" s="52">
        <f>IF(Data!F120&gt;0,Data!F120,"")</f>
        <v>8.7313062079863251</v>
      </c>
      <c r="I150" s="52">
        <f>IF(Data!G120&gt;0,Data!G120,"")</f>
        <v>8.8243454767160507</v>
      </c>
      <c r="J150" s="52">
        <f>IF(Data!G120&gt;0,Data!G120,"")</f>
        <v>8.8243454767160507</v>
      </c>
      <c r="K150" s="52">
        <f>IF(Data!G120&gt;0,Data!G120,"")</f>
        <v>8.8243454767160507</v>
      </c>
      <c r="L150" s="52">
        <f>IF(Data!H120&gt;0,Data!H120,"")</f>
        <v>8.8765963048462542</v>
      </c>
      <c r="M150" s="52">
        <f>IF(Data!H120&gt;0,Data!H120,"")</f>
        <v>8.8765963048462542</v>
      </c>
      <c r="N150" s="52">
        <f>IF(Data!H120&gt;0,Data!I120,"")</f>
        <v>8.8235344453872067</v>
      </c>
    </row>
    <row r="151" spans="1:14">
      <c r="A151" s="66"/>
      <c r="B151" s="84">
        <f t="shared" si="3"/>
        <v>44819</v>
      </c>
      <c r="C151" s="52" t="str">
        <f>IF(Data!D121&gt;0,Data!D121,"")</f>
        <v/>
      </c>
      <c r="D151" s="52">
        <f>IF(Data!E121&gt;0,Data!E121,"")</f>
        <v>9.0408829662082439</v>
      </c>
      <c r="E151" s="52">
        <f>IF(Data!E121&gt;0,Data!E121,"")</f>
        <v>9.0408829662082439</v>
      </c>
      <c r="F151" s="52">
        <f>IF(Data!F121&gt;0,Data!F121,"")</f>
        <v>8.9939391730782496</v>
      </c>
      <c r="G151" s="52">
        <f>IF(Data!F121&gt;0,Data!F121,"")</f>
        <v>8.9939391730782496</v>
      </c>
      <c r="H151" s="52">
        <f>IF(Data!F121&gt;0,Data!F121,"")</f>
        <v>8.9939391730782496</v>
      </c>
      <c r="I151" s="52">
        <f>IF(Data!G121&gt;0,Data!G121,"")</f>
        <v>9.0641585271759482</v>
      </c>
      <c r="J151" s="52">
        <f>IF(Data!G121&gt;0,Data!G121,"")</f>
        <v>9.0641585271759482</v>
      </c>
      <c r="K151" s="52">
        <f>IF(Data!G121&gt;0,Data!G121,"")</f>
        <v>9.0641585271759482</v>
      </c>
      <c r="L151" s="52">
        <f>IF(Data!H121&gt;0,Data!H121,"")</f>
        <v>9.1039829763170363</v>
      </c>
      <c r="M151" s="52">
        <f>IF(Data!H121&gt;0,Data!H121,"")</f>
        <v>9.1039829763170363</v>
      </c>
      <c r="N151" s="52">
        <f>IF(Data!H121&gt;0,Data!I121,"")</f>
        <v>9.0174923464037935</v>
      </c>
    </row>
    <row r="152" spans="1:14">
      <c r="A152" s="66"/>
      <c r="B152" s="84">
        <f t="shared" si="3"/>
        <v>44826</v>
      </c>
      <c r="C152" s="52" t="str">
        <f>IF(Data!D122&gt;0,Data!D122,"")</f>
        <v/>
      </c>
      <c r="D152" s="52">
        <f>IF(Data!E122&gt;0,Data!E122,"")</f>
        <v>9.0408829662082439</v>
      </c>
      <c r="E152" s="52">
        <f>IF(Data!E122&gt;0,Data!E122,"")</f>
        <v>9.0408829662082439</v>
      </c>
      <c r="F152" s="52">
        <f>IF(Data!F122&gt;0,Data!F122,"")</f>
        <v>9.5549603622207222</v>
      </c>
      <c r="G152" s="52">
        <f>IF(Data!F122&gt;0,Data!F122,"")</f>
        <v>9.5549603622207222</v>
      </c>
      <c r="H152" s="52">
        <f>IF(Data!F122&gt;0,Data!F122,"")</f>
        <v>9.5549603622207222</v>
      </c>
      <c r="I152" s="52">
        <f>IF(Data!G122&gt;0,Data!G122,"")</f>
        <v>9.5958862473467743</v>
      </c>
      <c r="J152" s="52">
        <f>IF(Data!G122&gt;0,Data!G122,"")</f>
        <v>9.5958862473467743</v>
      </c>
      <c r="K152" s="52">
        <f>IF(Data!G122&gt;0,Data!G122,"")</f>
        <v>9.5958862473467743</v>
      </c>
      <c r="L152" s="52">
        <f>IF(Data!H122&gt;0,Data!H122,"")</f>
        <v>9.6171786595736162</v>
      </c>
      <c r="M152" s="52">
        <f>IF(Data!H122&gt;0,Data!H122,"")</f>
        <v>9.6171786595736162</v>
      </c>
      <c r="N152" s="52">
        <f>IF(Data!H122&gt;0,Data!I122,"")</f>
        <v>9.5020274241489364</v>
      </c>
    </row>
    <row r="153" spans="1:14">
      <c r="A153" s="66"/>
      <c r="B153" s="84">
        <f t="shared" si="3"/>
        <v>44833</v>
      </c>
      <c r="C153" s="52" t="str">
        <f>IF(Data!D123&gt;0,Data!D123,"")</f>
        <v/>
      </c>
      <c r="D153" s="52">
        <f>IF(Data!E123&gt;0,Data!E123,"")</f>
        <v>9.0408829662082439</v>
      </c>
      <c r="E153" s="52">
        <f>IF(Data!E123&gt;0,Data!E123,"")</f>
        <v>9.0408829662082439</v>
      </c>
      <c r="F153" s="52">
        <f>IF(Data!F123&gt;0,Data!F123,"")</f>
        <v>9.4248080964168253</v>
      </c>
      <c r="G153" s="52">
        <f>IF(Data!F123&gt;0,Data!F123,"")</f>
        <v>9.4248080964168253</v>
      </c>
      <c r="H153" s="52">
        <f>IF(Data!F123&gt;0,Data!F123,"")</f>
        <v>9.4248080964168253</v>
      </c>
      <c r="I153" s="52">
        <f>IF(Data!G123&gt;0,Data!G123,"")</f>
        <v>9.470706015838747</v>
      </c>
      <c r="J153" s="52">
        <f>IF(Data!G123&gt;0,Data!G123,"")</f>
        <v>9.470706015838747</v>
      </c>
      <c r="K153" s="52">
        <f>IF(Data!G123&gt;0,Data!G123,"")</f>
        <v>9.470706015838747</v>
      </c>
      <c r="L153" s="52">
        <f>IF(Data!H123&gt;0,Data!H123,"")</f>
        <v>9.4954018963826421</v>
      </c>
      <c r="M153" s="52">
        <f>IF(Data!H123&gt;0,Data!H123,"")</f>
        <v>9.4954018963826421</v>
      </c>
      <c r="N153" s="52">
        <f>IF(Data!H123&gt;0,Data!I123,"")</f>
        <v>9.3669235831376607</v>
      </c>
    </row>
    <row r="154" spans="1:14">
      <c r="A154" s="66"/>
      <c r="B154" s="84">
        <f t="shared" si="3"/>
        <v>44840</v>
      </c>
      <c r="C154" s="52" t="str">
        <f>IF(Data!D124&gt;0,Data!D124,"")</f>
        <v/>
      </c>
      <c r="D154" s="52" t="str">
        <f>IF(Data!E124&gt;0,Data!E124,"")</f>
        <v/>
      </c>
      <c r="E154" s="52" t="str">
        <f>IF(Data!E124&gt;0,Data!E124,"")</f>
        <v/>
      </c>
      <c r="F154" s="52">
        <f>IF(Data!F124&gt;0,Data!F124,"")</f>
        <v>9.3487030101619624</v>
      </c>
      <c r="G154" s="52">
        <f>IF(Data!F124&gt;0,Data!F124,"")</f>
        <v>9.3487030101619624</v>
      </c>
      <c r="H154" s="52">
        <f>IF(Data!F124&gt;0,Data!F124,"")</f>
        <v>9.3487030101619624</v>
      </c>
      <c r="I154" s="52">
        <f>IF(Data!G124&gt;0,Data!G124,"")</f>
        <v>9.4113464889525158</v>
      </c>
      <c r="J154" s="52">
        <f>IF(Data!G124&gt;0,Data!G124,"")</f>
        <v>9.4113464889525158</v>
      </c>
      <c r="K154" s="52">
        <f>IF(Data!G124&gt;0,Data!G124,"")</f>
        <v>9.4113464889525158</v>
      </c>
      <c r="L154" s="52">
        <f>IF(Data!H124&gt;0,Data!H124,"")</f>
        <v>9.4436155218749498</v>
      </c>
      <c r="M154" s="52">
        <f>IF(Data!H124&gt;0,Data!H124,"")</f>
        <v>9.4436155218749498</v>
      </c>
      <c r="N154" s="52">
        <f>IF(Data!H124&gt;0,Data!I124,"")</f>
        <v>9.3537800779815239</v>
      </c>
    </row>
    <row r="155" spans="1:14">
      <c r="A155" s="66"/>
      <c r="B155" s="84">
        <f t="shared" si="3"/>
        <v>44847</v>
      </c>
      <c r="C155" s="52" t="str">
        <f>IF(Data!D125&gt;0,Data!D125,"")</f>
        <v/>
      </c>
      <c r="D155" s="52" t="str">
        <f>IF(Data!E125&gt;0,Data!E125,"")</f>
        <v/>
      </c>
      <c r="E155" s="52" t="str">
        <f>IF(Data!E125&gt;0,Data!E125,"")</f>
        <v/>
      </c>
      <c r="F155" s="52">
        <f>IF(Data!F125&gt;0,Data!F125,"")</f>
        <v>9.5050913446327527</v>
      </c>
      <c r="G155" s="52">
        <f>IF(Data!F125&gt;0,Data!F125,"")</f>
        <v>9.5050913446327527</v>
      </c>
      <c r="H155" s="52">
        <f>IF(Data!F125&gt;0,Data!F125,"")</f>
        <v>9.5050913446327527</v>
      </c>
      <c r="I155" s="52">
        <f>IF(Data!G125&gt;0,Data!G125,"")</f>
        <v>9.5754182930495464</v>
      </c>
      <c r="J155" s="52">
        <f>IF(Data!G125&gt;0,Data!G125,"")</f>
        <v>9.5754182930495464</v>
      </c>
      <c r="K155" s="52">
        <f>IF(Data!G125&gt;0,Data!G125,"")</f>
        <v>9.5754182930495464</v>
      </c>
      <c r="L155" s="52">
        <f>IF(Data!H125&gt;0,Data!H125,"")</f>
        <v>9.6043113081694518</v>
      </c>
      <c r="M155" s="52">
        <f>IF(Data!H125&gt;0,Data!H125,"")</f>
        <v>9.6043113081694518</v>
      </c>
      <c r="N155" s="52">
        <f>IF(Data!H125&gt;0,Data!I125,"")</f>
        <v>9.5268472956788326</v>
      </c>
    </row>
    <row r="156" spans="1:14">
      <c r="A156" s="66"/>
      <c r="B156" s="84">
        <f t="shared" si="3"/>
        <v>44854</v>
      </c>
      <c r="C156" s="52" t="str">
        <f>IF(Data!D126&gt;0,Data!D126,"")</f>
        <v/>
      </c>
      <c r="D156" s="52" t="str">
        <f>IF(Data!E126&gt;0,Data!E126,"")</f>
        <v/>
      </c>
      <c r="E156" s="52" t="str">
        <f>IF(Data!E126&gt;0,Data!E126,"")</f>
        <v/>
      </c>
      <c r="F156" s="52">
        <f>IF(Data!F126&gt;0,Data!F126,"")</f>
        <v>9.1972814702056755</v>
      </c>
      <c r="G156" s="52">
        <f>IF(Data!F126&gt;0,Data!F126,"")</f>
        <v>9.1972814702056755</v>
      </c>
      <c r="H156" s="52">
        <f>IF(Data!F126&gt;0,Data!F126,"")</f>
        <v>9.1972814702056755</v>
      </c>
      <c r="I156" s="52">
        <f>IF(Data!G126&gt;0,Data!G126,"")</f>
        <v>9.2785952688623041</v>
      </c>
      <c r="J156" s="52">
        <f>IF(Data!G126&gt;0,Data!G126,"")</f>
        <v>9.2785952688623041</v>
      </c>
      <c r="K156" s="52">
        <f>IF(Data!G126&gt;0,Data!G126,"")</f>
        <v>9.2785952688623041</v>
      </c>
      <c r="L156" s="52">
        <f>IF(Data!H126&gt;0,Data!H126,"")</f>
        <v>9.3251233288158275</v>
      </c>
      <c r="M156" s="52">
        <f>IF(Data!H126&gt;0,Data!H126,"")</f>
        <v>9.3251233288158275</v>
      </c>
      <c r="N156" s="52">
        <f>IF(Data!H126&gt;0,Data!I126,"")</f>
        <v>9.3086214389791238</v>
      </c>
    </row>
    <row r="157" spans="1:14">
      <c r="A157" s="66"/>
      <c r="B157" s="84">
        <f t="shared" si="3"/>
        <v>44861</v>
      </c>
      <c r="C157" s="52" t="str">
        <f>IF(Data!D127&gt;0,Data!D127,"")</f>
        <v/>
      </c>
      <c r="D157" s="52" t="str">
        <f>IF(Data!E127&gt;0,Data!E127,"")</f>
        <v/>
      </c>
      <c r="E157" s="52" t="str">
        <f>IF(Data!E127&gt;0,Data!E127,"")</f>
        <v/>
      </c>
      <c r="F157" s="52">
        <f>IF(Data!F127&gt;0,Data!F127,"")</f>
        <v>9.0634872623915221</v>
      </c>
      <c r="G157" s="52">
        <f>IF(Data!F127&gt;0,Data!F127,"")</f>
        <v>9.0634872623915221</v>
      </c>
      <c r="H157" s="52">
        <f>IF(Data!F127&gt;0,Data!F127,"")</f>
        <v>9.0634872623915221</v>
      </c>
      <c r="I157" s="52">
        <f>IF(Data!G127&gt;0,Data!G127,"")</f>
        <v>9.1531146712059925</v>
      </c>
      <c r="J157" s="52">
        <f>IF(Data!G127&gt;0,Data!G127,"")</f>
        <v>9.1531146712059925</v>
      </c>
      <c r="K157" s="52">
        <f>IF(Data!G127&gt;0,Data!G127,"")</f>
        <v>9.1531146712059925</v>
      </c>
      <c r="L157" s="52">
        <f>IF(Data!H127&gt;0,Data!H127,"")</f>
        <v>9.2013463419719521</v>
      </c>
      <c r="M157" s="52">
        <f>IF(Data!H127&gt;0,Data!H127,"")</f>
        <v>9.2013463419719521</v>
      </c>
      <c r="N157" s="52">
        <f>IF(Data!H127&gt;0,Data!I127,"")</f>
        <v>9.1733619910078197</v>
      </c>
    </row>
    <row r="158" spans="1:14">
      <c r="A158" s="66"/>
      <c r="B158" s="84">
        <f t="shared" si="3"/>
        <v>44868</v>
      </c>
      <c r="C158" s="52" t="str">
        <f>IF(Data!D128&gt;0,Data!D128,"")</f>
        <v/>
      </c>
      <c r="D158" s="52" t="str">
        <f>IF(Data!E128&gt;0,Data!E128,"")</f>
        <v/>
      </c>
      <c r="E158" s="52" t="str">
        <f>IF(Data!E128&gt;0,Data!E128,"")</f>
        <v/>
      </c>
      <c r="F158" s="52">
        <f>IF(Data!F128&gt;0,Data!F128,"")</f>
        <v>9.0750155723635313</v>
      </c>
      <c r="G158" s="52">
        <f>IF(Data!F128&gt;0,Data!F128,"")</f>
        <v>9.0750155723635313</v>
      </c>
      <c r="H158" s="52">
        <f>IF(Data!F128&gt;0,Data!F128,"")</f>
        <v>9.0750155723635313</v>
      </c>
      <c r="I158" s="52">
        <f>IF(Data!G128&gt;0,Data!G128,"")</f>
        <v>9.1721230372791194</v>
      </c>
      <c r="J158" s="52">
        <f>IF(Data!G128&gt;0,Data!G128,"")</f>
        <v>9.1721230372791194</v>
      </c>
      <c r="K158" s="52">
        <f>IF(Data!G128&gt;0,Data!G128,"")</f>
        <v>9.1721230372791194</v>
      </c>
      <c r="L158" s="52">
        <f>IF(Data!H128&gt;0,Data!H128,"")</f>
        <v>9.2153826737492093</v>
      </c>
      <c r="M158" s="52">
        <f>IF(Data!H128&gt;0,Data!H128,"")</f>
        <v>9.2153826737492093</v>
      </c>
      <c r="N158" s="52">
        <f>IF(Data!H128&gt;0,Data!I128,"")</f>
        <v>9.1917165193426413</v>
      </c>
    </row>
    <row r="159" spans="1:14">
      <c r="A159" s="66"/>
      <c r="B159" s="84">
        <f t="shared" si="3"/>
        <v>44875</v>
      </c>
      <c r="C159" s="52" t="str">
        <f>IF(Data!D129&gt;0,Data!D129,"")</f>
        <v/>
      </c>
      <c r="D159" s="52" t="str">
        <f>IF(Data!E129&gt;0,Data!E129,"")</f>
        <v/>
      </c>
      <c r="E159" s="52" t="str">
        <f>IF(Data!E129&gt;0,Data!E129,"")</f>
        <v/>
      </c>
      <c r="F159" s="52">
        <f>IF(Data!F129&gt;0,Data!F129,"")</f>
        <v>8.8583605924195599</v>
      </c>
      <c r="G159" s="52">
        <f>IF(Data!F129&gt;0,Data!F129,"")</f>
        <v>8.8583605924195599</v>
      </c>
      <c r="H159" s="52">
        <f>IF(Data!F129&gt;0,Data!F129,"")</f>
        <v>8.8583605924195599</v>
      </c>
      <c r="I159" s="52">
        <f>IF(Data!G129&gt;0,Data!G129,"")</f>
        <v>8.9648970863300192</v>
      </c>
      <c r="J159" s="52">
        <f>IF(Data!G129&gt;0,Data!G129,"")</f>
        <v>8.9648970863300192</v>
      </c>
      <c r="K159" s="52">
        <f>IF(Data!G129&gt;0,Data!G129,"")</f>
        <v>8.9648970863300192</v>
      </c>
      <c r="L159" s="52">
        <f>IF(Data!H129&gt;0,Data!H129,"")</f>
        <v>9.0091193606436342</v>
      </c>
      <c r="M159" s="52">
        <f>IF(Data!H129&gt;0,Data!H129,"")</f>
        <v>9.0091193606436342</v>
      </c>
      <c r="N159" s="52">
        <f>IF(Data!H129&gt;0,Data!I129,"")</f>
        <v>9.0032926949750216</v>
      </c>
    </row>
    <row r="160" spans="1:14">
      <c r="A160" s="66"/>
      <c r="B160" s="84">
        <f t="shared" si="3"/>
        <v>44882</v>
      </c>
      <c r="C160" s="52" t="str">
        <f>IF(Data!D130&gt;0,Data!D130,"")</f>
        <v/>
      </c>
      <c r="D160" s="52" t="str">
        <f>IF(Data!E130&gt;0,Data!E130,"")</f>
        <v/>
      </c>
      <c r="E160" s="52" t="str">
        <f>IF(Data!E130&gt;0,Data!E130,"")</f>
        <v/>
      </c>
      <c r="F160" s="52">
        <f>IF(Data!F130&gt;0,Data!F130,"")</f>
        <v>8.9849405213597606</v>
      </c>
      <c r="G160" s="52">
        <f>IF(Data!F130&gt;0,Data!F130,"")</f>
        <v>8.9849405213597606</v>
      </c>
      <c r="H160" s="52">
        <f>IF(Data!F130&gt;0,Data!F130,"")</f>
        <v>8.9849405213597606</v>
      </c>
      <c r="I160" s="52">
        <f>IF(Data!G130&gt;0,Data!G130,"")</f>
        <v>9.0448912283211236</v>
      </c>
      <c r="J160" s="52">
        <f>IF(Data!G130&gt;0,Data!G130,"")</f>
        <v>9.0448912283211236</v>
      </c>
      <c r="K160" s="52">
        <f>IF(Data!G130&gt;0,Data!G130,"")</f>
        <v>9.0448912283211236</v>
      </c>
      <c r="L160" s="52">
        <f>IF(Data!H130&gt;0,Data!H130,"")</f>
        <v>9.0774792908930237</v>
      </c>
      <c r="M160" s="52">
        <f>IF(Data!H130&gt;0,Data!H130,"")</f>
        <v>9.0774792908930237</v>
      </c>
      <c r="N160" s="52">
        <f>IF(Data!H130&gt;0,Data!I130,"")</f>
        <v>9.0557351740552932</v>
      </c>
    </row>
    <row r="161" spans="1:14">
      <c r="A161" s="66"/>
      <c r="B161" s="84">
        <f t="shared" si="3"/>
        <v>44889</v>
      </c>
      <c r="C161" s="52" t="str">
        <f>IF(Data!D131&gt;0,Data!D131,"")</f>
        <v/>
      </c>
      <c r="D161" s="52" t="str">
        <f>IF(Data!E131&gt;0,Data!E131,"")</f>
        <v/>
      </c>
      <c r="E161" s="52" t="str">
        <f>IF(Data!E131&gt;0,Data!E131,"")</f>
        <v/>
      </c>
      <c r="F161" s="52">
        <f>IF(Data!F131&gt;0,Data!F131,"")</f>
        <v>8.8375326463532442</v>
      </c>
      <c r="G161" s="52">
        <f>IF(Data!F131&gt;0,Data!F131,"")</f>
        <v>8.8375326463532442</v>
      </c>
      <c r="H161" s="52">
        <f>IF(Data!F131&gt;0,Data!F131,"")</f>
        <v>8.8375326463532442</v>
      </c>
      <c r="I161" s="52">
        <f>IF(Data!G131&gt;0,Data!G131,"")</f>
        <v>8.8523084646258692</v>
      </c>
      <c r="J161" s="52">
        <f>IF(Data!G131&gt;0,Data!G131,"")</f>
        <v>8.8523084646258692</v>
      </c>
      <c r="K161" s="52">
        <f>IF(Data!G131&gt;0,Data!G131,"")</f>
        <v>8.8523084646258692</v>
      </c>
      <c r="L161" s="52">
        <f>IF(Data!H131&gt;0,Data!H131,"")</f>
        <v>8.8593664743696188</v>
      </c>
      <c r="M161" s="52">
        <f>IF(Data!H131&gt;0,Data!H131,"")</f>
        <v>8.8593664743696188</v>
      </c>
      <c r="N161" s="52">
        <f>IF(Data!H131&gt;0,Data!I131,"")</f>
        <v>8.8244540217519098</v>
      </c>
    </row>
    <row r="162" spans="1:14">
      <c r="A162" s="66"/>
      <c r="B162" s="84">
        <f t="shared" si="3"/>
        <v>44896</v>
      </c>
      <c r="C162" s="52" t="str">
        <f>IF(Data!D132&gt;0,Data!D132,"")</f>
        <v/>
      </c>
      <c r="D162" s="52" t="str">
        <f>IF(Data!E132&gt;0,Data!E132,"")</f>
        <v/>
      </c>
      <c r="E162" s="52" t="str">
        <f>IF(Data!E132&gt;0,Data!E132,"")</f>
        <v/>
      </c>
      <c r="F162" s="52">
        <f>IF(Data!F132&gt;0,Data!F132,"")</f>
        <v>8.7089924406531871</v>
      </c>
      <c r="G162" s="52">
        <f>IF(Data!F132&gt;0,Data!F132,"")</f>
        <v>8.7089924406531871</v>
      </c>
      <c r="H162" s="52">
        <f>IF(Data!F132&gt;0,Data!F132,"")</f>
        <v>8.7089924406531871</v>
      </c>
      <c r="I162" s="52">
        <f>IF(Data!G132&gt;0,Data!G132,"")</f>
        <v>8.6951457456248278</v>
      </c>
      <c r="J162" s="52">
        <f>IF(Data!G132&gt;0,Data!G132,"")</f>
        <v>8.6951457456248278</v>
      </c>
      <c r="K162" s="52">
        <f>IF(Data!G132&gt;0,Data!G132,"")</f>
        <v>8.6951457456248278</v>
      </c>
      <c r="L162" s="52">
        <f>IF(Data!H132&gt;0,Data!H132,"")</f>
        <v>8.705589487525744</v>
      </c>
      <c r="M162" s="52">
        <f>IF(Data!H132&gt;0,Data!H132,"")</f>
        <v>8.705589487525744</v>
      </c>
      <c r="N162" s="52">
        <f>IF(Data!H132&gt;0,Data!I132,"")</f>
        <v>8.6864384669654378</v>
      </c>
    </row>
    <row r="163" spans="1:14">
      <c r="A163" s="66"/>
      <c r="B163" s="84">
        <f t="shared" si="3"/>
        <v>44903</v>
      </c>
      <c r="C163" s="52" t="str">
        <f>IF(Data!D133&gt;0,Data!D133,"")</f>
        <v/>
      </c>
      <c r="D163" s="52" t="str">
        <f>IF(Data!E133&gt;0,Data!E133,"")</f>
        <v/>
      </c>
      <c r="E163" s="52" t="str">
        <f>IF(Data!E133&gt;0,Data!E133,"")</f>
        <v/>
      </c>
      <c r="F163" s="52">
        <f>IF(Data!F133&gt;0,Data!F133,"")</f>
        <v>8.4979410780675906</v>
      </c>
      <c r="G163" s="52">
        <f>IF(Data!F133&gt;0,Data!F133,"")</f>
        <v>8.4979410780675906</v>
      </c>
      <c r="H163" s="52">
        <f>IF(Data!F133&gt;0,Data!F133,"")</f>
        <v>8.4979410780675906</v>
      </c>
      <c r="I163" s="52">
        <f>IF(Data!G133&gt;0,Data!G133,"")</f>
        <v>8.3262352595161584</v>
      </c>
      <c r="J163" s="52">
        <f>IF(Data!G133&gt;0,Data!G133,"")</f>
        <v>8.3262352595161584</v>
      </c>
      <c r="K163" s="52">
        <f>IF(Data!G133&gt;0,Data!G133,"")</f>
        <v>8.3262352595161584</v>
      </c>
      <c r="L163" s="52">
        <f>IF(Data!H133&gt;0,Data!H133,"")</f>
        <v>8.3381022930180286</v>
      </c>
      <c r="M163" s="52">
        <f>IF(Data!H133&gt;0,Data!H133,"")</f>
        <v>8.3381022930180286</v>
      </c>
      <c r="N163" s="52">
        <f>IF(Data!H133&gt;0,Data!I133,"")</f>
        <v>8.3311639618202058</v>
      </c>
    </row>
    <row r="164" spans="1:14">
      <c r="A164" s="66"/>
      <c r="B164" s="84">
        <f t="shared" si="3"/>
        <v>44910</v>
      </c>
      <c r="C164" s="52" t="str">
        <f>IF(Data!D134&gt;0,Data!D134,"")</f>
        <v/>
      </c>
      <c r="D164" s="52" t="str">
        <f>IF(Data!E134&gt;0,Data!E134,"")</f>
        <v/>
      </c>
      <c r="E164" s="52" t="str">
        <f>IF(Data!E134&gt;0,Data!E134,"")</f>
        <v/>
      </c>
      <c r="F164" s="52">
        <f>IF(Data!F134&gt;0,Data!F134,"")</f>
        <v>8.4979410780675906</v>
      </c>
      <c r="G164" s="52">
        <f>IF(Data!F134&gt;0,Data!F134,"")</f>
        <v>8.4979410780675906</v>
      </c>
      <c r="H164" s="52">
        <f>IF(Data!F134&gt;0,Data!F134,"")</f>
        <v>8.4979410780675906</v>
      </c>
      <c r="I164" s="52">
        <f>IF(Data!G134&gt;0,Data!G134,"")</f>
        <v>8.4460335385404264</v>
      </c>
      <c r="J164" s="52">
        <f>IF(Data!G134&gt;0,Data!G134,"")</f>
        <v>8.4460335385404264</v>
      </c>
      <c r="K164" s="52">
        <f>IF(Data!G134&gt;0,Data!G134,"")</f>
        <v>8.4460335385404264</v>
      </c>
      <c r="L164" s="52">
        <f>IF(Data!H134&gt;0,Data!H134,"")</f>
        <v>8.4346838114696965</v>
      </c>
      <c r="M164" s="52">
        <f>IF(Data!H134&gt;0,Data!H134,"")</f>
        <v>8.4346838114696965</v>
      </c>
      <c r="N164" s="52">
        <f>IF(Data!H134&gt;0,Data!I134,"")</f>
        <v>8.4146535349886484</v>
      </c>
    </row>
    <row r="165" spans="1:14">
      <c r="A165" s="66"/>
      <c r="B165" s="84">
        <f t="shared" si="3"/>
        <v>44917</v>
      </c>
      <c r="C165" s="52" t="str">
        <f>IF(Data!D135&gt;0,Data!D135,"")</f>
        <v/>
      </c>
      <c r="D165" s="52" t="str">
        <f>IF(Data!E135&gt;0,Data!E135,"")</f>
        <v/>
      </c>
      <c r="E165" s="52" t="str">
        <f>IF(Data!E135&gt;0,Data!E135,"")</f>
        <v/>
      </c>
      <c r="F165" s="52">
        <f>IF(Data!F135&gt;0,Data!F135,"")</f>
        <v>8.4979410780675906</v>
      </c>
      <c r="G165" s="52">
        <f>IF(Data!F135&gt;0,Data!F135,"")</f>
        <v>8.4979410780675906</v>
      </c>
      <c r="H165" s="52">
        <f>IF(Data!F135&gt;0,Data!F135,"")</f>
        <v>8.4979410780675906</v>
      </c>
      <c r="I165" s="52">
        <f>IF(Data!G135&gt;0,Data!G135,"")</f>
        <v>8.4927091836487296</v>
      </c>
      <c r="J165" s="52">
        <f>IF(Data!G135&gt;0,Data!G135,"")</f>
        <v>8.4927091836487296</v>
      </c>
      <c r="K165" s="52">
        <f>IF(Data!G135&gt;0,Data!G135,"")</f>
        <v>8.4927091836487296</v>
      </c>
      <c r="L165" s="52">
        <f>IF(Data!H135&gt;0,Data!H135,"")</f>
        <v>8.4638169928321965</v>
      </c>
      <c r="M165" s="52">
        <f>IF(Data!H135&gt;0,Data!H135,"")</f>
        <v>8.4638169928321965</v>
      </c>
      <c r="N165" s="52">
        <f>IF(Data!H135&gt;0,Data!I135,"")</f>
        <v>8.4388416173801932</v>
      </c>
    </row>
    <row r="166" spans="1:14">
      <c r="A166" s="8"/>
      <c r="B166" s="84">
        <f t="shared" si="3"/>
        <v>44924</v>
      </c>
      <c r="C166" s="52" t="str">
        <f>IF(Data!D136&gt;0,Data!D136,"")</f>
        <v/>
      </c>
      <c r="D166" s="52" t="str">
        <f>IF(Data!E136&gt;0,Data!E136,"")</f>
        <v/>
      </c>
      <c r="E166" s="52" t="str">
        <f>IF(Data!E136&gt;0,Data!E136,"")</f>
        <v/>
      </c>
      <c r="F166" s="52">
        <f>IF(Data!F136&gt;0,Data!F136,"")</f>
        <v>8.4979410780675906</v>
      </c>
      <c r="G166" s="52">
        <f>IF(Data!F136&gt;0,Data!F136,"")</f>
        <v>8.4979410780675906</v>
      </c>
      <c r="H166" s="52">
        <f>IF(Data!F136&gt;0,Data!F136,"")</f>
        <v>8.4979410780675906</v>
      </c>
      <c r="I166" s="52">
        <f>IF(Data!G136&gt;0,Data!G136,"")</f>
        <v>8.5070746715817762</v>
      </c>
      <c r="J166" s="52">
        <f>IF(Data!G136&gt;0,Data!G136,"")</f>
        <v>8.5070746715817762</v>
      </c>
      <c r="K166" s="52">
        <f>IF(Data!G136&gt;0,Data!G136,"")</f>
        <v>8.5070746715817762</v>
      </c>
      <c r="L166" s="52">
        <f>IF(Data!H136&gt;0,Data!H136,"")</f>
        <v>8.4855544273576591</v>
      </c>
      <c r="M166" s="52">
        <f>IF(Data!H136&gt;0,Data!H136,"")</f>
        <v>8.4855544273576591</v>
      </c>
      <c r="N166" s="52">
        <f>IF(Data!H136&gt;0,Data!I136,"")</f>
        <v>8.4679197946757281</v>
      </c>
    </row>
    <row r="167" spans="1:14">
      <c r="A167" s="8">
        <f>A132+1</f>
        <v>2023</v>
      </c>
      <c r="B167" s="84">
        <f t="shared" si="3"/>
        <v>44931</v>
      </c>
      <c r="C167" s="52" t="str">
        <f>IF(Data!D137&gt;0,Data!D137,"")</f>
        <v/>
      </c>
      <c r="D167" s="52" t="str">
        <f>IF(Data!E137&gt;0,Data!E137,"")</f>
        <v/>
      </c>
      <c r="E167" s="52" t="str">
        <f>IF(Data!E137&gt;0,Data!E137,"")</f>
        <v/>
      </c>
      <c r="F167" s="52" t="str">
        <f>IF(Data!F137&gt;0,Data!F137,"")</f>
        <v/>
      </c>
      <c r="G167" s="52" t="str">
        <f>IF(Data!F137&gt;0,Data!F137,"")</f>
        <v/>
      </c>
      <c r="H167" s="52" t="str">
        <f>IF(Data!F137&gt;0,Data!F137,"")</f>
        <v/>
      </c>
      <c r="I167" s="52">
        <f>IF(Data!G137&gt;0,Data!G137,"")</f>
        <v>8.3098716526312852</v>
      </c>
      <c r="J167" s="52">
        <f>IF(Data!G137&gt;0,Data!G137,"")</f>
        <v>8.3098716526312852</v>
      </c>
      <c r="K167" s="52">
        <f>IF(Data!G137&gt;0,Data!G137,"")</f>
        <v>8.3098716526312852</v>
      </c>
      <c r="L167" s="52">
        <f>IF(Data!H137&gt;0,Data!H137,"")</f>
        <v>8.2958756208034767</v>
      </c>
      <c r="M167" s="52">
        <f>IF(Data!H137&gt;0,Data!H137,"")</f>
        <v>8.2958756208034767</v>
      </c>
      <c r="N167" s="52">
        <f>IF(Data!H137&gt;0,Data!I137,"")</f>
        <v>8.2782302433876929</v>
      </c>
    </row>
    <row r="168" spans="1:14">
      <c r="A168" s="66"/>
      <c r="B168" s="84">
        <f t="shared" si="3"/>
        <v>44938</v>
      </c>
      <c r="C168" s="52" t="str">
        <f>IF(Data!D138&gt;0,Data!D138,"")</f>
        <v/>
      </c>
      <c r="D168" s="52" t="str">
        <f>IF(Data!E138&gt;0,Data!E138,"")</f>
        <v/>
      </c>
      <c r="E168" s="52" t="str">
        <f>IF(Data!E138&gt;0,Data!E138,"")</f>
        <v/>
      </c>
      <c r="F168" s="52" t="str">
        <f>IF(Data!F138&gt;0,Data!F138,"")</f>
        <v/>
      </c>
      <c r="G168" s="52" t="str">
        <f>IF(Data!F138&gt;0,Data!F138,"")</f>
        <v/>
      </c>
      <c r="H168" s="52" t="str">
        <f>IF(Data!F138&gt;0,Data!F138,"")</f>
        <v/>
      </c>
      <c r="I168" s="52">
        <f>IF(Data!G138&gt;0,Data!G138,"")</f>
        <v>8.291410045166975</v>
      </c>
      <c r="J168" s="52">
        <f>IF(Data!G138&gt;0,Data!G138,"")</f>
        <v>8.291410045166975</v>
      </c>
      <c r="K168" s="52">
        <f>IF(Data!G138&gt;0,Data!G138,"")</f>
        <v>8.291410045166975</v>
      </c>
      <c r="L168" s="52">
        <f>IF(Data!H138&gt;0,Data!H138,"")</f>
        <v>8.2897999427836488</v>
      </c>
      <c r="M168" s="52">
        <f>IF(Data!H138&gt;0,Data!H138,"")</f>
        <v>8.2897999427836488</v>
      </c>
      <c r="N168" s="52">
        <f>IF(Data!H138&gt;0,Data!I138,"")</f>
        <v>8.2695609539008323</v>
      </c>
    </row>
    <row r="169" spans="1:14">
      <c r="A169" s="66"/>
      <c r="B169" s="84">
        <f t="shared" si="3"/>
        <v>44945</v>
      </c>
      <c r="C169" s="52" t="str">
        <f>IF(Data!D139&gt;0,Data!D139,"")</f>
        <v/>
      </c>
      <c r="D169" s="52" t="str">
        <f>IF(Data!E139&gt;0,Data!E139,"")</f>
        <v/>
      </c>
      <c r="E169" s="52" t="str">
        <f>IF(Data!E139&gt;0,Data!E139,"")</f>
        <v/>
      </c>
      <c r="F169" s="52" t="str">
        <f>IF(Data!F139&gt;0,Data!F139,"")</f>
        <v/>
      </c>
      <c r="G169" s="52" t="str">
        <f>IF(Data!F139&gt;0,Data!F139,"")</f>
        <v/>
      </c>
      <c r="H169" s="52" t="str">
        <f>IF(Data!F139&gt;0,Data!F139,"")</f>
        <v/>
      </c>
      <c r="I169" s="52">
        <f>IF(Data!G139&gt;0,Data!G139,"")</f>
        <v>8.226142678428344</v>
      </c>
      <c r="J169" s="52">
        <f>IF(Data!G139&gt;0,Data!G139,"")</f>
        <v>8.226142678428344</v>
      </c>
      <c r="K169" s="52">
        <f>IF(Data!G139&gt;0,Data!G139,"")</f>
        <v>8.226142678428344</v>
      </c>
      <c r="L169" s="52">
        <f>IF(Data!H139&gt;0,Data!H139,"")</f>
        <v>8.219619196086013</v>
      </c>
      <c r="M169" s="52">
        <f>IF(Data!H139&gt;0,Data!H139,"")</f>
        <v>8.219619196086013</v>
      </c>
      <c r="N169" s="52">
        <f>IF(Data!H139&gt;0,Data!I139,"")</f>
        <v>8.1951835878167962</v>
      </c>
    </row>
    <row r="170" spans="1:14">
      <c r="A170" s="66"/>
      <c r="B170" s="84">
        <f t="shared" si="3"/>
        <v>44952</v>
      </c>
      <c r="C170" s="52" t="str">
        <f>IF(Data!D140&gt;0,Data!D140,"")</f>
        <v/>
      </c>
      <c r="D170" s="52" t="str">
        <f>IF(Data!E140&gt;0,Data!E140,"")</f>
        <v/>
      </c>
      <c r="E170" s="52" t="str">
        <f>IF(Data!E140&gt;0,Data!E140,"")</f>
        <v/>
      </c>
      <c r="F170" s="52" t="str">
        <f>IF(Data!F140&gt;0,Data!F140,"")</f>
        <v/>
      </c>
      <c r="G170" s="52" t="str">
        <f>IF(Data!F140&gt;0,Data!F140,"")</f>
        <v/>
      </c>
      <c r="H170" s="52" t="str">
        <f>IF(Data!F140&gt;0,Data!F140,"")</f>
        <v/>
      </c>
      <c r="I170" s="52">
        <f>IF(Data!G140&gt;0,Data!G140,"")</f>
        <v>8.4413166837184335</v>
      </c>
      <c r="J170" s="52">
        <f>IF(Data!G140&gt;0,Data!G140,"")</f>
        <v>8.4413166837184335</v>
      </c>
      <c r="K170" s="52">
        <f>IF(Data!G140&gt;0,Data!G140,"")</f>
        <v>8.4413166837184335</v>
      </c>
      <c r="L170" s="52">
        <f>IF(Data!H140&gt;0,Data!H140,"")</f>
        <v>8.4216044065076314</v>
      </c>
      <c r="M170" s="52">
        <f>IF(Data!H140&gt;0,Data!H140,"")</f>
        <v>8.4216044065076314</v>
      </c>
      <c r="N170" s="52">
        <f>IF(Data!H140&gt;0,Data!I140,"")</f>
        <v>8.3765251900443545</v>
      </c>
    </row>
    <row r="171" spans="1:14">
      <c r="A171" s="66"/>
      <c r="B171" s="84">
        <f t="shared" si="3"/>
        <v>44959</v>
      </c>
      <c r="C171" s="52" t="str">
        <f>IF(Data!D141&gt;0,Data!D141,"")</f>
        <v/>
      </c>
      <c r="D171" s="52" t="str">
        <f>IF(Data!E141&gt;0,Data!E141,"")</f>
        <v/>
      </c>
      <c r="E171" s="52" t="str">
        <f>IF(Data!E141&gt;0,Data!E141,"")</f>
        <v/>
      </c>
      <c r="F171" s="52" t="str">
        <f>IF(Data!F141&gt;0,Data!F141,"")</f>
        <v/>
      </c>
      <c r="G171" s="52" t="str">
        <f>IF(Data!F141&gt;0,Data!F141,"")</f>
        <v/>
      </c>
      <c r="H171" s="52" t="str">
        <f>IF(Data!F141&gt;0,Data!F141,"")</f>
        <v/>
      </c>
      <c r="I171" s="52">
        <f>IF(Data!G141&gt;0,Data!G141,"")</f>
        <v>8.5451415801653212</v>
      </c>
      <c r="J171" s="52">
        <f>IF(Data!G141&gt;0,Data!G141,"")</f>
        <v>8.5451415801653212</v>
      </c>
      <c r="K171" s="52">
        <f>IF(Data!G141&gt;0,Data!G141,"")</f>
        <v>8.5451415801653212</v>
      </c>
      <c r="L171" s="52">
        <f>IF(Data!H141&gt;0,Data!H141,"")</f>
        <v>8.5397819414526417</v>
      </c>
      <c r="M171" s="52">
        <f>IF(Data!H141&gt;0,Data!H141,"")</f>
        <v>8.5397819414526417</v>
      </c>
      <c r="N171" s="52">
        <f>IF(Data!H141&gt;0,Data!I141,"")</f>
        <v>8.5080755046736769</v>
      </c>
    </row>
    <row r="172" spans="1:14">
      <c r="A172" s="66"/>
      <c r="B172" s="84">
        <f t="shared" si="3"/>
        <v>44966</v>
      </c>
      <c r="C172" s="52" t="str">
        <f>IF(Data!D142&gt;0,Data!D142,"")</f>
        <v/>
      </c>
      <c r="D172" s="52" t="str">
        <f>IF(Data!E142&gt;0,Data!E142,"")</f>
        <v/>
      </c>
      <c r="E172" s="52" t="str">
        <f>IF(Data!E142&gt;0,Data!E142,"")</f>
        <v/>
      </c>
      <c r="F172" s="52" t="str">
        <f>IF(Data!F142&gt;0,Data!F142,"")</f>
        <v/>
      </c>
      <c r="G172" s="52" t="str">
        <f>IF(Data!F142&gt;0,Data!F142,"")</f>
        <v/>
      </c>
      <c r="H172" s="52" t="str">
        <f>IF(Data!F142&gt;0,Data!F142,"")</f>
        <v/>
      </c>
      <c r="I172" s="52">
        <f>IF(Data!G142&gt;0,Data!G142,"")</f>
        <v>8.5017924976877062</v>
      </c>
      <c r="J172" s="52">
        <f>IF(Data!G142&gt;0,Data!G142,"")</f>
        <v>8.5017924976877062</v>
      </c>
      <c r="K172" s="52">
        <f>IF(Data!G142&gt;0,Data!G142,"")</f>
        <v>8.5017924976877062</v>
      </c>
      <c r="L172" s="52">
        <f>IF(Data!H142&gt;0,Data!H142,"")</f>
        <v>8.4783134631772761</v>
      </c>
      <c r="M172" s="52">
        <f>IF(Data!H142&gt;0,Data!H142,"")</f>
        <v>8.4783134631772761</v>
      </c>
      <c r="N172" s="52">
        <f>IF(Data!H142&gt;0,Data!I142,"")</f>
        <v>8.4377848528800286</v>
      </c>
    </row>
    <row r="173" spans="1:14">
      <c r="A173" s="66"/>
      <c r="B173" s="84">
        <f t="shared" si="3"/>
        <v>44973</v>
      </c>
      <c r="C173" s="52" t="str">
        <f>IF(Data!D143&gt;0,Data!D143,"")</f>
        <v/>
      </c>
      <c r="D173" s="52" t="str">
        <f>IF(Data!E143&gt;0,Data!E143,"")</f>
        <v/>
      </c>
      <c r="E173" s="52" t="str">
        <f>IF(Data!E143&gt;0,Data!E143,"")</f>
        <v/>
      </c>
      <c r="F173" s="52" t="str">
        <f>IF(Data!F143&gt;0,Data!F143,"")</f>
        <v/>
      </c>
      <c r="G173" s="52" t="str">
        <f>IF(Data!F143&gt;0,Data!F143,"")</f>
        <v/>
      </c>
      <c r="H173" s="52" t="str">
        <f>IF(Data!F143&gt;0,Data!F143,"")</f>
        <v/>
      </c>
      <c r="I173" s="52">
        <f>IF(Data!G143&gt;0,Data!G143,"")</f>
        <v>8.6352402253378742</v>
      </c>
      <c r="J173" s="52">
        <f>IF(Data!G143&gt;0,Data!G143,"")</f>
        <v>8.6352402253378742</v>
      </c>
      <c r="K173" s="52">
        <f>IF(Data!G143&gt;0,Data!G143,"")</f>
        <v>8.6352402253378742</v>
      </c>
      <c r="L173" s="52">
        <f>IF(Data!H143&gt;0,Data!H143,"")</f>
        <v>8.6151269790857263</v>
      </c>
      <c r="M173" s="52">
        <f>IF(Data!H143&gt;0,Data!H143,"")</f>
        <v>8.6151269790857263</v>
      </c>
      <c r="N173" s="52">
        <f>IF(Data!H143&gt;0,Data!I143,"")</f>
        <v>8.5646016069066917</v>
      </c>
    </row>
    <row r="174" spans="1:14">
      <c r="A174" s="66"/>
      <c r="B174" s="84">
        <f t="shared" si="3"/>
        <v>44980</v>
      </c>
      <c r="C174" s="52" t="str">
        <f>IF(Data!D144&gt;0,Data!D144,"")</f>
        <v/>
      </c>
      <c r="D174" s="52" t="str">
        <f>IF(Data!E144&gt;0,Data!E144,"")</f>
        <v/>
      </c>
      <c r="E174" s="52" t="str">
        <f>IF(Data!E144&gt;0,Data!E144,"")</f>
        <v/>
      </c>
      <c r="F174" s="52" t="str">
        <f>IF(Data!F144&gt;0,Data!F144,"")</f>
        <v/>
      </c>
      <c r="G174" s="52" t="str">
        <f>IF(Data!F144&gt;0,Data!F144,"")</f>
        <v/>
      </c>
      <c r="H174" s="52" t="str">
        <f>IF(Data!F144&gt;0,Data!F144,"")</f>
        <v/>
      </c>
      <c r="I174" s="52">
        <f>IF(Data!G144&gt;0,Data!G144,"")</f>
        <v>8.3498128361612185</v>
      </c>
      <c r="J174" s="52">
        <f>IF(Data!G144&gt;0,Data!G144,"")</f>
        <v>8.3498128361612185</v>
      </c>
      <c r="K174" s="52">
        <f>IF(Data!G144&gt;0,Data!G144,"")</f>
        <v>8.3498128361612185</v>
      </c>
      <c r="L174" s="52">
        <f>IF(Data!H144&gt;0,Data!H144,"")</f>
        <v>8.3618977812298851</v>
      </c>
      <c r="M174" s="52">
        <f>IF(Data!H144&gt;0,Data!H144,"")</f>
        <v>8.3618977812298851</v>
      </c>
      <c r="N174" s="52">
        <f>IF(Data!H144&gt;0,Data!I144,"")</f>
        <v>8.3402704578762794</v>
      </c>
    </row>
    <row r="175" spans="1:14">
      <c r="A175" s="66"/>
      <c r="B175" s="84">
        <f t="shared" si="3"/>
        <v>44987</v>
      </c>
      <c r="C175" s="52" t="str">
        <f>IF(Data!D145&gt;0,Data!D145,"")</f>
        <v/>
      </c>
      <c r="D175" s="52" t="str">
        <f>IF(Data!E145&gt;0,Data!E145,"")</f>
        <v/>
      </c>
      <c r="E175" s="52" t="str">
        <f>IF(Data!E145&gt;0,Data!E145,"")</f>
        <v/>
      </c>
      <c r="F175" s="52" t="str">
        <f>IF(Data!F145&gt;0,Data!F145,"")</f>
        <v/>
      </c>
      <c r="G175" s="52" t="str">
        <f>IF(Data!F145&gt;0,Data!F145,"")</f>
        <v/>
      </c>
      <c r="H175" s="52" t="str">
        <f>IF(Data!F145&gt;0,Data!F145,"")</f>
        <v/>
      </c>
      <c r="I175" s="52">
        <f>IF(Data!G145&gt;0,Data!G145,"")</f>
        <v>8.0044308836774611</v>
      </c>
      <c r="J175" s="52">
        <f>IF(Data!G145&gt;0,Data!G145,"")</f>
        <v>8.0044308836774611</v>
      </c>
      <c r="K175" s="52">
        <f>IF(Data!G145&gt;0,Data!G145,"")</f>
        <v>8.0044308836774611</v>
      </c>
      <c r="L175" s="52">
        <f>IF(Data!H145&gt;0,Data!H145,"")</f>
        <v>8.0404783459746714</v>
      </c>
      <c r="M175" s="52">
        <f>IF(Data!H145&gt;0,Data!H145,"")</f>
        <v>8.0404783459746714</v>
      </c>
      <c r="N175" s="52">
        <f>IF(Data!H145&gt;0,Data!I145,"")</f>
        <v>8.0231939467645468</v>
      </c>
    </row>
    <row r="176" spans="1:14">
      <c r="A176" s="66"/>
      <c r="B176" s="84">
        <f t="shared" si="3"/>
        <v>44994</v>
      </c>
      <c r="C176" s="52" t="str">
        <f>IF(Data!D146&gt;0,Data!D146,"")</f>
        <v/>
      </c>
      <c r="D176" s="52" t="str">
        <f>IF(Data!E146&gt;0,Data!E146,"")</f>
        <v/>
      </c>
      <c r="E176" s="52" t="str">
        <f>IF(Data!E146&gt;0,Data!E146,"")</f>
        <v/>
      </c>
      <c r="F176" s="52" t="str">
        <f>IF(Data!F146&gt;0,Data!F146,"")</f>
        <v/>
      </c>
      <c r="G176" s="52" t="str">
        <f>IF(Data!F146&gt;0,Data!F146,"")</f>
        <v/>
      </c>
      <c r="H176" s="52" t="str">
        <f>IF(Data!F146&gt;0,Data!F146,"")</f>
        <v/>
      </c>
      <c r="I176" s="52">
        <f>IF(Data!G146&gt;0,Data!G146,"")</f>
        <v>7.862394372189943</v>
      </c>
      <c r="J176" s="52">
        <f>IF(Data!G146&gt;0,Data!G146,"")</f>
        <v>7.862394372189943</v>
      </c>
      <c r="K176" s="52">
        <f>IF(Data!G146&gt;0,Data!G146,"")</f>
        <v>7.862394372189943</v>
      </c>
      <c r="L176" s="52">
        <f>IF(Data!H146&gt;0,Data!H146,"")</f>
        <v>7.5258372634219004</v>
      </c>
      <c r="M176" s="52">
        <f>IF(Data!H146&gt;0,Data!H146,"")</f>
        <v>7.5258372634219004</v>
      </c>
      <c r="N176" s="52">
        <f>IF(Data!H146&gt;0,Data!I146,"")</f>
        <v>7.5362610614239349</v>
      </c>
    </row>
    <row r="177" spans="1:16">
      <c r="A177" s="66"/>
      <c r="B177" s="84">
        <f t="shared" si="3"/>
        <v>45001</v>
      </c>
      <c r="C177" s="52" t="str">
        <f>IF(Data!D147&gt;0,Data!D147,"")</f>
        <v/>
      </c>
      <c r="D177" s="52" t="str">
        <f>IF(Data!E147&gt;0,Data!E147,"")</f>
        <v/>
      </c>
      <c r="E177" s="52" t="str">
        <f>IF(Data!E147&gt;0,Data!E147,"")</f>
        <v/>
      </c>
      <c r="F177" s="52" t="str">
        <f>IF(Data!F147&gt;0,Data!F147,"")</f>
        <v/>
      </c>
      <c r="G177" s="52" t="str">
        <f>IF(Data!F147&gt;0,Data!F147,"")</f>
        <v/>
      </c>
      <c r="H177" s="52" t="str">
        <f>IF(Data!F147&gt;0,Data!F147,"")</f>
        <v/>
      </c>
      <c r="I177" s="52">
        <f>IF(Data!G147&gt;0,Data!G147,"")</f>
        <v>7.862394372189943</v>
      </c>
      <c r="J177" s="52">
        <f>IF(Data!G147&gt;0,Data!G147,"")</f>
        <v>7.862394372189943</v>
      </c>
      <c r="K177" s="52">
        <f>IF(Data!G147&gt;0,Data!G147,"")</f>
        <v>7.862394372189943</v>
      </c>
      <c r="L177" s="52">
        <f>IF(Data!H147&gt;0,Data!H147,"")</f>
        <v>7.8829063709559124</v>
      </c>
      <c r="M177" s="52">
        <f>IF(Data!H147&gt;0,Data!H147,"")</f>
        <v>7.8829063709559124</v>
      </c>
      <c r="N177" s="52">
        <f>IF(Data!H147&gt;0,Data!I147,"")</f>
        <v>7.8792169314943274</v>
      </c>
    </row>
    <row r="178" spans="1:16">
      <c r="A178" s="66"/>
      <c r="B178" s="84">
        <f t="shared" si="3"/>
        <v>45008</v>
      </c>
      <c r="C178" s="52" t="str">
        <f>IF(Data!D148&gt;0,Data!D148,"")</f>
        <v/>
      </c>
      <c r="D178" s="52" t="str">
        <f>IF(Data!E148&gt;0,Data!E148,"")</f>
        <v/>
      </c>
      <c r="E178" s="52" t="str">
        <f>IF(Data!E148&gt;0,Data!E148,"")</f>
        <v/>
      </c>
      <c r="F178" s="52" t="str">
        <f>IF(Data!F148&gt;0,Data!F148,"")</f>
        <v/>
      </c>
      <c r="G178" s="52" t="str">
        <f>IF(Data!F148&gt;0,Data!F148,"")</f>
        <v/>
      </c>
      <c r="H178" s="52" t="str">
        <f>IF(Data!F148&gt;0,Data!F148,"")</f>
        <v/>
      </c>
      <c r="I178" s="52">
        <f>IF(Data!G148&gt;0,Data!G148,"")</f>
        <v>7.862394372189943</v>
      </c>
      <c r="J178" s="52">
        <f>IF(Data!G148&gt;0,Data!G148,"")</f>
        <v>7.862394372189943</v>
      </c>
      <c r="K178" s="52">
        <f>IF(Data!G148&gt;0,Data!G148,"")</f>
        <v>7.862394372189943</v>
      </c>
      <c r="L178" s="52">
        <f>IF(Data!H148&gt;0,Data!H148,"")</f>
        <v>7.7311837875285319</v>
      </c>
      <c r="M178" s="52">
        <f>IF(Data!H148&gt;0,Data!H148,"")</f>
        <v>7.7311837875285319</v>
      </c>
      <c r="N178" s="52">
        <f>IF(Data!H148&gt;0,Data!I148,"")</f>
        <v>7.7310613421113548</v>
      </c>
    </row>
    <row r="179" spans="1:16">
      <c r="A179" s="66"/>
      <c r="B179" s="84">
        <f t="shared" si="3"/>
        <v>45015</v>
      </c>
      <c r="C179" s="52" t="str">
        <f>IF(Data!D149&gt;0,Data!D149,"")</f>
        <v/>
      </c>
      <c r="D179" s="52" t="str">
        <f>IF(Data!E149&gt;0,Data!E149,"")</f>
        <v/>
      </c>
      <c r="E179" s="52" t="str">
        <f>IF(Data!E149&gt;0,Data!E149,"")</f>
        <v/>
      </c>
      <c r="F179" s="52" t="str">
        <f>IF(Data!F149&gt;0,Data!F149,"")</f>
        <v/>
      </c>
      <c r="G179" s="52" t="str">
        <f>IF(Data!F149&gt;0,Data!F149,"")</f>
        <v/>
      </c>
      <c r="H179" s="52" t="str">
        <f>IF(Data!F149&gt;0,Data!F149,"")</f>
        <v/>
      </c>
      <c r="I179" s="52">
        <f>IF(Data!G149&gt;0,Data!G149,"")</f>
        <v>7.862394372189943</v>
      </c>
      <c r="J179" s="52">
        <f>IF(Data!G149&gt;0,Data!G149,"")</f>
        <v>7.862394372189943</v>
      </c>
      <c r="K179" s="52">
        <f>IF(Data!G149&gt;0,Data!G149,"")</f>
        <v>7.862394372189943</v>
      </c>
      <c r="L179" s="52">
        <f>IF(Data!H149&gt;0,Data!H149,"")</f>
        <v>8.1315660930686988</v>
      </c>
      <c r="M179" s="52">
        <f>IF(Data!H149&gt;0,Data!H149,"")</f>
        <v>8.1315660930686988</v>
      </c>
      <c r="N179" s="52">
        <f>IF(Data!H149&gt;0,Data!I149,"")</f>
        <v>8.1331300374936824</v>
      </c>
    </row>
    <row r="180" spans="1:16">
      <c r="A180" s="66"/>
      <c r="B180" s="84">
        <f t="shared" si="3"/>
        <v>45022</v>
      </c>
      <c r="C180" s="52" t="str">
        <f>IF(Data!D150&gt;0,Data!D150,"")</f>
        <v/>
      </c>
      <c r="D180" s="52" t="str">
        <f>IF(Data!E150&gt;0,Data!E150,"")</f>
        <v/>
      </c>
      <c r="E180" s="52" t="str">
        <f>IF(Data!E150&gt;0,Data!E150,"")</f>
        <v/>
      </c>
      <c r="F180" s="52" t="str">
        <f>IF(Data!F150&gt;0,Data!F150,"")</f>
        <v/>
      </c>
      <c r="G180" s="52" t="str">
        <f>IF(Data!F150&gt;0,Data!F150,"")</f>
        <v/>
      </c>
      <c r="H180" s="52" t="str">
        <f>IF(Data!F150&gt;0,Data!F150,"")</f>
        <v/>
      </c>
      <c r="I180" s="52" t="str">
        <f>IF(Data!G150&gt;0,Data!G150,"")</f>
        <v/>
      </c>
      <c r="J180" s="52" t="str">
        <f>IF(Data!G150&gt;0,Data!G150,"")</f>
        <v/>
      </c>
      <c r="K180" s="52" t="str">
        <f>IF(Data!G150&gt;0,Data!G150,"")</f>
        <v/>
      </c>
      <c r="L180" s="52">
        <f>IF(Data!H150&gt;0,Data!H150,"")</f>
        <v>8.0258629031964777</v>
      </c>
      <c r="M180" s="52">
        <f>IF(Data!H150&gt;0,Data!H150,"")</f>
        <v>8.0258629031964777</v>
      </c>
      <c r="N180" s="52">
        <f>IF(Data!H150&gt;0,Data!I150,"")</f>
        <v>8.0052458772709265</v>
      </c>
    </row>
    <row r="181" spans="1:16">
      <c r="A181" s="66"/>
      <c r="B181" s="84">
        <f t="shared" si="3"/>
        <v>45029</v>
      </c>
      <c r="C181" s="52" t="str">
        <f>IF(Data!D151&gt;0,Data!D151,"")</f>
        <v/>
      </c>
      <c r="D181" s="52" t="str">
        <f>IF(Data!E151&gt;0,Data!E151,"")</f>
        <v/>
      </c>
      <c r="E181" s="52" t="str">
        <f>IF(Data!E151&gt;0,Data!E151,"")</f>
        <v/>
      </c>
      <c r="F181" s="52" t="str">
        <f>IF(Data!F151&gt;0,Data!F151,"")</f>
        <v/>
      </c>
      <c r="G181" s="52" t="str">
        <f>IF(Data!F151&gt;0,Data!F151,"")</f>
        <v/>
      </c>
      <c r="H181" s="52" t="str">
        <f>IF(Data!F151&gt;0,Data!F151,"")</f>
        <v/>
      </c>
      <c r="I181" s="52" t="str">
        <f>IF(Data!G151&gt;0,Data!G151,"")</f>
        <v/>
      </c>
      <c r="J181" s="52" t="str">
        <f>IF(Data!G151&gt;0,Data!G151,"")</f>
        <v/>
      </c>
      <c r="K181" s="52" t="str">
        <f>IF(Data!G151&gt;0,Data!G151,"")</f>
        <v/>
      </c>
      <c r="L181" s="52">
        <f>IF(Data!H151&gt;0,Data!H151,"")</f>
        <v>7.8592318265350514</v>
      </c>
      <c r="M181" s="52">
        <f>IF(Data!H151&gt;0,Data!H151,"")</f>
        <v>7.8592318265350514</v>
      </c>
      <c r="N181" s="52">
        <f>IF(Data!H151&gt;0,Data!I151,"")</f>
        <v>7.8406327604222854</v>
      </c>
    </row>
    <row r="182" spans="1:16">
      <c r="A182" s="66"/>
      <c r="B182" s="84">
        <f t="shared" si="3"/>
        <v>45036</v>
      </c>
      <c r="C182" s="52" t="str">
        <f>IF(Data!D152&gt;0,Data!D152,"")</f>
        <v/>
      </c>
      <c r="D182" s="52" t="str">
        <f>IF(Data!E152&gt;0,Data!E152,"")</f>
        <v/>
      </c>
      <c r="E182" s="52" t="str">
        <f>IF(Data!E152&gt;0,Data!E152,"")</f>
        <v/>
      </c>
      <c r="F182" s="52" t="str">
        <f>IF(Data!F152&gt;0,Data!F152,"")</f>
        <v/>
      </c>
      <c r="G182" s="52" t="str">
        <f>IF(Data!F152&gt;0,Data!F152,"")</f>
        <v/>
      </c>
      <c r="H182" s="52" t="str">
        <f>IF(Data!F152&gt;0,Data!F152,"")</f>
        <v/>
      </c>
      <c r="I182" s="52" t="str">
        <f>IF(Data!G152&gt;0,Data!G152,"")</f>
        <v/>
      </c>
      <c r="J182" s="52" t="str">
        <f>IF(Data!G152&gt;0,Data!G152,"")</f>
        <v/>
      </c>
      <c r="K182" s="52" t="str">
        <f>IF(Data!G152&gt;0,Data!G152,"")</f>
        <v/>
      </c>
      <c r="L182" s="52">
        <f>IF(Data!H152&gt;0,Data!H152,"")</f>
        <v>7.8660650363238966</v>
      </c>
      <c r="M182" s="52">
        <f>IF(Data!H152&gt;0,Data!H152,"")</f>
        <v>7.8660650363238966</v>
      </c>
      <c r="N182" s="52">
        <f>IF(Data!H152&gt;0,Data!I152,"")</f>
        <v>7.861835829679527</v>
      </c>
    </row>
    <row r="183" spans="1:16">
      <c r="A183" s="66"/>
      <c r="B183" s="84">
        <f t="shared" si="3"/>
        <v>45043</v>
      </c>
      <c r="C183" s="52" t="str">
        <f>IF(Data!D153&gt;0,Data!D153,"")</f>
        <v/>
      </c>
      <c r="D183" s="52" t="str">
        <f>IF(Data!E153&gt;0,Data!E153,"")</f>
        <v/>
      </c>
      <c r="E183" s="52" t="str">
        <f>IF(Data!E153&gt;0,Data!E153,"")</f>
        <v/>
      </c>
      <c r="F183" s="52" t="str">
        <f>IF(Data!F153&gt;0,Data!F153,"")</f>
        <v/>
      </c>
      <c r="G183" s="52" t="str">
        <f>IF(Data!F153&gt;0,Data!F153,"")</f>
        <v/>
      </c>
      <c r="H183" s="52" t="str">
        <f>IF(Data!F153&gt;0,Data!F153,"")</f>
        <v/>
      </c>
      <c r="I183" s="52" t="str">
        <f>IF(Data!G153&gt;0,Data!G153,"")</f>
        <v/>
      </c>
      <c r="J183" s="52" t="str">
        <f>IF(Data!G153&gt;0,Data!G153,"")</f>
        <v/>
      </c>
      <c r="K183" s="52" t="str">
        <f>IF(Data!G153&gt;0,Data!G153,"")</f>
        <v/>
      </c>
      <c r="L183" s="52">
        <f>IF(Data!H153&gt;0,Data!H153,"")</f>
        <v>7.1964395261346592</v>
      </c>
      <c r="M183" s="52">
        <f>IF(Data!H153&gt;0,Data!H153,"")</f>
        <v>7.1964395261346592</v>
      </c>
      <c r="N183" s="52">
        <f>IF(Data!H153&gt;0,Data!I153,"")</f>
        <v>7.2544977068001382</v>
      </c>
    </row>
    <row r="184" spans="1:16">
      <c r="A184" s="66"/>
      <c r="B184" s="84">
        <f t="shared" si="3"/>
        <v>45050</v>
      </c>
      <c r="C184" s="52" t="str">
        <f>IF(Data!D154&gt;0,Data!D154,"")</f>
        <v/>
      </c>
      <c r="D184" s="52" t="str">
        <f>IF(Data!E154&gt;0,Data!E154,"")</f>
        <v/>
      </c>
      <c r="E184" s="52" t="str">
        <f>IF(Data!E154&gt;0,Data!E154,"")</f>
        <v/>
      </c>
      <c r="F184" s="52" t="str">
        <f>IF(Data!F154&gt;0,Data!F154,"")</f>
        <v/>
      </c>
      <c r="G184" s="52" t="str">
        <f>IF(Data!F154&gt;0,Data!F154,"")</f>
        <v/>
      </c>
      <c r="H184" s="52" t="str">
        <f>IF(Data!F154&gt;0,Data!F154,"")</f>
        <v/>
      </c>
      <c r="I184" s="52" t="str">
        <f>IF(Data!G154&gt;0,Data!G154,"")</f>
        <v/>
      </c>
      <c r="J184" s="52" t="str">
        <f>IF(Data!G154&gt;0,Data!G154,"")</f>
        <v/>
      </c>
      <c r="K184" s="52" t="str">
        <f>IF(Data!G154&gt;0,Data!G154,"")</f>
        <v/>
      </c>
      <c r="L184" s="52">
        <f>IF(Data!H154&gt;0,Data!H154,"")</f>
        <v>7.5669706972273101</v>
      </c>
      <c r="M184" s="52">
        <f>IF(Data!H154&gt;0,Data!H154,"")</f>
        <v>7.5669706972273101</v>
      </c>
      <c r="N184" s="52">
        <f>IF(Data!H154&gt;0,Data!I154,"")</f>
        <v>7.5058609015333246</v>
      </c>
    </row>
    <row r="185" spans="1:16">
      <c r="A185" s="66"/>
      <c r="B185" s="84">
        <f t="shared" si="3"/>
        <v>45057</v>
      </c>
      <c r="C185" s="52" t="str">
        <f>IF(Data!D155&gt;0,Data!D155,"")</f>
        <v/>
      </c>
      <c r="D185" s="52" t="str">
        <f>IF(Data!E155&gt;0,Data!E155,"")</f>
        <v/>
      </c>
      <c r="E185" s="52" t="str">
        <f>IF(Data!E155&gt;0,Data!E155,"")</f>
        <v/>
      </c>
      <c r="F185" s="52" t="str">
        <f>IF(Data!F155&gt;0,Data!F155,"")</f>
        <v/>
      </c>
      <c r="G185" s="52" t="str">
        <f>IF(Data!F155&gt;0,Data!F155,"")</f>
        <v/>
      </c>
      <c r="H185" s="52" t="str">
        <f>IF(Data!F155&gt;0,Data!F155,"")</f>
        <v/>
      </c>
      <c r="I185" s="52" t="str">
        <f>IF(Data!G155&gt;0,Data!G155,"")</f>
        <v/>
      </c>
      <c r="J185" s="52" t="str">
        <f>IF(Data!G155&gt;0,Data!G155,"")</f>
        <v/>
      </c>
      <c r="K185" s="52" t="str">
        <f>IF(Data!G155&gt;0,Data!G155,"")</f>
        <v/>
      </c>
      <c r="L185" s="52">
        <f>IF(Data!H155&gt;0,Data!H155,"")</f>
        <v>7.56</v>
      </c>
      <c r="M185" s="52">
        <f>IF(Data!H155&gt;0,Data!H155,"")</f>
        <v>7.56</v>
      </c>
      <c r="N185" s="52">
        <f>IF(Data!H155&gt;0,Data!I155,"")</f>
        <v>7.6692784996830063</v>
      </c>
    </row>
    <row r="186" spans="1:16">
      <c r="A186" s="66"/>
      <c r="B186" s="84">
        <f t="shared" si="3"/>
        <v>45064</v>
      </c>
      <c r="C186" s="52" t="str">
        <f>IF(Data!D156&gt;0,Data!D156,"")</f>
        <v/>
      </c>
      <c r="D186" s="52" t="str">
        <f>IF(Data!E156&gt;0,Data!E156,"")</f>
        <v/>
      </c>
      <c r="E186" s="52" t="str">
        <f>IF(Data!E156&gt;0,Data!E156,"")</f>
        <v/>
      </c>
      <c r="F186" s="52" t="str">
        <f>IF(Data!F156&gt;0,Data!F156,"")</f>
        <v/>
      </c>
      <c r="G186" s="52" t="str">
        <f>IF(Data!F156&gt;0,Data!F156,"")</f>
        <v/>
      </c>
      <c r="H186" s="52" t="str">
        <f>IF(Data!F156&gt;0,Data!F156,"")</f>
        <v/>
      </c>
      <c r="I186" s="52" t="str">
        <f>IF(Data!G156&gt;0,Data!G156,"")</f>
        <v/>
      </c>
      <c r="J186" s="52" t="str">
        <f>IF(Data!G156&gt;0,Data!G156,"")</f>
        <v/>
      </c>
      <c r="K186" s="52" t="str">
        <f>IF(Data!G156&gt;0,Data!G156,"")</f>
        <v/>
      </c>
      <c r="L186" s="52">
        <f>IF(Data!H156&gt;0,Data!H156,"")</f>
        <v>7.56</v>
      </c>
      <c r="M186" s="52">
        <f>IF(Data!H156&gt;0,Data!H156,"")</f>
        <v>7.56</v>
      </c>
      <c r="N186" s="52">
        <f>IF(Data!H156&gt;0,Data!I156,"")</f>
        <v>7.6400332933707826</v>
      </c>
    </row>
    <row r="187" spans="1:16">
      <c r="A187" s="66"/>
      <c r="B187" s="84">
        <f t="shared" si="3"/>
        <v>45071</v>
      </c>
      <c r="C187" s="52" t="str">
        <f>IF(Data!D157&gt;0,Data!D157,"")</f>
        <v/>
      </c>
      <c r="D187" s="52" t="str">
        <f>IF(Data!E157&gt;0,Data!E157,"")</f>
        <v/>
      </c>
      <c r="E187" s="52" t="str">
        <f>IF(Data!E157&gt;0,Data!E157,"")</f>
        <v/>
      </c>
      <c r="F187" s="52" t="str">
        <f>IF(Data!F157&gt;0,Data!F157,"")</f>
        <v/>
      </c>
      <c r="G187" s="52" t="str">
        <f>IF(Data!F157&gt;0,Data!F157,"")</f>
        <v/>
      </c>
      <c r="H187" s="52" t="str">
        <f>IF(Data!F157&gt;0,Data!F157,"")</f>
        <v/>
      </c>
      <c r="I187" s="52" t="str">
        <f>IF(Data!G157&gt;0,Data!G157,"")</f>
        <v/>
      </c>
      <c r="J187" s="52" t="str">
        <f>IF(Data!G157&gt;0,Data!G157,"")</f>
        <v/>
      </c>
      <c r="K187" s="52" t="str">
        <f>IF(Data!G157&gt;0,Data!G157,"")</f>
        <v/>
      </c>
      <c r="L187" s="52">
        <f>IF(Data!H157&gt;0,Data!H157,"")</f>
        <v>7.56</v>
      </c>
      <c r="M187" s="52">
        <f>IF(Data!H157&gt;0,Data!H157,"")</f>
        <v>7.56</v>
      </c>
      <c r="N187" s="52">
        <f>IF(Data!H157&gt;0,Data!I157,"")</f>
        <v>7.4103267271883126</v>
      </c>
    </row>
    <row r="188" spans="1:16" ht="13.9" thickBot="1">
      <c r="A188" s="87"/>
      <c r="B188" s="107">
        <f t="shared" si="3"/>
        <v>45078</v>
      </c>
      <c r="C188" s="88" t="str">
        <f>IF(Data!D158&gt;0,Data!D158,"")</f>
        <v/>
      </c>
      <c r="D188" s="88" t="str">
        <f>IF(Data!E158&gt;0,Data!E158,"")</f>
        <v/>
      </c>
      <c r="E188" s="88" t="str">
        <f>IF(Data!E158&gt;0,Data!E158,"")</f>
        <v/>
      </c>
      <c r="F188" s="88" t="str">
        <f>IF(Data!F158&gt;0,Data!F158,"")</f>
        <v/>
      </c>
      <c r="G188" s="88" t="str">
        <f>IF(Data!F158&gt;0,Data!F158,"")</f>
        <v/>
      </c>
      <c r="H188" s="88" t="str">
        <f>IF(Data!F158&gt;0,Data!F158,"")</f>
        <v/>
      </c>
      <c r="I188" s="88" t="str">
        <f>IF(Data!G158&gt;0,Data!G158,"")</f>
        <v/>
      </c>
      <c r="J188" s="88" t="str">
        <f>IF(Data!G158&gt;0,Data!G158,"")</f>
        <v/>
      </c>
      <c r="K188" s="88" t="str">
        <f>IF(Data!G158&gt;0,Data!G158,"")</f>
        <v/>
      </c>
      <c r="L188" s="88" t="str">
        <f>IF(Data!H158&gt;0,Data!H158,"")</f>
        <v/>
      </c>
      <c r="M188" s="88" t="str">
        <f>IF(Data!H158&gt;0,Data!H158,"")</f>
        <v/>
      </c>
      <c r="N188" s="88"/>
    </row>
    <row r="189" spans="1:16">
      <c r="A189" s="117" t="s">
        <v>134</v>
      </c>
    </row>
    <row r="190" spans="1:16">
      <c r="A190" s="117" t="s">
        <v>135</v>
      </c>
    </row>
    <row r="191" spans="1:16">
      <c r="A191" s="392"/>
    </row>
    <row r="192" spans="1:16" ht="13.9" thickBot="1">
      <c r="A192" s="369" t="s">
        <v>219</v>
      </c>
      <c r="B192" s="369"/>
      <c r="C192" s="369"/>
      <c r="D192" s="369"/>
      <c r="E192" s="369"/>
      <c r="F192" s="369"/>
      <c r="G192" s="370"/>
      <c r="H192" s="370"/>
      <c r="I192" s="370"/>
      <c r="J192" s="370"/>
      <c r="K192" s="370"/>
      <c r="L192" s="370"/>
      <c r="M192" s="370"/>
      <c r="N192" s="370"/>
      <c r="O192" s="370"/>
      <c r="P192" s="370"/>
    </row>
    <row r="193" spans="1:16">
      <c r="A193" s="135" t="s">
        <v>128</v>
      </c>
      <c r="B193" s="135" t="s">
        <v>129</v>
      </c>
      <c r="C193" s="488" t="s">
        <v>137</v>
      </c>
      <c r="D193" s="487"/>
      <c r="E193" s="470"/>
      <c r="F193" s="470"/>
      <c r="G193" s="470"/>
      <c r="H193" s="470"/>
      <c r="I193" s="470"/>
      <c r="J193" s="470" t="s">
        <v>130</v>
      </c>
      <c r="K193" s="470"/>
      <c r="L193" s="470"/>
      <c r="M193" s="470"/>
      <c r="N193" s="470"/>
      <c r="O193" s="470"/>
      <c r="P193" s="470"/>
    </row>
    <row r="194" spans="1:16" ht="13.9" thickBot="1">
      <c r="A194" s="343" t="s">
        <v>131</v>
      </c>
      <c r="B194" s="343" t="s">
        <v>132</v>
      </c>
      <c r="C194" s="343"/>
      <c r="D194" s="343"/>
      <c r="E194" s="343" t="s">
        <v>82</v>
      </c>
      <c r="F194" s="343" t="s">
        <v>83</v>
      </c>
      <c r="G194" s="343" t="s">
        <v>84</v>
      </c>
      <c r="H194" s="343" t="s">
        <v>85</v>
      </c>
      <c r="I194" s="343" t="s">
        <v>86</v>
      </c>
      <c r="J194" s="343" t="s">
        <v>87</v>
      </c>
      <c r="K194" s="343" t="s">
        <v>88</v>
      </c>
      <c r="L194" s="343" t="s">
        <v>89</v>
      </c>
      <c r="M194" s="343" t="s">
        <v>90</v>
      </c>
      <c r="N194" s="343" t="s">
        <v>91</v>
      </c>
      <c r="O194" s="343" t="s">
        <v>92</v>
      </c>
      <c r="P194" s="343" t="s">
        <v>133</v>
      </c>
    </row>
    <row r="195" spans="1:16">
      <c r="A195" s="8"/>
      <c r="B195" s="8"/>
      <c r="C195" s="91"/>
      <c r="D195" s="66"/>
      <c r="E195" s="315"/>
      <c r="F195" s="315"/>
      <c r="G195" s="315"/>
      <c r="H195" s="315"/>
      <c r="I195" s="315"/>
      <c r="J195" s="315" t="s">
        <v>81</v>
      </c>
      <c r="K195" s="315"/>
      <c r="L195" s="315"/>
      <c r="M195" s="315"/>
      <c r="N195" s="315"/>
      <c r="O195" s="315"/>
      <c r="P195" s="315"/>
    </row>
    <row r="196" spans="1:16">
      <c r="A196" s="8">
        <v>2022</v>
      </c>
      <c r="B196" s="84">
        <v>44686</v>
      </c>
      <c r="C196" s="66" t="s">
        <v>220</v>
      </c>
      <c r="D196" s="66"/>
      <c r="E196" s="52">
        <f>IF(C132="","",C132+Data!C$502)</f>
        <v>11.293440802878235</v>
      </c>
      <c r="F196" s="52">
        <f>IF(D132="","",D132+Data!D$502)</f>
        <v>11.088336873880397</v>
      </c>
      <c r="G196" s="52">
        <f>IF(E132="","",E132+Data!E$502)</f>
        <v>11.332417855901596</v>
      </c>
      <c r="H196" s="52">
        <f>IF(F132="","",F132+Data!F$502)</f>
        <v>11.239965516619149</v>
      </c>
      <c r="I196" s="52">
        <f>IF(G132="","",G132+Data!G$502)</f>
        <v>11.315889304494549</v>
      </c>
      <c r="J196" s="52">
        <f>IF(H132="","",H132+Data!H$502)</f>
        <v>11.456255214465349</v>
      </c>
      <c r="K196" s="52">
        <f>IF(I132="","",I132+Data!I$502)</f>
        <v>11.354633592605332</v>
      </c>
      <c r="L196" s="52">
        <f>IF(J132="","",J132+Data!J$502)</f>
        <v>11.373412001067132</v>
      </c>
      <c r="M196" s="52">
        <f>IF(K132="","",K132+Data!K$502)</f>
        <v>11.460923629215332</v>
      </c>
      <c r="N196" s="52">
        <f>IF(L132="","",L132+Data!L$502)</f>
        <v>11.360889966251142</v>
      </c>
      <c r="O196" s="52">
        <f>IF(M132="","",M132+Data!M$502)</f>
        <v>11.38587527119194</v>
      </c>
      <c r="P196" s="52">
        <f>IF(N132="","",N132+Data!N$502)</f>
        <v>10.785873001093618</v>
      </c>
    </row>
    <row r="197" spans="1:16">
      <c r="A197" s="66"/>
      <c r="B197" s="84">
        <f>B196+7</f>
        <v>44693</v>
      </c>
      <c r="C197" s="66"/>
      <c r="D197" s="66"/>
      <c r="E197" s="52">
        <f>IF(C133="","",C133+Data!C$502)</f>
        <v>12.197862360136764</v>
      </c>
      <c r="F197" s="52">
        <f>IF(D133="","",D133+Data!D$502)</f>
        <v>11.995038023388783</v>
      </c>
      <c r="G197" s="52">
        <f>IF(E133="","",E133+Data!E$502)</f>
        <v>12.239119005409982</v>
      </c>
      <c r="H197" s="52">
        <f>IF(F133="","",F133+Data!F$502)</f>
        <v>12.145491874340376</v>
      </c>
      <c r="I197" s="52">
        <f>IF(G133="","",G133+Data!G$502)</f>
        <v>12.221415662215776</v>
      </c>
      <c r="J197" s="52">
        <f>IF(H133="","",H133+Data!H$502)</f>
        <v>12.361781572186576</v>
      </c>
      <c r="K197" s="52">
        <f>IF(I133="","",I133+Data!I$502)</f>
        <v>12.24404582655559</v>
      </c>
      <c r="L197" s="52">
        <f>IF(J133="","",J133+Data!J$502)</f>
        <v>12.262824235017391</v>
      </c>
      <c r="M197" s="52">
        <f>IF(K133="","",K133+Data!K$502)</f>
        <v>12.35033586316559</v>
      </c>
      <c r="N197" s="52">
        <f>IF(L133="","",L133+Data!L$502)</f>
        <v>12.138020307488853</v>
      </c>
      <c r="O197" s="52">
        <f>IF(M133="","",M133+Data!M$502)</f>
        <v>12.163005612429652</v>
      </c>
      <c r="P197" s="52">
        <f>IF(N133="","",N133+Data!N$502)</f>
        <v>11.347772385130634</v>
      </c>
    </row>
    <row r="198" spans="1:16">
      <c r="A198" s="66"/>
      <c r="B198" s="84">
        <f t="shared" ref="B198:B252" si="4">B197+7</f>
        <v>44700</v>
      </c>
      <c r="C198" s="66"/>
      <c r="D198" s="66"/>
      <c r="E198" s="52">
        <f>IF(C134="","",C134+Data!C$502)</f>
        <v>12.404332922600618</v>
      </c>
      <c r="F198" s="52">
        <f>IF(D134="","",D134+Data!D$502)</f>
        <v>12.226435893544945</v>
      </c>
      <c r="G198" s="52">
        <f>IF(E134="","",E134+Data!E$502)</f>
        <v>12.470516875566144</v>
      </c>
      <c r="H198" s="52">
        <f>IF(F134="","",F134+Data!F$502)</f>
        <v>12.386764572431758</v>
      </c>
      <c r="I198" s="52">
        <f>IF(G134="","",G134+Data!G$502)</f>
        <v>12.462688360307158</v>
      </c>
      <c r="J198" s="52">
        <f>IF(H134="","",H134+Data!H$502)</f>
        <v>12.603054270277958</v>
      </c>
      <c r="K198" s="52">
        <f>IF(I134="","",I134+Data!I$502)</f>
        <v>12.509061316723319</v>
      </c>
      <c r="L198" s="52">
        <f>IF(J134="","",J134+Data!J$502)</f>
        <v>12.527839725185119</v>
      </c>
      <c r="M198" s="52">
        <f>IF(K134="","",K134+Data!K$502)</f>
        <v>12.615351353333319</v>
      </c>
      <c r="N198" s="52">
        <f>IF(L134="","",L134+Data!L$502)</f>
        <v>12.44061667822338</v>
      </c>
      <c r="O198" s="52">
        <f>IF(M134="","",M134+Data!M$502)</f>
        <v>12.465601983164179</v>
      </c>
      <c r="P198" s="52">
        <f>IF(N134="","",N134+Data!N$502)</f>
        <v>11.655823429086681</v>
      </c>
    </row>
    <row r="199" spans="1:16">
      <c r="A199" s="66"/>
      <c r="B199" s="84">
        <f t="shared" si="4"/>
        <v>44707</v>
      </c>
      <c r="C199" s="66"/>
      <c r="D199" s="66"/>
      <c r="E199" s="52">
        <f>IF(C135="","",C135+Data!C$502)</f>
        <v>11.859590010512704</v>
      </c>
      <c r="F199" s="52">
        <f>IF(D135="","",D135+Data!D$502)</f>
        <v>11.701709697767036</v>
      </c>
      <c r="G199" s="52">
        <f>IF(E135="","",E135+Data!E$502)</f>
        <v>11.945790679788235</v>
      </c>
      <c r="H199" s="52">
        <f>IF(F135="","",F135+Data!F$502)</f>
        <v>11.883331317660215</v>
      </c>
      <c r="I199" s="52">
        <f>IF(G135="","",G135+Data!G$502)</f>
        <v>11.959255105535615</v>
      </c>
      <c r="J199" s="52">
        <f>IF(H135="","",H135+Data!H$502)</f>
        <v>12.099621015506415</v>
      </c>
      <c r="K199" s="52">
        <f>IF(I135="","",I135+Data!I$502)</f>
        <v>12.033472476353159</v>
      </c>
      <c r="L199" s="52">
        <f>IF(J135="","",J135+Data!J$502)</f>
        <v>12.05225088481496</v>
      </c>
      <c r="M199" s="52">
        <f>IF(K135="","",K135+Data!K$502)</f>
        <v>12.139762512963159</v>
      </c>
      <c r="N199" s="52">
        <f>IF(L135="","",L135+Data!L$502)</f>
        <v>12.007436098408458</v>
      </c>
      <c r="O199" s="52">
        <f>IF(M135="","",M135+Data!M$502)</f>
        <v>12.032421403349257</v>
      </c>
      <c r="P199" s="52">
        <f>IF(N135="","",N135+Data!N$502)</f>
        <v>11.455791192244572</v>
      </c>
    </row>
    <row r="200" spans="1:16">
      <c r="A200" s="66"/>
      <c r="B200" s="84">
        <f t="shared" si="4"/>
        <v>44714</v>
      </c>
      <c r="C200" s="66"/>
      <c r="D200" s="66"/>
      <c r="E200" s="52">
        <f>IF(C136="","",C136+Data!C$502)</f>
        <v>10.995365917106113</v>
      </c>
      <c r="F200" s="52">
        <f>IF(D136="","",D136+Data!D$502)</f>
        <v>10.848254148316489</v>
      </c>
      <c r="G200" s="52">
        <f>IF(E136="","",E136+Data!E$502)</f>
        <v>11.092335130337688</v>
      </c>
      <c r="H200" s="52">
        <f>IF(F136="","",F136+Data!F$502)</f>
        <v>11.064874602796131</v>
      </c>
      <c r="I200" s="52">
        <f>IF(G136="","",G136+Data!G$502)</f>
        <v>11.140798390671531</v>
      </c>
      <c r="J200" s="52">
        <f>IF(H136="","",H136+Data!H$502)</f>
        <v>11.281164300642331</v>
      </c>
      <c r="K200" s="52">
        <f>IF(I136="","",I136+Data!I$502)</f>
        <v>11.250981004404059</v>
      </c>
      <c r="L200" s="52">
        <f>IF(J136="","",J136+Data!J$502)</f>
        <v>11.269759412865859</v>
      </c>
      <c r="M200" s="52">
        <f>IF(K136="","",K136+Data!K$502)</f>
        <v>11.357271041014059</v>
      </c>
      <c r="N200" s="52">
        <f>IF(L136="","",L136+Data!L$502)</f>
        <v>11.31283682859932</v>
      </c>
      <c r="O200" s="52">
        <f>IF(M136="","",M136+Data!M$502)</f>
        <v>11.337822133540119</v>
      </c>
      <c r="P200" s="52">
        <f>IF(N136="","",N136+Data!N$502)</f>
        <v>10.960329247478814</v>
      </c>
    </row>
    <row r="201" spans="1:16">
      <c r="A201" s="66"/>
      <c r="B201" s="84">
        <f t="shared" si="4"/>
        <v>44721</v>
      </c>
      <c r="C201" s="66"/>
      <c r="D201" s="66"/>
      <c r="E201" s="52">
        <f>IF(C137="","",C137+Data!C$502)</f>
        <v>11.14775012907835</v>
      </c>
      <c r="F201" s="52">
        <f>IF(D137="","",D137+Data!D$502)</f>
        <v>11.000961396725973</v>
      </c>
      <c r="G201" s="52">
        <f>IF(E137="","",E137+Data!E$502)</f>
        <v>11.245042378747172</v>
      </c>
      <c r="H201" s="52">
        <f>IF(F137="","",F137+Data!F$502)</f>
        <v>11.215774206613366</v>
      </c>
      <c r="I201" s="52">
        <f>IF(G137="","",G137+Data!G$502)</f>
        <v>11.291697994488766</v>
      </c>
      <c r="J201" s="52">
        <f>IF(H137="","",H137+Data!H$502)</f>
        <v>11.432063904459566</v>
      </c>
      <c r="K201" s="52">
        <f>IF(I137="","",I137+Data!I$502)</f>
        <v>11.418286697000935</v>
      </c>
      <c r="L201" s="52">
        <f>IF(J137="","",J137+Data!J$502)</f>
        <v>11.437065105462736</v>
      </c>
      <c r="M201" s="52">
        <f>IF(K137="","",K137+Data!K$502)</f>
        <v>11.524576733610935</v>
      </c>
      <c r="N201" s="52">
        <f>IF(L137="","",L137+Data!L$502)</f>
        <v>11.521708349709789</v>
      </c>
      <c r="O201" s="52">
        <f>IF(M137="","",M137+Data!M$502)</f>
        <v>11.546693654650587</v>
      </c>
      <c r="P201" s="52">
        <f>IF(N137="","",N137+Data!N$502)</f>
        <v>11.203998272927048</v>
      </c>
    </row>
    <row r="202" spans="1:16">
      <c r="A202" s="66"/>
      <c r="B202" s="84">
        <f t="shared" si="4"/>
        <v>44728</v>
      </c>
      <c r="C202" s="66"/>
      <c r="D202" s="66"/>
      <c r="E202" s="52">
        <f>IF(C138="","",C138+Data!C$502)</f>
        <v>11.103336729714556</v>
      </c>
      <c r="F202" s="52">
        <f>IF(D138="","",D138+Data!D$502)</f>
        <v>10.96136801471325</v>
      </c>
      <c r="G202" s="52">
        <f>IF(E138="","",E138+Data!E$502)</f>
        <v>11.205448996734448</v>
      </c>
      <c r="H202" s="52">
        <f>IF(F138="","",F138+Data!F$502)</f>
        <v>11.197792966011862</v>
      </c>
      <c r="I202" s="52">
        <f>IF(G138="","",G138+Data!G$502)</f>
        <v>11.273716753887262</v>
      </c>
      <c r="J202" s="52">
        <f>IF(H138="","",H138+Data!H$502)</f>
        <v>11.414082663858062</v>
      </c>
      <c r="K202" s="52">
        <f>IF(I138="","",I138+Data!I$502)</f>
        <v>11.396748474039686</v>
      </c>
      <c r="L202" s="52">
        <f>IF(J138="","",J138+Data!J$502)</f>
        <v>11.415526882501487</v>
      </c>
      <c r="M202" s="52">
        <f>IF(K138="","",K138+Data!K$502)</f>
        <v>11.503038510649686</v>
      </c>
      <c r="N202" s="52">
        <f>IF(L138="","",L138+Data!L$502)</f>
        <v>11.493878351155713</v>
      </c>
      <c r="O202" s="52">
        <f>IF(M138="","",M138+Data!M$502)</f>
        <v>11.518863656096512</v>
      </c>
      <c r="P202" s="52">
        <f>IF(N138="","",N138+Data!N$502)</f>
        <v>11.174380811966957</v>
      </c>
    </row>
    <row r="203" spans="1:16">
      <c r="A203" s="66"/>
      <c r="B203" s="84">
        <f t="shared" si="4"/>
        <v>44735</v>
      </c>
      <c r="C203" s="66"/>
      <c r="D203" s="66"/>
      <c r="E203" s="52">
        <f>IF(C139="","",C139+Data!C$502)</f>
        <v>9.735194213809411</v>
      </c>
      <c r="F203" s="52">
        <f>IF(D139="","",D139+Data!D$502)</f>
        <v>9.5726750317751339</v>
      </c>
      <c r="G203" s="52">
        <f>IF(E139="","",E139+Data!E$502)</f>
        <v>9.8167560137963328</v>
      </c>
      <c r="H203" s="52">
        <f>IF(F139="","",F139+Data!F$502)</f>
        <v>9.8265261253525207</v>
      </c>
      <c r="I203" s="52">
        <f>IF(G139="","",G139+Data!G$502)</f>
        <v>9.9024499132279207</v>
      </c>
      <c r="J203" s="52">
        <f>IF(H139="","",H139+Data!H$502)</f>
        <v>10.042815823198721</v>
      </c>
      <c r="K203" s="52">
        <f>IF(I139="","",I139+Data!I$502)</f>
        <v>10.061563520309205</v>
      </c>
      <c r="L203" s="52">
        <f>IF(J139="","",J139+Data!J$502)</f>
        <v>10.080341928771006</v>
      </c>
      <c r="M203" s="52">
        <f>IF(K139="","",K139+Data!K$502)</f>
        <v>10.167853556919205</v>
      </c>
      <c r="N203" s="52">
        <f>IF(L139="","",L139+Data!L$502)</f>
        <v>10.187473148726561</v>
      </c>
      <c r="O203" s="52">
        <f>IF(M139="","",M139+Data!M$502)</f>
        <v>10.212458453667359</v>
      </c>
      <c r="P203" s="52">
        <f>IF(N139="","",N139+Data!N$502)</f>
        <v>9.9300417865187214</v>
      </c>
    </row>
    <row r="204" spans="1:16">
      <c r="A204" s="66"/>
      <c r="B204" s="84">
        <f t="shared" si="4"/>
        <v>44742</v>
      </c>
      <c r="C204" s="66"/>
      <c r="D204" s="66"/>
      <c r="E204" s="52">
        <f>IF(C140="","",C140+Data!C$502)</f>
        <v>9.0723488826931558</v>
      </c>
      <c r="F204" s="52">
        <f>IF(D140="","",D140+Data!D$502)</f>
        <v>8.8633629742274209</v>
      </c>
      <c r="G204" s="52">
        <f>IF(E140="","",E140+Data!E$502)</f>
        <v>9.1074439562486198</v>
      </c>
      <c r="H204" s="52">
        <f>IF(F140="","",F140+Data!F$502)</f>
        <v>9.1411796591871077</v>
      </c>
      <c r="I204" s="52">
        <f>IF(G140="","",G140+Data!G$502)</f>
        <v>9.2171034470625077</v>
      </c>
      <c r="J204" s="52">
        <f>IF(H140="","",H140+Data!H$502)</f>
        <v>9.3574693570333078</v>
      </c>
      <c r="K204" s="52">
        <f>IF(I140="","",I140+Data!I$502)</f>
        <v>9.3840661605636893</v>
      </c>
      <c r="L204" s="52">
        <f>IF(J140="","",J140+Data!J$502)</f>
        <v>9.4028445690254898</v>
      </c>
      <c r="M204" s="52">
        <f>IF(K140="","",K140+Data!K$502)</f>
        <v>9.4903561971736892</v>
      </c>
      <c r="N204" s="52">
        <f>IF(L140="","",L140+Data!L$502)</f>
        <v>9.5264199720348319</v>
      </c>
      <c r="O204" s="52">
        <f>IF(M140="","",M140+Data!M$502)</f>
        <v>9.5514052769756308</v>
      </c>
      <c r="P204" s="52">
        <f>IF(N140="","",N140+Data!N$502)</f>
        <v>9.3638358625742448</v>
      </c>
    </row>
    <row r="205" spans="1:16">
      <c r="A205" s="66"/>
      <c r="B205" s="84">
        <f t="shared" si="4"/>
        <v>44749</v>
      </c>
      <c r="C205" s="117" t="s">
        <v>221</v>
      </c>
      <c r="D205" s="66"/>
      <c r="E205" s="52">
        <f>IF(C141="","",C141+Data!C$503)</f>
        <v>8.2441557380499262</v>
      </c>
      <c r="F205" s="52">
        <f>IF(D141="","",D141+Data!D$503)</f>
        <v>8.3021313179348635</v>
      </c>
      <c r="G205" s="52">
        <f>IF(E141="","",E141+Data!E$503)</f>
        <v>8.5611061998390241</v>
      </c>
      <c r="H205" s="52">
        <f>IF(F141="","",F141+Data!F$503)</f>
        <v>8.49967327065756</v>
      </c>
      <c r="I205" s="52">
        <f>IF(G141="","",G141+Data!G$503)</f>
        <v>8.5597543779807435</v>
      </c>
      <c r="J205" s="52">
        <f>IF(H141="","",H141+Data!H$503)</f>
        <v>8.716194058822186</v>
      </c>
      <c r="K205" s="52">
        <f>IF(I141="","",I141+Data!I$503)</f>
        <v>8.772640331677465</v>
      </c>
      <c r="L205" s="52">
        <f>IF(J141="","",J141+Data!J$503)</f>
        <v>8.662793826154159</v>
      </c>
      <c r="M205" s="52">
        <f>IF(K141="","",K141+Data!K$503)</f>
        <v>8.8305978046738254</v>
      </c>
      <c r="N205" s="52">
        <f>IF(L141="","",L141+Data!L$503)</f>
        <v>8.9966900706878139</v>
      </c>
      <c r="O205" s="52">
        <f>IF(M141="","",M141+Data!M$503)</f>
        <v>8.9864781030353225</v>
      </c>
      <c r="P205" s="52">
        <f>IF(N141="","",N141+Data!N$503)</f>
        <v>8.8506261852713681</v>
      </c>
    </row>
    <row r="206" spans="1:16">
      <c r="A206" s="66"/>
      <c r="B206" s="84">
        <f t="shared" si="4"/>
        <v>44756</v>
      </c>
      <c r="C206" s="66"/>
      <c r="D206" s="66"/>
      <c r="E206" s="52">
        <f>IF(C142="","",C142+Data!C$503)</f>
        <v>8.2947737568521696</v>
      </c>
      <c r="F206" s="52">
        <f>IF(D142="","",D142+Data!D$503)</f>
        <v>7.9449230437040343</v>
      </c>
      <c r="G206" s="52">
        <f>IF(E142="","",E142+Data!E$503)</f>
        <v>8.2038979256081959</v>
      </c>
      <c r="H206" s="52">
        <f>IF(F142="","",F142+Data!F$503)</f>
        <v>8.1525382131406392</v>
      </c>
      <c r="I206" s="52">
        <f>IF(G142="","",G142+Data!G$503)</f>
        <v>8.2126193204638227</v>
      </c>
      <c r="J206" s="52">
        <f>IF(H142="","",H142+Data!H$503)</f>
        <v>8.3690590013052653</v>
      </c>
      <c r="K206" s="52">
        <f>IF(I142="","",I142+Data!I$503)</f>
        <v>8.4359618354150996</v>
      </c>
      <c r="L206" s="52">
        <f>IF(J142="","",J142+Data!J$503)</f>
        <v>8.3261153298917936</v>
      </c>
      <c r="M206" s="52">
        <f>IF(K142="","",K142+Data!K$503)</f>
        <v>8.4939193084114599</v>
      </c>
      <c r="N206" s="52">
        <f>IF(L142="","",L142+Data!L$503)</f>
        <v>8.6675704913554679</v>
      </c>
      <c r="O206" s="52">
        <f>IF(M142="","",M142+Data!M$503)</f>
        <v>8.6573585237029764</v>
      </c>
      <c r="P206" s="52">
        <f>IF(N142="","",N142+Data!N$503)</f>
        <v>8.5326949966355699</v>
      </c>
    </row>
    <row r="207" spans="1:16">
      <c r="A207" s="66"/>
      <c r="B207" s="84">
        <f t="shared" si="4"/>
        <v>44763</v>
      </c>
      <c r="C207" s="66"/>
      <c r="D207" s="66"/>
      <c r="E207" s="52">
        <f>IF(C143="","",C143+Data!C$503)</f>
        <v>8.2759927229570902</v>
      </c>
      <c r="F207" s="52">
        <f>IF(D143="","",D143+Data!D$503)</f>
        <v>8.0315029740619206</v>
      </c>
      <c r="G207" s="52">
        <f>IF(E143="","",E143+Data!E$503)</f>
        <v>8.2904778559660812</v>
      </c>
      <c r="H207" s="52">
        <f>IF(F143="","",F143+Data!F$503)</f>
        <v>8.2206892380342413</v>
      </c>
      <c r="I207" s="52">
        <f>IF(G143="","",G143+Data!G$503)</f>
        <v>8.2807703453574248</v>
      </c>
      <c r="J207" s="52">
        <f>IF(H143="","",H143+Data!H$503)</f>
        <v>8.4372100261988674</v>
      </c>
      <c r="K207" s="52">
        <f>IF(I143="","",I143+Data!I$503)</f>
        <v>8.4939691806309803</v>
      </c>
      <c r="L207" s="52">
        <f>IF(J143="","",J143+Data!J$503)</f>
        <v>8.3841226751076743</v>
      </c>
      <c r="M207" s="52">
        <f>IF(K143="","",K143+Data!K$503)</f>
        <v>8.5519266536273406</v>
      </c>
      <c r="N207" s="52">
        <f>IF(L143="","",L143+Data!L$503)</f>
        <v>8.7246492525883621</v>
      </c>
      <c r="O207" s="52">
        <f>IF(M143="","",M143+Data!M$503)</f>
        <v>8.7144372849358707</v>
      </c>
      <c r="P207" s="52">
        <f>IF(N143="","",N143+Data!N$503)</f>
        <v>8.6039009740538237</v>
      </c>
    </row>
    <row r="208" spans="1:16">
      <c r="A208" s="66"/>
      <c r="B208" s="84">
        <f t="shared" si="4"/>
        <v>44770</v>
      </c>
      <c r="C208" s="66"/>
      <c r="D208" s="66"/>
      <c r="E208" s="52">
        <f>IF(C144="","",C144+Data!C$503)</f>
        <v>8.2759927229570902</v>
      </c>
      <c r="F208" s="52">
        <f>IF(D144="","",D144+Data!D$503)</f>
        <v>8.2143037668432193</v>
      </c>
      <c r="G208" s="52">
        <f>IF(E144="","",E144+Data!E$503)</f>
        <v>8.4732786487473799</v>
      </c>
      <c r="H208" s="52">
        <f>IF(F144="","",F144+Data!F$503)</f>
        <v>8.4193060500179406</v>
      </c>
      <c r="I208" s="52">
        <f>IF(G144="","",G144+Data!G$503)</f>
        <v>8.4793871573411241</v>
      </c>
      <c r="J208" s="52">
        <f>IF(H144="","",H144+Data!H$503)</f>
        <v>8.6358268381825667</v>
      </c>
      <c r="K208" s="52">
        <f>IF(I144="","",I144+Data!I$503)</f>
        <v>8.6919729895526068</v>
      </c>
      <c r="L208" s="52">
        <f>IF(J144="","",J144+Data!J$503)</f>
        <v>8.5821264840293008</v>
      </c>
      <c r="M208" s="52">
        <f>IF(K144="","",K144+Data!K$503)</f>
        <v>8.7499304625489671</v>
      </c>
      <c r="N208" s="52">
        <f>IF(L144="","",L144+Data!L$503)</f>
        <v>8.9218396141579532</v>
      </c>
      <c r="O208" s="52">
        <f>IF(M144="","",M144+Data!M$503)</f>
        <v>8.9116276465054618</v>
      </c>
      <c r="P208" s="52">
        <f>IF(N144="","",N144+Data!N$503)</f>
        <v>8.8022501928683141</v>
      </c>
    </row>
    <row r="209" spans="1:17">
      <c r="A209" s="66"/>
      <c r="B209" s="84">
        <f t="shared" si="4"/>
        <v>44777</v>
      </c>
      <c r="C209" s="66"/>
      <c r="D209" s="66"/>
      <c r="E209" s="52">
        <f>IF(C145="","",C145+Data!C$503)</f>
        <v>8.2759927229570902</v>
      </c>
      <c r="F209" s="52">
        <f>IF(D145="","",D145+Data!D$503)</f>
        <v>7.8885996694588121</v>
      </c>
      <c r="G209" s="52">
        <f>IF(E145="","",E145+Data!E$503)</f>
        <v>8.1475745513629736</v>
      </c>
      <c r="H209" s="52">
        <f>IF(F145="","",F145+Data!F$503)</f>
        <v>8.1085169664558272</v>
      </c>
      <c r="I209" s="52">
        <f>IF(G145="","",G145+Data!G$503)</f>
        <v>8.1685980737790107</v>
      </c>
      <c r="J209" s="52">
        <f>IF(H145="","",H145+Data!H$503)</f>
        <v>8.3250377546204533</v>
      </c>
      <c r="K209" s="52">
        <f>IF(I145="","",I145+Data!I$503)</f>
        <v>8.4085985983314888</v>
      </c>
      <c r="L209" s="52">
        <f>IF(J145="","",J145+Data!J$503)</f>
        <v>8.2987520928081828</v>
      </c>
      <c r="M209" s="52">
        <f>IF(K145="","",K145+Data!K$503)</f>
        <v>8.4665560713278474</v>
      </c>
      <c r="N209" s="52">
        <f>IF(L145="","",L145+Data!L$503)</f>
        <v>8.6577649833279811</v>
      </c>
      <c r="O209" s="52">
        <f>IF(M145="","",M145+Data!M$503)</f>
        <v>8.6475530156754896</v>
      </c>
      <c r="P209" s="52">
        <f>IF(N145="","",N145+Data!N$503)</f>
        <v>8.5981457330663922</v>
      </c>
    </row>
    <row r="210" spans="1:17">
      <c r="A210" s="66"/>
      <c r="B210" s="84">
        <f t="shared" si="4"/>
        <v>44784</v>
      </c>
      <c r="C210" s="66"/>
      <c r="D210" s="66"/>
      <c r="E210" s="52" t="str">
        <f>IF(C146="","",C146+Data!C$503)</f>
        <v/>
      </c>
      <c r="F210" s="52">
        <f>IF(D146="","",D146+Data!D$503)</f>
        <v>8.1711843341552246</v>
      </c>
      <c r="G210" s="52">
        <f>IF(E146="","",E146+Data!E$503)</f>
        <v>8.4301592160593852</v>
      </c>
      <c r="H210" s="52">
        <f>IF(F146="","",F146+Data!F$503)</f>
        <v>8.356689627461801</v>
      </c>
      <c r="I210" s="52">
        <f>IF(G146="","",G146+Data!G$503)</f>
        <v>8.4167707347849845</v>
      </c>
      <c r="J210" s="52">
        <f>IF(H146="","",H146+Data!H$503)</f>
        <v>8.5732104156264271</v>
      </c>
      <c r="K210" s="52">
        <f>IF(I146="","",I146+Data!I$503)</f>
        <v>8.6399987560679001</v>
      </c>
      <c r="L210" s="52">
        <f>IF(J146="","",J146+Data!J$503)</f>
        <v>8.5301522505445941</v>
      </c>
      <c r="M210" s="52">
        <f>IF(K146="","",K146+Data!K$503)</f>
        <v>8.6979562290642605</v>
      </c>
      <c r="N210" s="52">
        <f>IF(L146="","",L146+Data!L$503)</f>
        <v>8.8842212627140409</v>
      </c>
      <c r="O210" s="52">
        <f>IF(M146="","",M146+Data!M$503)</f>
        <v>8.8740092950615495</v>
      </c>
      <c r="P210" s="52">
        <f>IF(N146="","",N146+Data!N$503)</f>
        <v>8.8116006097270745</v>
      </c>
    </row>
    <row r="211" spans="1:17">
      <c r="A211" s="66"/>
      <c r="B211" s="84">
        <f t="shared" si="4"/>
        <v>44791</v>
      </c>
      <c r="C211" s="66"/>
      <c r="D211" s="66"/>
      <c r="E211" s="52" t="str">
        <f>IF(C147="","",C147+Data!C$503)</f>
        <v/>
      </c>
      <c r="F211" s="52">
        <f>IF(D147="","",D147+Data!D$503)</f>
        <v>7.4171297320311451</v>
      </c>
      <c r="G211" s="52">
        <f>IF(E147="","",E147+Data!E$503)</f>
        <v>7.6761046139353066</v>
      </c>
      <c r="H211" s="52">
        <f>IF(F147="","",F147+Data!F$503)</f>
        <v>7.6086784244703694</v>
      </c>
      <c r="I211" s="52">
        <f>IF(G147="","",G147+Data!G$503)</f>
        <v>7.668759531793552</v>
      </c>
      <c r="J211" s="52">
        <f>IF(H147="","",H147+Data!H$503)</f>
        <v>7.8251992126349954</v>
      </c>
      <c r="K211" s="52">
        <f>IF(I147="","",I147+Data!I$503)</f>
        <v>7.8927198720263458</v>
      </c>
      <c r="L211" s="52">
        <f>IF(J147="","",J147+Data!J$503)</f>
        <v>7.7828733665030398</v>
      </c>
      <c r="M211" s="52">
        <f>IF(K147="","",K147+Data!K$503)</f>
        <v>7.9506773450227053</v>
      </c>
      <c r="N211" s="52">
        <f>IF(L147="","",L147+Data!L$503)</f>
        <v>8.1435721667082124</v>
      </c>
      <c r="O211" s="52">
        <f>IF(M147="","",M147+Data!M$503)</f>
        <v>8.1333601990557209</v>
      </c>
      <c r="P211" s="52">
        <f>IF(N147="","",N147+Data!N$503)</f>
        <v>8.098763236866608</v>
      </c>
    </row>
    <row r="212" spans="1:17">
      <c r="A212" s="66"/>
      <c r="B212" s="84">
        <f t="shared" si="4"/>
        <v>44798</v>
      </c>
      <c r="C212" s="66"/>
      <c r="D212" s="66"/>
      <c r="E212" s="52" t="str">
        <f>IF(C148="","",C148+Data!C$503)</f>
        <v/>
      </c>
      <c r="F212" s="52">
        <f>IF(D148="","",D148+Data!D$503)</f>
        <v>7.8283656942485296</v>
      </c>
      <c r="G212" s="52">
        <f>IF(E148="","",E148+Data!E$503)</f>
        <v>8.0873405761526911</v>
      </c>
      <c r="H212" s="52">
        <f>IF(F148="","",F148+Data!F$503)</f>
        <v>8.0164354677184484</v>
      </c>
      <c r="I212" s="52">
        <f>IF(G148="","",G148+Data!G$503)</f>
        <v>8.0765165750416319</v>
      </c>
      <c r="J212" s="52">
        <f>IF(H148="","",H148+Data!H$503)</f>
        <v>8.2329562558830744</v>
      </c>
      <c r="K212" s="52">
        <f>IF(I148="","",I148+Data!I$503)</f>
        <v>8.2829207936247791</v>
      </c>
      <c r="L212" s="52">
        <f>IF(J148="","",J148+Data!J$503)</f>
        <v>8.1730742881014731</v>
      </c>
      <c r="M212" s="52">
        <f>IF(K148="","",K148+Data!K$503)</f>
        <v>8.3408782666211394</v>
      </c>
      <c r="N212" s="52">
        <f>IF(L148="","",L148+Data!L$503)</f>
        <v>8.5161605235260591</v>
      </c>
      <c r="O212" s="52">
        <f>IF(M148="","",M148+Data!M$503)</f>
        <v>8.5059485558735677</v>
      </c>
      <c r="P212" s="52">
        <f>IF(N148="","",N148+Data!N$503)</f>
        <v>8.424081223983773</v>
      </c>
    </row>
    <row r="213" spans="1:17">
      <c r="A213" s="66"/>
      <c r="B213" s="84">
        <f t="shared" si="4"/>
        <v>44805</v>
      </c>
      <c r="C213" s="66"/>
      <c r="D213" s="66"/>
      <c r="E213" s="52" t="str">
        <f>IF(C149="","",C149+Data!C$503)</f>
        <v/>
      </c>
      <c r="F213" s="52">
        <f>IF(D149="","",D149+Data!D$503)</f>
        <v>7.8175133195827149</v>
      </c>
      <c r="G213" s="52">
        <f>IF(E149="","",E149+Data!E$503)</f>
        <v>8.0764882014868764</v>
      </c>
      <c r="H213" s="52">
        <f>IF(F149="","",F149+Data!F$503)</f>
        <v>8.0099027164955565</v>
      </c>
      <c r="I213" s="52">
        <f>IF(G149="","",G149+Data!G$503)</f>
        <v>8.06998382381874</v>
      </c>
      <c r="J213" s="52">
        <f>IF(H149="","",H149+Data!H$503)</f>
        <v>8.2264235046601826</v>
      </c>
      <c r="K213" s="52">
        <f>IF(I149="","",I149+Data!I$503)</f>
        <v>8.2838325637148316</v>
      </c>
      <c r="L213" s="52">
        <f>IF(J149="","",J149+Data!J$503)</f>
        <v>8.1739860581915256</v>
      </c>
      <c r="M213" s="52">
        <f>IF(K149="","",K149+Data!K$503)</f>
        <v>8.3417900367111919</v>
      </c>
      <c r="N213" s="52">
        <f>IF(L149="","",L149+Data!L$503)</f>
        <v>8.5195443935319393</v>
      </c>
      <c r="O213" s="52">
        <f>IF(M149="","",M149+Data!M$503)</f>
        <v>8.5093324258794478</v>
      </c>
      <c r="P213" s="52">
        <f>IF(N149="","",N149+Data!N$503)</f>
        <v>8.4562539728706607</v>
      </c>
    </row>
    <row r="214" spans="1:17">
      <c r="A214" s="66"/>
      <c r="B214" s="84">
        <f t="shared" si="4"/>
        <v>44812</v>
      </c>
      <c r="C214" s="66"/>
      <c r="D214" s="66"/>
      <c r="E214" s="52" t="str">
        <f>IF(C150="","",C150+Data!C$503)</f>
        <v/>
      </c>
      <c r="F214" s="52">
        <f>IF(D150="","",D150+Data!D$503)</f>
        <v>8.4783815874976476</v>
      </c>
      <c r="G214" s="52">
        <f>IF(E150="","",E150+Data!E$503)</f>
        <v>8.7373564694018082</v>
      </c>
      <c r="H214" s="52">
        <f>IF(F150="","",F150+Data!F$503)</f>
        <v>8.249614130176564</v>
      </c>
      <c r="I214" s="52">
        <f>IF(G150="","",G150+Data!G$503)</f>
        <v>8.3096952374997475</v>
      </c>
      <c r="J214" s="52">
        <f>IF(H150="","",H150+Data!H$503)</f>
        <v>8.46613491834119</v>
      </c>
      <c r="K214" s="52">
        <f>IF(I150="","",I150+Data!I$503)</f>
        <v>8.5169693465658689</v>
      </c>
      <c r="L214" s="52">
        <f>IF(J150="","",J150+Data!J$503)</f>
        <v>8.4071228410425629</v>
      </c>
      <c r="M214" s="52">
        <f>IF(K150="","",K150+Data!K$503)</f>
        <v>8.5749268195622292</v>
      </c>
      <c r="N214" s="52">
        <f>IF(L150="","",L150+Data!L$503)</f>
        <v>8.7477372980326216</v>
      </c>
      <c r="O214" s="52">
        <f>IF(M150="","",M150+Data!M$503)</f>
        <v>8.7375253303801301</v>
      </c>
      <c r="P214" s="52">
        <f>IF(N150="","",N150+Data!N$503)</f>
        <v>8.6502025956672508</v>
      </c>
    </row>
    <row r="215" spans="1:17">
      <c r="A215" s="66"/>
      <c r="B215" s="84">
        <f t="shared" si="4"/>
        <v>44819</v>
      </c>
      <c r="C215" s="66"/>
      <c r="D215" s="66"/>
      <c r="E215" s="52" t="str">
        <f>IF(C151="","",C151+Data!C$503)</f>
        <v/>
      </c>
      <c r="F215" s="52">
        <f>IF(D151="","",D151+Data!D$503)</f>
        <v>8.4783815874976476</v>
      </c>
      <c r="G215" s="52">
        <f>IF(E151="","",E151+Data!E$503)</f>
        <v>8.7373564694018082</v>
      </c>
      <c r="H215" s="52">
        <f>IF(F151="","",F151+Data!F$503)</f>
        <v>8.5122470952684886</v>
      </c>
      <c r="I215" s="52">
        <f>IF(G151="","",G151+Data!G$503)</f>
        <v>8.5723282025916721</v>
      </c>
      <c r="J215" s="52">
        <f>IF(H151="","",H151+Data!H$503)</f>
        <v>8.7287678834331146</v>
      </c>
      <c r="K215" s="52">
        <f>IF(I151="","",I151+Data!I$503)</f>
        <v>8.7567823970257663</v>
      </c>
      <c r="L215" s="52">
        <f>IF(J151="","",J151+Data!J$503)</f>
        <v>8.6469358915024603</v>
      </c>
      <c r="M215" s="52">
        <f>IF(K151="","",K151+Data!K$503)</f>
        <v>8.8147398700221267</v>
      </c>
      <c r="N215" s="52">
        <f>IF(L151="","",L151+Data!L$503)</f>
        <v>8.9751239695034037</v>
      </c>
      <c r="O215" s="52">
        <f>IF(M151="","",M151+Data!M$503)</f>
        <v>8.9649120018509123</v>
      </c>
      <c r="P215" s="52">
        <f>IF(N151="","",N151+Data!N$503)</f>
        <v>8.8441604966838376</v>
      </c>
    </row>
    <row r="216" spans="1:17">
      <c r="A216" s="66"/>
      <c r="B216" s="84">
        <f t="shared" si="4"/>
        <v>44826</v>
      </c>
      <c r="C216" s="66"/>
      <c r="D216" s="66"/>
      <c r="E216" s="52" t="str">
        <f>IF(C152="","",C152+Data!C$503)</f>
        <v/>
      </c>
      <c r="F216" s="52">
        <f>IF(D152="","",D152+Data!D$503)</f>
        <v>8.4783815874976476</v>
      </c>
      <c r="G216" s="52">
        <f>IF(E152="","",E152+Data!E$503)</f>
        <v>8.7373564694018082</v>
      </c>
      <c r="H216" s="52">
        <f>IF(F152="","",F152+Data!F$503)</f>
        <v>9.0732682844109611</v>
      </c>
      <c r="I216" s="52">
        <f>IF(G152="","",G152+Data!G$503)</f>
        <v>9.1333493917341446</v>
      </c>
      <c r="J216" s="52">
        <f>IF(H152="","",H152+Data!H$503)</f>
        <v>9.2897890725755872</v>
      </c>
      <c r="K216" s="52">
        <f>IF(I152="","",I152+Data!I$503)</f>
        <v>9.2885101171965925</v>
      </c>
      <c r="L216" s="52">
        <f>IF(J152="","",J152+Data!J$503)</f>
        <v>9.1786636116732865</v>
      </c>
      <c r="M216" s="52">
        <f>IF(K152="","",K152+Data!K$503)</f>
        <v>9.346467590192951</v>
      </c>
      <c r="N216" s="52">
        <f>IF(L152="","",L152+Data!L$503)</f>
        <v>9.4883196527599836</v>
      </c>
      <c r="O216" s="52">
        <f>IF(M152="","",M152+Data!M$503)</f>
        <v>9.4781076851074921</v>
      </c>
      <c r="P216" s="52">
        <f>IF(N152="","",N152+Data!N$503)</f>
        <v>9.3286955744289806</v>
      </c>
    </row>
    <row r="217" spans="1:17">
      <c r="A217" s="66"/>
      <c r="B217" s="84">
        <f t="shared" si="4"/>
        <v>44833</v>
      </c>
      <c r="D217" s="66"/>
      <c r="E217" s="52" t="str">
        <f>IF(C153="","",C153+Data!C$503)</f>
        <v/>
      </c>
      <c r="F217" s="52">
        <f>IF(D153="","",D153+Data!D$503)</f>
        <v>8.4783815874976476</v>
      </c>
      <c r="G217" s="52">
        <f>IF(E153="","",E153+Data!E$503)</f>
        <v>8.7373564694018082</v>
      </c>
      <c r="H217" s="52">
        <f>IF(F153="","",F153+Data!F$503)</f>
        <v>8.9431160186070642</v>
      </c>
      <c r="I217" s="52">
        <f>IF(G153="","",G153+Data!G$503)</f>
        <v>9.0031971259302477</v>
      </c>
      <c r="J217" s="52">
        <f>IF(H153="","",H153+Data!H$503)</f>
        <v>9.1596368067716902</v>
      </c>
      <c r="K217" s="52">
        <f>IF(I153="","",I153+Data!I$503)</f>
        <v>9.1633298856885652</v>
      </c>
      <c r="L217" s="52">
        <f>IF(J153="","",J153+Data!J$503)</f>
        <v>9.0534833801652592</v>
      </c>
      <c r="M217" s="52">
        <f>IF(K153="","",K153+Data!K$503)</f>
        <v>9.2212873586849256</v>
      </c>
      <c r="N217" s="52">
        <f>IF(L153="","",L153+Data!L$503)</f>
        <v>9.3665428895690095</v>
      </c>
      <c r="O217" s="52">
        <f>IF(M153="","",M153+Data!M$503)</f>
        <v>9.3563309219165181</v>
      </c>
      <c r="P217" s="52">
        <f>IF(N153="","",N153+Data!N$503)</f>
        <v>9.1935917334177049</v>
      </c>
      <c r="Q217" s="56"/>
    </row>
    <row r="218" spans="1:17">
      <c r="A218" s="66"/>
      <c r="B218" s="84">
        <f t="shared" si="4"/>
        <v>44840</v>
      </c>
      <c r="D218" s="66"/>
      <c r="E218" s="52" t="str">
        <f>IF(C154="","",C154+Data!C$503)</f>
        <v/>
      </c>
      <c r="F218" s="52" t="str">
        <f>IF(D154="","",D154+Data!D$503)</f>
        <v/>
      </c>
      <c r="G218" s="52" t="str">
        <f>IF(E154="","",E154+Data!E$503)</f>
        <v/>
      </c>
      <c r="H218" s="52">
        <f>IF(F154="","",F154+Data!F$503)</f>
        <v>8.8670109323522013</v>
      </c>
      <c r="I218" s="52">
        <f>IF(G154="","",G154+Data!G$503)</f>
        <v>8.9270920396753848</v>
      </c>
      <c r="J218" s="52">
        <f>IF(H154="","",H154+Data!H$503)</f>
        <v>9.0835317205168273</v>
      </c>
      <c r="K218" s="52">
        <f>IF(I154="","",I154+Data!I$503)</f>
        <v>9.103970358802334</v>
      </c>
      <c r="L218" s="52">
        <f>IF(J154="","",J154+Data!J$503)</f>
        <v>8.994123853279028</v>
      </c>
      <c r="M218" s="52">
        <f>IF(K154="","",K154+Data!K$503)</f>
        <v>9.1619278317986925</v>
      </c>
      <c r="N218" s="52">
        <f>IF(L154="","",L154+Data!L$503)</f>
        <v>9.3147565150613172</v>
      </c>
      <c r="O218" s="52">
        <f>IF(M154="","",M154+Data!M$503)</f>
        <v>9.3045445474088257</v>
      </c>
      <c r="P218" s="52">
        <f>IF(N154="","",N154+Data!N$503)</f>
        <v>9.180448228261568</v>
      </c>
      <c r="Q218" s="56"/>
    </row>
    <row r="219" spans="1:17">
      <c r="A219" s="66"/>
      <c r="B219" s="84">
        <f t="shared" si="4"/>
        <v>44847</v>
      </c>
      <c r="C219" s="66"/>
      <c r="D219" s="66"/>
      <c r="E219" s="52" t="str">
        <f>IF(C155="","",C155+Data!C$503)</f>
        <v/>
      </c>
      <c r="F219" s="52" t="str">
        <f>IF(D155="","",D155+Data!D$503)</f>
        <v/>
      </c>
      <c r="G219" s="52" t="str">
        <f>IF(E155="","",E155+Data!E$503)</f>
        <v/>
      </c>
      <c r="H219" s="52">
        <f>IF(F155="","",F155+Data!F$503)</f>
        <v>9.0233992668229916</v>
      </c>
      <c r="I219" s="52">
        <f>IF(G155="","",G155+Data!G$503)</f>
        <v>9.0834803741461752</v>
      </c>
      <c r="J219" s="52">
        <f>IF(H155="","",H155+Data!H$503)</f>
        <v>9.2399200549876177</v>
      </c>
      <c r="K219" s="52">
        <f>IF(I155="","",I155+Data!I$503)</f>
        <v>9.2680421628993646</v>
      </c>
      <c r="L219" s="52">
        <f>IF(J155="","",J155+Data!J$503)</f>
        <v>9.1581956573760586</v>
      </c>
      <c r="M219" s="52">
        <f>IF(K155="","",K155+Data!K$503)</f>
        <v>9.3259996358957231</v>
      </c>
      <c r="N219" s="52">
        <f>IF(L155="","",L155+Data!L$503)</f>
        <v>9.4754523013558192</v>
      </c>
      <c r="O219" s="52">
        <f>IF(M155="","",M155+Data!M$503)</f>
        <v>9.4652403337033277</v>
      </c>
      <c r="P219" s="52">
        <f>IF(N155="","",N155+Data!N$503)</f>
        <v>9.3535154459588767</v>
      </c>
    </row>
    <row r="220" spans="1:17">
      <c r="A220" s="66"/>
      <c r="B220" s="84">
        <f t="shared" si="4"/>
        <v>44854</v>
      </c>
      <c r="C220" s="66"/>
      <c r="D220" s="66"/>
      <c r="E220" s="52" t="str">
        <f>IF(C156="","",C156+Data!C$503)</f>
        <v/>
      </c>
      <c r="F220" s="52" t="str">
        <f>IF(D156="","",D156+Data!D$503)</f>
        <v/>
      </c>
      <c r="G220" s="52" t="str">
        <f>IF(E156="","",E156+Data!E$503)</f>
        <v/>
      </c>
      <c r="H220" s="52">
        <f>IF(F156="","",F156+Data!F$503)</f>
        <v>8.7155893923959145</v>
      </c>
      <c r="I220" s="52">
        <f>IF(G156="","",G156+Data!G$503)</f>
        <v>8.775670499719098</v>
      </c>
      <c r="J220" s="52">
        <f>IF(H156="","",H156+Data!H$503)</f>
        <v>8.9321101805605405</v>
      </c>
      <c r="K220" s="52">
        <f>IF(I156="","",I156+Data!I$503)</f>
        <v>8.9712191387121223</v>
      </c>
      <c r="L220" s="52">
        <f>IF(J156="","",J156+Data!J$503)</f>
        <v>8.8613726331888163</v>
      </c>
      <c r="M220" s="52">
        <f>IF(K156="","",K156+Data!K$503)</f>
        <v>9.0291766117084826</v>
      </c>
      <c r="N220" s="52">
        <f>IF(L156="","",L156+Data!L$503)</f>
        <v>9.1962643220021949</v>
      </c>
      <c r="O220" s="52">
        <f>IF(M156="","",M156+Data!M$503)</f>
        <v>9.1860523543497035</v>
      </c>
      <c r="P220" s="52">
        <f>IF(N156="","",N156+Data!N$503)</f>
        <v>9.1352895892591679</v>
      </c>
    </row>
    <row r="221" spans="1:17">
      <c r="A221" s="66"/>
      <c r="B221" s="84">
        <f t="shared" si="4"/>
        <v>44861</v>
      </c>
      <c r="C221" s="66"/>
      <c r="D221" s="66"/>
      <c r="E221" s="52" t="str">
        <f>IF(C157="","",C157+Data!C$503)</f>
        <v/>
      </c>
      <c r="F221" s="52" t="str">
        <f>IF(D157="","",D157+Data!D$503)</f>
        <v/>
      </c>
      <c r="G221" s="52" t="str">
        <f>IF(E157="","",E157+Data!E$503)</f>
        <v/>
      </c>
      <c r="H221" s="52">
        <f>IF(F157="","",F157+Data!F$503)</f>
        <v>8.581795184581761</v>
      </c>
      <c r="I221" s="52">
        <f>IF(G157="","",G157+Data!G$503)</f>
        <v>8.6418762919049446</v>
      </c>
      <c r="J221" s="52">
        <f>IF(H157="","",H157+Data!H$503)</f>
        <v>8.7983159727463871</v>
      </c>
      <c r="K221" s="52">
        <f>IF(I157="","",I157+Data!I$503)</f>
        <v>8.8457385410558107</v>
      </c>
      <c r="L221" s="52">
        <f>IF(J157="","",J157+Data!J$503)</f>
        <v>8.7358920355325047</v>
      </c>
      <c r="M221" s="52">
        <f>IF(K157="","",K157+Data!K$503)</f>
        <v>8.9036960140521693</v>
      </c>
      <c r="N221" s="52">
        <f>IF(L157="","",L157+Data!L$503)</f>
        <v>9.0724873351583195</v>
      </c>
      <c r="O221" s="52">
        <f>IF(M157="","",M157+Data!M$503)</f>
        <v>9.0622753675058281</v>
      </c>
      <c r="P221" s="52">
        <f>IF(N157="","",N157+Data!N$503)</f>
        <v>9.0000301412878638</v>
      </c>
    </row>
    <row r="222" spans="1:17">
      <c r="A222" s="66"/>
      <c r="B222" s="84">
        <f t="shared" si="4"/>
        <v>44868</v>
      </c>
      <c r="C222" s="66"/>
      <c r="D222" s="66"/>
      <c r="E222" s="52" t="str">
        <f>IF(C158="","",C158+Data!C$503)</f>
        <v/>
      </c>
      <c r="F222" s="52" t="str">
        <f>IF(D158="","",D158+Data!D$503)</f>
        <v/>
      </c>
      <c r="G222" s="52" t="str">
        <f>IF(E158="","",E158+Data!E$503)</f>
        <v/>
      </c>
      <c r="H222" s="52">
        <f>IF(F158="","",F158+Data!F$503)</f>
        <v>8.5933234945537702</v>
      </c>
      <c r="I222" s="52">
        <f>IF(G158="","",G158+Data!G$503)</f>
        <v>8.6534046018769537</v>
      </c>
      <c r="J222" s="52">
        <f>IF(H158="","",H158+Data!H$503)</f>
        <v>8.8098442827183963</v>
      </c>
      <c r="K222" s="52">
        <f>IF(I158="","",I158+Data!I$503)</f>
        <v>8.8647469071289375</v>
      </c>
      <c r="L222" s="52">
        <f>IF(J158="","",J158+Data!J$503)</f>
        <v>8.7549004016056315</v>
      </c>
      <c r="M222" s="52">
        <f>IF(K158="","",K158+Data!K$503)</f>
        <v>8.9227043801252961</v>
      </c>
      <c r="N222" s="52">
        <f>IF(L158="","",L158+Data!L$503)</f>
        <v>9.0865236669355767</v>
      </c>
      <c r="O222" s="52">
        <f>IF(M158="","",M158+Data!M$503)</f>
        <v>9.0763116992830852</v>
      </c>
      <c r="P222" s="52">
        <f>IF(N158="","",N158+Data!N$503)</f>
        <v>9.0183846696226855</v>
      </c>
    </row>
    <row r="223" spans="1:17">
      <c r="A223" s="66"/>
      <c r="B223" s="84">
        <f t="shared" si="4"/>
        <v>44875</v>
      </c>
      <c r="C223" s="66"/>
      <c r="D223" s="66"/>
      <c r="E223" s="52" t="str">
        <f>IF(C159="","",C159+Data!C$503)</f>
        <v/>
      </c>
      <c r="F223" s="52" t="str">
        <f>IF(D159="","",D159+Data!D$503)</f>
        <v/>
      </c>
      <c r="G223" s="52" t="str">
        <f>IF(E159="","",E159+Data!E$503)</f>
        <v/>
      </c>
      <c r="H223" s="52">
        <f>IF(F159="","",F159+Data!F$503)</f>
        <v>8.3766685146097988</v>
      </c>
      <c r="I223" s="52">
        <f>IF(G159="","",G159+Data!G$503)</f>
        <v>8.4367496219329823</v>
      </c>
      <c r="J223" s="52">
        <f>IF(H159="","",H159+Data!H$503)</f>
        <v>8.5931893027744248</v>
      </c>
      <c r="K223" s="52">
        <f>IF(I159="","",I159+Data!I$503)</f>
        <v>8.6575209561798374</v>
      </c>
      <c r="L223" s="52">
        <f>IF(J159="","",J159+Data!J$503)</f>
        <v>8.5476744506565314</v>
      </c>
      <c r="M223" s="52">
        <f>IF(K159="","",K159+Data!K$503)</f>
        <v>8.7154784291761977</v>
      </c>
      <c r="N223" s="52">
        <f>IF(L159="","",L159+Data!L$503)</f>
        <v>8.8802603538300016</v>
      </c>
      <c r="O223" s="52">
        <f>IF(M159="","",M159+Data!M$503)</f>
        <v>8.8700483861775101</v>
      </c>
      <c r="P223" s="52">
        <f>IF(N159="","",N159+Data!N$503)</f>
        <v>8.8299608452550657</v>
      </c>
    </row>
    <row r="224" spans="1:17">
      <c r="A224" s="66"/>
      <c r="B224" s="84">
        <f t="shared" si="4"/>
        <v>44882</v>
      </c>
      <c r="C224" s="66"/>
      <c r="D224" s="66"/>
      <c r="E224" s="52" t="str">
        <f>IF(C160="","",C160+Data!C$503)</f>
        <v/>
      </c>
      <c r="F224" s="52" t="str">
        <f>IF(D160="","",D160+Data!D$503)</f>
        <v/>
      </c>
      <c r="G224" s="52" t="str">
        <f>IF(E160="","",E160+Data!E$503)</f>
        <v/>
      </c>
      <c r="H224" s="52">
        <f>IF(F160="","",F160+Data!F$503)</f>
        <v>8.5032484435499995</v>
      </c>
      <c r="I224" s="52">
        <f>IF(G160="","",G160+Data!G$503)</f>
        <v>8.563329550873183</v>
      </c>
      <c r="J224" s="52">
        <f>IF(H160="","",H160+Data!H$503)</f>
        <v>8.7197692317146256</v>
      </c>
      <c r="K224" s="52">
        <f>IF(I160="","",I160+Data!I$503)</f>
        <v>8.7375150981709417</v>
      </c>
      <c r="L224" s="52">
        <f>IF(J160="","",J160+Data!J$503)</f>
        <v>8.6276685926476357</v>
      </c>
      <c r="M224" s="52">
        <f>IF(K160="","",K160+Data!K$503)</f>
        <v>8.7954725711673021</v>
      </c>
      <c r="N224" s="52">
        <f>IF(L160="","",L160+Data!L$503)</f>
        <v>8.9486202840793911</v>
      </c>
      <c r="O224" s="52">
        <f>IF(M160="","",M160+Data!M$503)</f>
        <v>8.9384083164268997</v>
      </c>
      <c r="P224" s="52">
        <f>IF(N160="","",N160+Data!N$503)</f>
        <v>8.8824033243353373</v>
      </c>
    </row>
    <row r="225" spans="1:16">
      <c r="A225" s="66"/>
      <c r="B225" s="84">
        <f t="shared" si="4"/>
        <v>44889</v>
      </c>
      <c r="C225" s="66"/>
      <c r="D225" s="66"/>
      <c r="E225" s="52" t="str">
        <f>IF(C161="","",C161+Data!C$503)</f>
        <v/>
      </c>
      <c r="F225" s="52" t="str">
        <f>IF(D161="","",D161+Data!D$503)</f>
        <v/>
      </c>
      <c r="G225" s="52" t="str">
        <f>IF(E161="","",E161+Data!E$503)</f>
        <v/>
      </c>
      <c r="H225" s="52">
        <f>IF(F161="","",F161+Data!F$503)</f>
        <v>8.3558405685434831</v>
      </c>
      <c r="I225" s="52">
        <f>IF(G161="","",G161+Data!G$503)</f>
        <v>8.4159216758666666</v>
      </c>
      <c r="J225" s="52">
        <f>IF(H161="","",H161+Data!H$503)</f>
        <v>8.5723613567081092</v>
      </c>
      <c r="K225" s="52">
        <f>IF(I161="","",I161+Data!I$503)</f>
        <v>8.5449323344756873</v>
      </c>
      <c r="L225" s="52">
        <f>IF(J161="","",J161+Data!J$503)</f>
        <v>8.4350858289523813</v>
      </c>
      <c r="M225" s="52">
        <f>IF(K161="","",K161+Data!K$503)</f>
        <v>8.6028898074720459</v>
      </c>
      <c r="N225" s="52">
        <f>IF(L161="","",L161+Data!L$503)</f>
        <v>8.7305074675559862</v>
      </c>
      <c r="O225" s="52">
        <f>IF(M161="","",M161+Data!M$503)</f>
        <v>8.7202954999034947</v>
      </c>
      <c r="P225" s="52">
        <f>IF(N161="","",N161+Data!N$503)</f>
        <v>8.651122172031954</v>
      </c>
    </row>
    <row r="226" spans="1:16">
      <c r="A226" s="66"/>
      <c r="B226" s="84">
        <f t="shared" si="4"/>
        <v>44896</v>
      </c>
      <c r="C226" s="66"/>
      <c r="D226" s="66"/>
      <c r="E226" s="52" t="str">
        <f>IF(C162="","",C162+Data!C$503)</f>
        <v/>
      </c>
      <c r="F226" s="52" t="str">
        <f>IF(D162="","",D162+Data!D$503)</f>
        <v/>
      </c>
      <c r="G226" s="52" t="str">
        <f>IF(E162="","",E162+Data!E$503)</f>
        <v/>
      </c>
      <c r="H226" s="52">
        <f>IF(F162="","",F162+Data!F$503)</f>
        <v>8.227300362843426</v>
      </c>
      <c r="I226" s="52">
        <f>IF(G162="","",G162+Data!G$503)</f>
        <v>8.2873814701666095</v>
      </c>
      <c r="J226" s="52">
        <f>IF(H162="","",H162+Data!H$503)</f>
        <v>8.4438211510080521</v>
      </c>
      <c r="K226" s="52">
        <f>IF(I162="","",I162+Data!I$503)</f>
        <v>8.3877696154746459</v>
      </c>
      <c r="L226" s="52">
        <f>IF(J162="","",J162+Data!J$503)</f>
        <v>8.27792310995134</v>
      </c>
      <c r="M226" s="52">
        <f>IF(K162="","",K162+Data!K$503)</f>
        <v>8.4457270884710063</v>
      </c>
      <c r="N226" s="52">
        <f>IF(L162="","",L162+Data!L$503)</f>
        <v>8.5767304807121114</v>
      </c>
      <c r="O226" s="52">
        <f>IF(M162="","",M162+Data!M$503)</f>
        <v>8.56651851305962</v>
      </c>
      <c r="P226" s="52">
        <f>IF(N162="","",N162+Data!N$503)</f>
        <v>8.5131066172454819</v>
      </c>
    </row>
    <row r="227" spans="1:16">
      <c r="A227" s="66"/>
      <c r="B227" s="84">
        <f t="shared" si="4"/>
        <v>44903</v>
      </c>
      <c r="C227" s="66"/>
      <c r="D227" s="66"/>
      <c r="E227" s="52" t="str">
        <f>IF(C163="","",C163+Data!C$503)</f>
        <v/>
      </c>
      <c r="F227" s="52" t="str">
        <f>IF(D163="","",D163+Data!D$503)</f>
        <v/>
      </c>
      <c r="G227" s="52" t="str">
        <f>IF(E163="","",E163+Data!E$503)</f>
        <v/>
      </c>
      <c r="H227" s="52">
        <f>IF(F163="","",F163+Data!F$503)</f>
        <v>8.0162490002578295</v>
      </c>
      <c r="I227" s="52">
        <f>IF(G163="","",G163+Data!G$503)</f>
        <v>8.076330107581013</v>
      </c>
      <c r="J227" s="52">
        <f>IF(H163="","",H163+Data!H$503)</f>
        <v>8.2327697884224555</v>
      </c>
      <c r="K227" s="52">
        <f>IF(I163="","",I163+Data!I$503)</f>
        <v>8.0188591293659766</v>
      </c>
      <c r="L227" s="52">
        <f>IF(J163="","",J163+Data!J$503)</f>
        <v>7.9090126238426706</v>
      </c>
      <c r="M227" s="52">
        <f>IF(K163="","",K163+Data!K$503)</f>
        <v>8.0768166023623351</v>
      </c>
      <c r="N227" s="52">
        <f>IF(L163="","",L163+Data!L$503)</f>
        <v>8.209243286204396</v>
      </c>
      <c r="O227" s="52">
        <f>IF(M163="","",M163+Data!M$503)</f>
        <v>8.1990313185519046</v>
      </c>
      <c r="P227" s="52">
        <f>IF(N163="","",N163+Data!N$503)</f>
        <v>8.1578321121002499</v>
      </c>
    </row>
    <row r="228" spans="1:16">
      <c r="A228" s="66"/>
      <c r="B228" s="84">
        <f t="shared" si="4"/>
        <v>44910</v>
      </c>
      <c r="C228" s="66"/>
      <c r="D228" s="66"/>
      <c r="E228" s="52" t="str">
        <f>IF(C164="","",C164+Data!C$503)</f>
        <v/>
      </c>
      <c r="F228" s="52" t="str">
        <f>IF(D164="","",D164+Data!D$503)</f>
        <v/>
      </c>
      <c r="G228" s="52" t="str">
        <f>IF(E164="","",E164+Data!E$503)</f>
        <v/>
      </c>
      <c r="H228" s="52">
        <f>IF(F164="","",F164+Data!F$503)</f>
        <v>8.0162490002578295</v>
      </c>
      <c r="I228" s="52">
        <f>IF(G164="","",G164+Data!G$503)</f>
        <v>8.076330107581013</v>
      </c>
      <c r="J228" s="52">
        <f>IF(H164="","",H164+Data!H$503)</f>
        <v>8.2327697884224555</v>
      </c>
      <c r="K228" s="52">
        <f>IF(I164="","",I164+Data!I$503)</f>
        <v>8.1386574083902445</v>
      </c>
      <c r="L228" s="52">
        <f>IF(J164="","",J164+Data!J$503)</f>
        <v>8.0288109028669385</v>
      </c>
      <c r="M228" s="52">
        <f>IF(K164="","",K164+Data!K$503)</f>
        <v>8.1966148813866049</v>
      </c>
      <c r="N228" s="52">
        <f>IF(L164="","",L164+Data!L$503)</f>
        <v>8.3058248046560639</v>
      </c>
      <c r="O228" s="52">
        <f>IF(M164="","",M164+Data!M$503)</f>
        <v>8.2956128370035724</v>
      </c>
      <c r="P228" s="52">
        <f>IF(N164="","",N164+Data!N$503)</f>
        <v>8.2413216852686926</v>
      </c>
    </row>
    <row r="229" spans="1:16">
      <c r="A229" s="66"/>
      <c r="B229" s="84">
        <f t="shared" si="4"/>
        <v>44917</v>
      </c>
      <c r="C229" s="66"/>
      <c r="D229" s="66"/>
      <c r="E229" s="52" t="str">
        <f>IF(C165="","",C165+Data!C$503)</f>
        <v/>
      </c>
      <c r="F229" s="52" t="str">
        <f>IF(D165="","",D165+Data!D$503)</f>
        <v/>
      </c>
      <c r="G229" s="52" t="str">
        <f>IF(E165="","",E165+Data!E$503)</f>
        <v/>
      </c>
      <c r="H229" s="52">
        <f>IF(F165="","",F165+Data!F$503)</f>
        <v>8.0162490002578295</v>
      </c>
      <c r="I229" s="52">
        <f>IF(G165="","",G165+Data!G$503)</f>
        <v>8.076330107581013</v>
      </c>
      <c r="J229" s="52">
        <f>IF(H165="","",H165+Data!H$503)</f>
        <v>8.2327697884224555</v>
      </c>
      <c r="K229" s="52">
        <f>IF(I165="","",I165+Data!I$503)</f>
        <v>8.1853330534985478</v>
      </c>
      <c r="L229" s="52">
        <f>IF(J165="","",J165+Data!J$503)</f>
        <v>8.0754865479752418</v>
      </c>
      <c r="M229" s="52">
        <f>IF(K165="","",K165+Data!K$503)</f>
        <v>8.2432905264949063</v>
      </c>
      <c r="N229" s="52">
        <f>IF(L165="","",L165+Data!L$503)</f>
        <v>8.3349579860185639</v>
      </c>
      <c r="O229" s="52">
        <f>IF(M165="","",M165+Data!M$503)</f>
        <v>8.3247460183660724</v>
      </c>
      <c r="P229" s="52">
        <f>IF(N165="","",N165+Data!N$503)</f>
        <v>8.2655097676602374</v>
      </c>
    </row>
    <row r="230" spans="1:16">
      <c r="B230" s="84">
        <f t="shared" si="4"/>
        <v>44924</v>
      </c>
      <c r="C230" s="66"/>
      <c r="D230" s="66"/>
      <c r="E230" s="52" t="str">
        <f>IF(C166="","",C166+Data!C$503)</f>
        <v/>
      </c>
      <c r="F230" s="52" t="str">
        <f>IF(D166="","",D166+Data!D$503)</f>
        <v/>
      </c>
      <c r="G230" s="52" t="str">
        <f>IF(E166="","",E166+Data!E$503)</f>
        <v/>
      </c>
      <c r="H230" s="52">
        <f>IF(F166="","",F166+Data!F$503)</f>
        <v>8.0162490002578295</v>
      </c>
      <c r="I230" s="52">
        <f>IF(G166="","",G166+Data!G$503)</f>
        <v>8.076330107581013</v>
      </c>
      <c r="J230" s="52">
        <f>IF(H166="","",H166+Data!H$503)</f>
        <v>8.2327697884224555</v>
      </c>
      <c r="K230" s="52">
        <f>IF(I166="","",I166+Data!I$503)</f>
        <v>8.1996985414315944</v>
      </c>
      <c r="L230" s="52">
        <f>IF(J166="","",J166+Data!J$503)</f>
        <v>8.0898520359082884</v>
      </c>
      <c r="M230" s="52">
        <f>IF(K166="","",K166+Data!K$503)</f>
        <v>8.2576560144279547</v>
      </c>
      <c r="N230" s="52">
        <f>IF(L166="","",L166+Data!L$503)</f>
        <v>8.3566954205440265</v>
      </c>
      <c r="O230" s="52">
        <f>IF(M166="","",M166+Data!M$503)</f>
        <v>8.346483452891535</v>
      </c>
      <c r="P230" s="52">
        <f>IF(N166="","",N166+Data!N$503)</f>
        <v>8.2945879449557722</v>
      </c>
    </row>
    <row r="231" spans="1:16">
      <c r="A231" s="8">
        <f>A196+1</f>
        <v>2023</v>
      </c>
      <c r="B231" s="84">
        <f t="shared" si="4"/>
        <v>44931</v>
      </c>
      <c r="C231" s="66"/>
      <c r="D231" s="66"/>
      <c r="E231" s="52" t="str">
        <f>IF(C167="","",C167+Data!C$503)</f>
        <v/>
      </c>
      <c r="F231" s="52" t="str">
        <f>IF(D167="","",D167+Data!D$503)</f>
        <v/>
      </c>
      <c r="G231" s="52" t="str">
        <f>IF(E167="","",E167+Data!E$503)</f>
        <v/>
      </c>
      <c r="H231" s="52" t="str">
        <f>IF(F167="","",F167+Data!F$503)</f>
        <v/>
      </c>
      <c r="I231" s="52" t="str">
        <f>IF(G167="","",G167+Data!G$503)</f>
        <v/>
      </c>
      <c r="J231" s="52" t="str">
        <f>IF(H167="","",H167+Data!H$503)</f>
        <v/>
      </c>
      <c r="K231" s="52">
        <f>IF(I167="","",I167+Data!I$503)</f>
        <v>8.0024955224811034</v>
      </c>
      <c r="L231" s="52">
        <f>IF(J167="","",J167+Data!J$503)</f>
        <v>7.8926490169577974</v>
      </c>
      <c r="M231" s="52">
        <f>IF(K167="","",K167+Data!K$503)</f>
        <v>8.060452995477462</v>
      </c>
      <c r="N231" s="52">
        <f>IF(L167="","",L167+Data!L$503)</f>
        <v>8.1670166139898441</v>
      </c>
      <c r="O231" s="52">
        <f>IF(M167="","",M167+Data!M$503)</f>
        <v>8.1568046463373527</v>
      </c>
      <c r="P231" s="52">
        <f>IF(N167="","",N167+Data!N$503)</f>
        <v>8.104898393667737</v>
      </c>
    </row>
    <row r="232" spans="1:16">
      <c r="A232" s="66"/>
      <c r="B232" s="84">
        <f t="shared" si="4"/>
        <v>44938</v>
      </c>
      <c r="C232" s="66"/>
      <c r="D232" s="66"/>
      <c r="E232" s="52" t="str">
        <f>IF(C168="","",C168+Data!C$503)</f>
        <v/>
      </c>
      <c r="F232" s="52" t="str">
        <f>IF(D168="","",D168+Data!D$503)</f>
        <v/>
      </c>
      <c r="G232" s="52" t="str">
        <f>IF(E168="","",E168+Data!E$503)</f>
        <v/>
      </c>
      <c r="H232" s="52" t="str">
        <f>IF(F168="","",F168+Data!F$503)</f>
        <v/>
      </c>
      <c r="I232" s="52" t="str">
        <f>IF(G168="","",G168+Data!G$503)</f>
        <v/>
      </c>
      <c r="J232" s="52" t="str">
        <f>IF(H168="","",H168+Data!H$503)</f>
        <v/>
      </c>
      <c r="K232" s="52">
        <f>IF(I168="","",I168+Data!I$503)</f>
        <v>7.9840339150167932</v>
      </c>
      <c r="L232" s="52">
        <f>IF(J168="","",J168+Data!J$503)</f>
        <v>7.8741874094934872</v>
      </c>
      <c r="M232" s="52">
        <f>IF(K168="","",K168+Data!K$503)</f>
        <v>8.0419913880131517</v>
      </c>
      <c r="N232" s="52">
        <f>IF(L168="","",L168+Data!L$503)</f>
        <v>8.1609409359700162</v>
      </c>
      <c r="O232" s="52">
        <f>IF(M168="","",M168+Data!M$503)</f>
        <v>8.1507289683175248</v>
      </c>
      <c r="P232" s="52">
        <f>IF(N168="","",N168+Data!N$503)</f>
        <v>8.0962291041808765</v>
      </c>
    </row>
    <row r="233" spans="1:16">
      <c r="A233" s="66"/>
      <c r="B233" s="84">
        <f t="shared" si="4"/>
        <v>44945</v>
      </c>
      <c r="C233" s="66"/>
      <c r="D233" s="66"/>
      <c r="E233" s="52" t="str">
        <f>IF(C169="","",C169+Data!C$503)</f>
        <v/>
      </c>
      <c r="F233" s="52" t="str">
        <f>IF(D169="","",D169+Data!D$503)</f>
        <v/>
      </c>
      <c r="G233" s="52" t="str">
        <f>IF(E169="","",E169+Data!E$503)</f>
        <v/>
      </c>
      <c r="H233" s="52" t="str">
        <f>IF(F169="","",F169+Data!F$503)</f>
        <v/>
      </c>
      <c r="I233" s="52" t="str">
        <f>IF(G169="","",G169+Data!G$503)</f>
        <v/>
      </c>
      <c r="J233" s="52" t="str">
        <f>IF(H169="","",H169+Data!H$503)</f>
        <v/>
      </c>
      <c r="K233" s="52">
        <f>IF(I169="","",I169+Data!I$503)</f>
        <v>7.9187665482781622</v>
      </c>
      <c r="L233" s="52">
        <f>IF(J169="","",J169+Data!J$503)</f>
        <v>7.8089200427548562</v>
      </c>
      <c r="M233" s="52">
        <f>IF(K169="","",K169+Data!K$503)</f>
        <v>7.9767240212745216</v>
      </c>
      <c r="N233" s="52">
        <f>IF(L169="","",L169+Data!L$503)</f>
        <v>8.0907601892723804</v>
      </c>
      <c r="O233" s="52">
        <f>IF(M169="","",M169+Data!M$503)</f>
        <v>8.0805482216198889</v>
      </c>
      <c r="P233" s="52">
        <f>IF(N169="","",N169+Data!N$503)</f>
        <v>8.0218517380968404</v>
      </c>
    </row>
    <row r="234" spans="1:16">
      <c r="A234" s="66"/>
      <c r="B234" s="84">
        <f t="shared" si="4"/>
        <v>44952</v>
      </c>
      <c r="C234" s="66"/>
      <c r="D234" s="66"/>
      <c r="E234" s="52" t="str">
        <f>IF(C170="","",C170+Data!C$503)</f>
        <v/>
      </c>
      <c r="F234" s="52" t="str">
        <f>IF(D170="","",D170+Data!D$503)</f>
        <v/>
      </c>
      <c r="G234" s="52" t="str">
        <f>IF(E170="","",E170+Data!E$503)</f>
        <v/>
      </c>
      <c r="H234" s="52" t="str">
        <f>IF(F170="","",F170+Data!F$503)</f>
        <v/>
      </c>
      <c r="I234" s="52" t="str">
        <f>IF(G170="","",G170+Data!G$503)</f>
        <v/>
      </c>
      <c r="J234" s="52" t="str">
        <f>IF(H170="","",H170+Data!H$503)</f>
        <v/>
      </c>
      <c r="K234" s="52">
        <f>IF(I170="","",I170+Data!I$503)</f>
        <v>8.1339405535682516</v>
      </c>
      <c r="L234" s="52">
        <f>IF(J170="","",J170+Data!J$503)</f>
        <v>8.0240940480449456</v>
      </c>
      <c r="M234" s="52">
        <f>IF(K170="","",K170+Data!K$503)</f>
        <v>8.191898026564612</v>
      </c>
      <c r="N234" s="52">
        <f>IF(L170="","",L170+Data!L$503)</f>
        <v>8.2927453996939988</v>
      </c>
      <c r="O234" s="52">
        <f>IF(M170="","",M170+Data!M$503)</f>
        <v>8.2825334320415074</v>
      </c>
      <c r="P234" s="52">
        <f>IF(N170="","",N170+Data!N$503)</f>
        <v>8.2031933403243986</v>
      </c>
    </row>
    <row r="235" spans="1:16">
      <c r="A235" s="66"/>
      <c r="B235" s="84">
        <f t="shared" si="4"/>
        <v>44959</v>
      </c>
      <c r="C235" s="66"/>
      <c r="D235" s="66"/>
      <c r="E235" s="52" t="str">
        <f>IF(C171="","",C171+Data!C$503)</f>
        <v/>
      </c>
      <c r="F235" s="52" t="str">
        <f>IF(D171="","",D171+Data!D$503)</f>
        <v/>
      </c>
      <c r="G235" s="52" t="str">
        <f>IF(E171="","",E171+Data!E$503)</f>
        <v/>
      </c>
      <c r="H235" s="52" t="str">
        <f>IF(F171="","",F171+Data!F$503)</f>
        <v/>
      </c>
      <c r="I235" s="52" t="str">
        <f>IF(G171="","",G171+Data!G$503)</f>
        <v/>
      </c>
      <c r="J235" s="52" t="str">
        <f>IF(H171="","",H171+Data!H$503)</f>
        <v/>
      </c>
      <c r="K235" s="52">
        <f>IF(I171="","",I171+Data!I$503)</f>
        <v>8.2377654500151394</v>
      </c>
      <c r="L235" s="52">
        <f>IF(J171="","",J171+Data!J$503)</f>
        <v>8.1279189444918334</v>
      </c>
      <c r="M235" s="52">
        <f>IF(K171="","",K171+Data!K$503)</f>
        <v>8.2957229230114997</v>
      </c>
      <c r="N235" s="52">
        <f>IF(L171="","",L171+Data!L$503)</f>
        <v>8.4109229346390091</v>
      </c>
      <c r="O235" s="52">
        <f>IF(M171="","",M171+Data!M$503)</f>
        <v>8.4007109669865176</v>
      </c>
      <c r="P235" s="52">
        <f>IF(N171="","",N171+Data!N$503)</f>
        <v>8.334743654953721</v>
      </c>
    </row>
    <row r="236" spans="1:16">
      <c r="A236" s="66"/>
      <c r="B236" s="84">
        <f t="shared" si="4"/>
        <v>44966</v>
      </c>
      <c r="C236" s="66"/>
      <c r="D236" s="66"/>
      <c r="E236" s="52" t="str">
        <f>IF(C172="","",C172+Data!C$503)</f>
        <v/>
      </c>
      <c r="F236" s="52" t="str">
        <f>IF(D172="","",D172+Data!D$503)</f>
        <v/>
      </c>
      <c r="G236" s="52" t="str">
        <f>IF(E172="","",E172+Data!E$503)</f>
        <v/>
      </c>
      <c r="H236" s="52" t="str">
        <f>IF(F172="","",F172+Data!F$503)</f>
        <v/>
      </c>
      <c r="I236" s="52" t="str">
        <f>IF(G172="","",G172+Data!G$503)</f>
        <v/>
      </c>
      <c r="J236" s="52" t="str">
        <f>IF(H172="","",H172+Data!H$503)</f>
        <v/>
      </c>
      <c r="K236" s="52">
        <f>IF(I172="","",I172+Data!I$503)</f>
        <v>8.1944163675375243</v>
      </c>
      <c r="L236" s="52">
        <f>IF(J172="","",J172+Data!J$503)</f>
        <v>8.0845698620142183</v>
      </c>
      <c r="M236" s="52">
        <f>IF(K172="","",K172+Data!K$503)</f>
        <v>8.2523738405338847</v>
      </c>
      <c r="N236" s="52">
        <f>IF(L172="","",L172+Data!L$503)</f>
        <v>8.3494544563636435</v>
      </c>
      <c r="O236" s="52">
        <f>IF(M172="","",M172+Data!M$503)</f>
        <v>8.339242488711152</v>
      </c>
      <c r="P236" s="52">
        <f>IF(N172="","",N172+Data!N$503)</f>
        <v>8.2644530031600727</v>
      </c>
    </row>
    <row r="237" spans="1:16">
      <c r="A237" s="66"/>
      <c r="B237" s="84">
        <f t="shared" si="4"/>
        <v>44973</v>
      </c>
      <c r="C237" s="66"/>
      <c r="D237" s="66"/>
      <c r="E237" s="52" t="str">
        <f>IF(C173="","",C173+Data!C$503)</f>
        <v/>
      </c>
      <c r="F237" s="52" t="str">
        <f>IF(D173="","",D173+Data!D$503)</f>
        <v/>
      </c>
      <c r="G237" s="52" t="str">
        <f>IF(E173="","",E173+Data!E$503)</f>
        <v/>
      </c>
      <c r="H237" s="52" t="str">
        <f>IF(F173="","",F173+Data!F$503)</f>
        <v/>
      </c>
      <c r="I237" s="52" t="str">
        <f>IF(G173="","",G173+Data!G$503)</f>
        <v/>
      </c>
      <c r="J237" s="52" t="str">
        <f>IF(H173="","",H173+Data!H$503)</f>
        <v/>
      </c>
      <c r="K237" s="52">
        <f>IF(I173="","",I173+Data!I$503)</f>
        <v>8.3278640951876923</v>
      </c>
      <c r="L237" s="52">
        <f>IF(J173="","",J173+Data!J$503)</f>
        <v>8.2180175896643863</v>
      </c>
      <c r="M237" s="52">
        <f>IF(K173="","",K173+Data!K$503)</f>
        <v>8.3858215681840527</v>
      </c>
      <c r="N237" s="52">
        <f>IF(L173="","",L173+Data!L$503)</f>
        <v>8.4862679722720937</v>
      </c>
      <c r="O237" s="52">
        <f>IF(M173="","",M173+Data!M$503)</f>
        <v>8.4760560046196023</v>
      </c>
      <c r="P237" s="52">
        <f>IF(N173="","",N173+Data!N$503)</f>
        <v>8.3912697571867358</v>
      </c>
    </row>
    <row r="238" spans="1:16">
      <c r="A238" s="66"/>
      <c r="B238" s="84">
        <f t="shared" si="4"/>
        <v>44980</v>
      </c>
      <c r="C238" s="66"/>
      <c r="D238" s="66"/>
      <c r="E238" s="52" t="str">
        <f>IF(C174="","",C174+Data!C$503)</f>
        <v/>
      </c>
      <c r="F238" s="52" t="str">
        <f>IF(D174="","",D174+Data!D$503)</f>
        <v/>
      </c>
      <c r="G238" s="52" t="str">
        <f>IF(E174="","",E174+Data!E$503)</f>
        <v/>
      </c>
      <c r="H238" s="52" t="str">
        <f>IF(F174="","",F174+Data!F$503)</f>
        <v/>
      </c>
      <c r="I238" s="52" t="str">
        <f>IF(G174="","",G174+Data!G$503)</f>
        <v/>
      </c>
      <c r="J238" s="52" t="str">
        <f>IF(H174="","",H174+Data!H$503)</f>
        <v/>
      </c>
      <c r="K238" s="52">
        <f>IF(I174="","",I174+Data!I$503)</f>
        <v>8.0424367060110367</v>
      </c>
      <c r="L238" s="52">
        <f>IF(J174="","",J174+Data!J$503)</f>
        <v>7.9325902004877307</v>
      </c>
      <c r="M238" s="52">
        <f>IF(K174="","",K174+Data!K$503)</f>
        <v>8.1003941790073952</v>
      </c>
      <c r="N238" s="52">
        <f>IF(L174="","",L174+Data!L$503)</f>
        <v>8.2330387744162525</v>
      </c>
      <c r="O238" s="52">
        <f>IF(M174="","",M174+Data!M$503)</f>
        <v>8.2228268067637611</v>
      </c>
      <c r="P238" s="52">
        <f>IF(N174="","",N174+Data!N$503)</f>
        <v>8.1669386081563236</v>
      </c>
    </row>
    <row r="239" spans="1:16">
      <c r="A239" s="66"/>
      <c r="B239" s="84">
        <f t="shared" si="4"/>
        <v>44987</v>
      </c>
      <c r="C239" s="66"/>
      <c r="D239" s="66"/>
      <c r="E239" s="52" t="str">
        <f>IF(C175="","",C175+Data!C$503)</f>
        <v/>
      </c>
      <c r="F239" s="52" t="str">
        <f>IF(D175="","",D175+Data!D$503)</f>
        <v/>
      </c>
      <c r="G239" s="52" t="str">
        <f>IF(E175="","",E175+Data!E$503)</f>
        <v/>
      </c>
      <c r="H239" s="52" t="str">
        <f>IF(F175="","",F175+Data!F$503)</f>
        <v/>
      </c>
      <c r="I239" s="52" t="str">
        <f>IF(G175="","",G175+Data!G$503)</f>
        <v/>
      </c>
      <c r="J239" s="52" t="str">
        <f>IF(H175="","",H175+Data!H$503)</f>
        <v/>
      </c>
      <c r="K239" s="52">
        <f>IF(I175="","",I175+Data!I$503)</f>
        <v>7.6970547535272793</v>
      </c>
      <c r="L239" s="52">
        <f>IF(J175="","",J175+Data!J$503)</f>
        <v>7.5872082480039733</v>
      </c>
      <c r="M239" s="52">
        <f>IF(K175="","",K175+Data!K$503)</f>
        <v>7.7550122265236388</v>
      </c>
      <c r="N239" s="52">
        <f>IF(L175="","",L175+Data!L$503)</f>
        <v>7.9116193391610388</v>
      </c>
      <c r="O239" s="52">
        <f>IF(M175="","",M175+Data!M$503)</f>
        <v>7.9014073715085473</v>
      </c>
      <c r="P239" s="52">
        <f>IF(N175="","",N175+Data!N$503)</f>
        <v>7.8498620970445909</v>
      </c>
    </row>
    <row r="240" spans="1:16">
      <c r="A240" s="66"/>
      <c r="B240" s="84">
        <f t="shared" si="4"/>
        <v>44994</v>
      </c>
      <c r="C240" s="66"/>
      <c r="D240" s="66"/>
      <c r="E240" s="52" t="str">
        <f>IF(C176="","",C176+Data!C$503)</f>
        <v/>
      </c>
      <c r="F240" s="52" t="str">
        <f>IF(D176="","",D176+Data!D$503)</f>
        <v/>
      </c>
      <c r="G240" s="52" t="str">
        <f>IF(E176="","",E176+Data!E$503)</f>
        <v/>
      </c>
      <c r="H240" s="52" t="str">
        <f>IF(F176="","",F176+Data!F$503)</f>
        <v/>
      </c>
      <c r="I240" s="52" t="str">
        <f>IF(G176="","",G176+Data!G$503)</f>
        <v/>
      </c>
      <c r="J240" s="52" t="str">
        <f>IF(H176="","",H176+Data!H$503)</f>
        <v/>
      </c>
      <c r="K240" s="52">
        <f>IF(I176="","",I176+Data!I$503)</f>
        <v>7.5550182420397611</v>
      </c>
      <c r="L240" s="52">
        <f>IF(J176="","",J176+Data!J$503)</f>
        <v>7.4451717365164551</v>
      </c>
      <c r="M240" s="52">
        <f>IF(K176="","",K176+Data!K$503)</f>
        <v>7.6129757150361206</v>
      </c>
      <c r="N240" s="52">
        <f>IF(L176="","",L176+Data!L$503)</f>
        <v>7.3969782566082678</v>
      </c>
      <c r="O240" s="52">
        <f>IF(M176="","",M176+Data!M$503)</f>
        <v>7.3867662889557764</v>
      </c>
      <c r="P240" s="52">
        <f>IF(N176="","",N176+Data!N$503)</f>
        <v>7.3629292117039791</v>
      </c>
    </row>
    <row r="241" spans="1:16">
      <c r="A241" s="66"/>
      <c r="B241" s="84">
        <f t="shared" si="4"/>
        <v>45001</v>
      </c>
      <c r="C241" s="66"/>
      <c r="D241" s="66"/>
      <c r="E241" s="52" t="str">
        <f>IF(C177="","",C177+Data!C$503)</f>
        <v/>
      </c>
      <c r="F241" s="52" t="str">
        <f>IF(D177="","",D177+Data!D$503)</f>
        <v/>
      </c>
      <c r="G241" s="52" t="str">
        <f>IF(E177="","",E177+Data!E$503)</f>
        <v/>
      </c>
      <c r="H241" s="52" t="str">
        <f>IF(F177="","",F177+Data!F$503)</f>
        <v/>
      </c>
      <c r="I241" s="52" t="str">
        <f>IF(G177="","",G177+Data!G$503)</f>
        <v/>
      </c>
      <c r="J241" s="52" t="str">
        <f>IF(H177="","",H177+Data!H$503)</f>
        <v/>
      </c>
      <c r="K241" s="52">
        <f>IF(I177="","",I177+Data!I$503)</f>
        <v>7.5550182420397611</v>
      </c>
      <c r="L241" s="52">
        <f>IF(J177="","",J177+Data!J$503)</f>
        <v>7.4451717365164551</v>
      </c>
      <c r="M241" s="52">
        <f>IF(K177="","",K177+Data!K$503)</f>
        <v>7.6129757150361206</v>
      </c>
      <c r="N241" s="52">
        <f>IF(L177="","",L177+Data!L$503)</f>
        <v>7.7540473641422798</v>
      </c>
      <c r="O241" s="52">
        <f>IF(M177="","",M177+Data!M$503)</f>
        <v>7.7438353964897884</v>
      </c>
      <c r="P241" s="52">
        <f>IF(N177="","",N177+Data!N$503)</f>
        <v>7.7058850817743716</v>
      </c>
    </row>
    <row r="242" spans="1:16">
      <c r="A242" s="66"/>
      <c r="B242" s="84">
        <f t="shared" si="4"/>
        <v>45008</v>
      </c>
      <c r="C242" s="66"/>
      <c r="D242" s="66"/>
      <c r="E242" s="52" t="str">
        <f>IF(C178="","",C178+Data!C$503)</f>
        <v/>
      </c>
      <c r="F242" s="52" t="str">
        <f>IF(D178="","",D178+Data!D$503)</f>
        <v/>
      </c>
      <c r="G242" s="52" t="str">
        <f>IF(E178="","",E178+Data!E$503)</f>
        <v/>
      </c>
      <c r="H242" s="52" t="str">
        <f>IF(F178="","",F178+Data!F$503)</f>
        <v/>
      </c>
      <c r="I242" s="52" t="str">
        <f>IF(G178="","",G178+Data!G$503)</f>
        <v/>
      </c>
      <c r="J242" s="52" t="str">
        <f>IF(H178="","",H178+Data!H$503)</f>
        <v/>
      </c>
      <c r="K242" s="52">
        <f>IF(I178="","",I178+Data!I$503)</f>
        <v>7.5550182420397611</v>
      </c>
      <c r="L242" s="52">
        <f>IF(J178="","",J178+Data!J$503)</f>
        <v>7.4451717365164551</v>
      </c>
      <c r="M242" s="52">
        <f>IF(K178="","",K178+Data!K$503)</f>
        <v>7.6129757150361206</v>
      </c>
      <c r="N242" s="52">
        <f>IF(L178="","",L178+Data!L$503)</f>
        <v>7.6023247807148993</v>
      </c>
      <c r="O242" s="52">
        <f>IF(M178="","",M178+Data!M$503)</f>
        <v>7.5921128130624078</v>
      </c>
      <c r="P242" s="52">
        <f>IF(N178="","",N178+Data!N$503)</f>
        <v>7.5577294923913989</v>
      </c>
    </row>
    <row r="243" spans="1:16">
      <c r="A243" s="66"/>
      <c r="B243" s="84">
        <f t="shared" si="4"/>
        <v>45015</v>
      </c>
      <c r="C243" s="66"/>
      <c r="D243" s="66"/>
      <c r="E243" s="52" t="str">
        <f>IF(C179="","",C179+Data!C$503)</f>
        <v/>
      </c>
      <c r="F243" s="52" t="str">
        <f>IF(D179="","",D179+Data!D$503)</f>
        <v/>
      </c>
      <c r="G243" s="52" t="str">
        <f>IF(E179="","",E179+Data!E$503)</f>
        <v/>
      </c>
      <c r="H243" s="52" t="str">
        <f>IF(F179="","",F179+Data!F$503)</f>
        <v/>
      </c>
      <c r="I243" s="52" t="str">
        <f>IF(G179="","",G179+Data!G$503)</f>
        <v/>
      </c>
      <c r="J243" s="52" t="str">
        <f>IF(H179="","",H179+Data!H$503)</f>
        <v/>
      </c>
      <c r="K243" s="52">
        <f>IF(I179="","",I179+Data!I$503)</f>
        <v>7.5550182420397611</v>
      </c>
      <c r="L243" s="52">
        <f>IF(J179="","",J179+Data!J$503)</f>
        <v>7.4451717365164551</v>
      </c>
      <c r="M243" s="52">
        <f>IF(K179="","",K179+Data!K$503)</f>
        <v>7.6129757150361206</v>
      </c>
      <c r="N243" s="52">
        <f>IF(L179="","",L179+Data!L$503)</f>
        <v>8.0027070862550662</v>
      </c>
      <c r="O243" s="52">
        <f>IF(M179="","",M179+Data!M$503)</f>
        <v>7.9924951186025748</v>
      </c>
      <c r="P243" s="52">
        <f>IF(N179="","",N179+Data!N$503)</f>
        <v>7.9597981877737265</v>
      </c>
    </row>
    <row r="244" spans="1:16">
      <c r="A244" s="66"/>
      <c r="B244" s="84">
        <f t="shared" si="4"/>
        <v>45022</v>
      </c>
      <c r="C244" s="66"/>
      <c r="D244" s="66"/>
      <c r="E244" s="52" t="str">
        <f>IF(C180="","",C180+Data!C$503)</f>
        <v/>
      </c>
      <c r="F244" s="52" t="str">
        <f>IF(D180="","",D180+Data!D$503)</f>
        <v/>
      </c>
      <c r="G244" s="52" t="str">
        <f>IF(E180="","",E180+Data!E$503)</f>
        <v/>
      </c>
      <c r="H244" s="52" t="str">
        <f>IF(F180="","",F180+Data!F$503)</f>
        <v/>
      </c>
      <c r="I244" s="52" t="str">
        <f>IF(G180="","",G180+Data!G$503)</f>
        <v/>
      </c>
      <c r="J244" s="52" t="str">
        <f>IF(H180="","",H180+Data!H$503)</f>
        <v/>
      </c>
      <c r="K244" s="52" t="str">
        <f>IF(I180="","",I180+Data!I$503)</f>
        <v/>
      </c>
      <c r="L244" s="52" t="str">
        <f>IF(J180="","",J180+Data!J$503)</f>
        <v/>
      </c>
      <c r="M244" s="52" t="str">
        <f>IF(K180="","",K180+Data!K$503)</f>
        <v/>
      </c>
      <c r="N244" s="52">
        <f>IF(L180="","",L180+Data!L$503)</f>
        <v>7.8970038963828451</v>
      </c>
      <c r="O244" s="52">
        <f>IF(M180="","",M180+Data!M$503)</f>
        <v>7.8867919287303536</v>
      </c>
      <c r="P244" s="52">
        <f>IF(N180="","",N180+Data!N$503)</f>
        <v>7.8319140275509707</v>
      </c>
    </row>
    <row r="245" spans="1:16">
      <c r="A245" s="66"/>
      <c r="B245" s="84">
        <f t="shared" si="4"/>
        <v>45029</v>
      </c>
      <c r="C245" s="66"/>
      <c r="D245" s="66"/>
      <c r="E245" s="52" t="str">
        <f>IF(C181="","",C181+Data!C$503)</f>
        <v/>
      </c>
      <c r="F245" s="52" t="str">
        <f>IF(D181="","",D181+Data!D$503)</f>
        <v/>
      </c>
      <c r="G245" s="52" t="str">
        <f>IF(E181="","",E181+Data!E$503)</f>
        <v/>
      </c>
      <c r="H245" s="52" t="str">
        <f>IF(F181="","",F181+Data!F$503)</f>
        <v/>
      </c>
      <c r="I245" s="52" t="str">
        <f>IF(G181="","",G181+Data!G$503)</f>
        <v/>
      </c>
      <c r="J245" s="52" t="str">
        <f>IF(H181="","",H181+Data!H$503)</f>
        <v/>
      </c>
      <c r="K245" s="52" t="str">
        <f>IF(I181="","",I181+Data!I$503)</f>
        <v/>
      </c>
      <c r="L245" s="52" t="str">
        <f>IF(J181="","",J181+Data!J$503)</f>
        <v/>
      </c>
      <c r="M245" s="52" t="str">
        <f>IF(K181="","",K181+Data!K$503)</f>
        <v/>
      </c>
      <c r="N245" s="52">
        <f>IF(L181="","",L181+Data!L$503)</f>
        <v>7.7303728197214188</v>
      </c>
      <c r="O245" s="52">
        <f>IF(M181="","",M181+Data!M$503)</f>
        <v>7.7201608520689273</v>
      </c>
      <c r="P245" s="52">
        <f>IF(N181="","",N181+Data!N$503)</f>
        <v>7.6673009107023296</v>
      </c>
    </row>
    <row r="246" spans="1:16">
      <c r="A246" s="66"/>
      <c r="B246" s="84">
        <f t="shared" si="4"/>
        <v>45036</v>
      </c>
      <c r="C246" s="66"/>
      <c r="D246" s="66"/>
      <c r="E246" s="52" t="str">
        <f>IF(C182="","",C182+Data!C$503)</f>
        <v/>
      </c>
      <c r="F246" s="52" t="str">
        <f>IF(D182="","",D182+Data!D$503)</f>
        <v/>
      </c>
      <c r="G246" s="52" t="str">
        <f>IF(E182="","",E182+Data!E$503)</f>
        <v/>
      </c>
      <c r="H246" s="52" t="str">
        <f>IF(F182="","",F182+Data!F$503)</f>
        <v/>
      </c>
      <c r="I246" s="52" t="str">
        <f>IF(G182="","",G182+Data!G$503)</f>
        <v/>
      </c>
      <c r="J246" s="52" t="str">
        <f>IF(H182="","",H182+Data!H$503)</f>
        <v/>
      </c>
      <c r="K246" s="52" t="str">
        <f>IF(I182="","",I182+Data!I$503)</f>
        <v/>
      </c>
      <c r="L246" s="52" t="str">
        <f>IF(J182="","",J182+Data!J$503)</f>
        <v/>
      </c>
      <c r="M246" s="52" t="str">
        <f>IF(K182="","",K182+Data!K$503)</f>
        <v/>
      </c>
      <c r="N246" s="52">
        <f>IF(L182="","",L182+Data!L$503)</f>
        <v>7.737206029510264</v>
      </c>
      <c r="O246" s="52">
        <f>IF(M182="","",M182+Data!M$503)</f>
        <v>7.7269940618577726</v>
      </c>
      <c r="P246" s="52">
        <f>IF(N182="","",N182+Data!N$503)</f>
        <v>7.6885039799595711</v>
      </c>
    </row>
    <row r="247" spans="1:16">
      <c r="A247" s="66"/>
      <c r="B247" s="84">
        <f t="shared" si="4"/>
        <v>45043</v>
      </c>
      <c r="C247" s="66"/>
      <c r="D247" s="66"/>
      <c r="E247" s="52" t="str">
        <f>IF(C183="","",C183+Data!C$503)</f>
        <v/>
      </c>
      <c r="F247" s="52" t="str">
        <f>IF(D183="","",D183+Data!D$503)</f>
        <v/>
      </c>
      <c r="G247" s="52" t="str">
        <f>IF(E183="","",E183+Data!E$503)</f>
        <v/>
      </c>
      <c r="H247" s="52" t="str">
        <f>IF(F183="","",F183+Data!F$503)</f>
        <v/>
      </c>
      <c r="I247" s="52" t="str">
        <f>IF(G183="","",G183+Data!G$503)</f>
        <v/>
      </c>
      <c r="J247" s="52" t="str">
        <f>IF(H183="","",H183+Data!H$503)</f>
        <v/>
      </c>
      <c r="K247" s="52" t="str">
        <f>IF(I183="","",I183+Data!I$503)</f>
        <v/>
      </c>
      <c r="L247" s="52" t="str">
        <f>IF(J183="","",J183+Data!J$503)</f>
        <v/>
      </c>
      <c r="M247" s="52" t="str">
        <f>IF(K183="","",K183+Data!K$503)</f>
        <v/>
      </c>
      <c r="N247" s="52">
        <f>IF(L183="","",L183+Data!L$503)</f>
        <v>7.0675805193210266</v>
      </c>
      <c r="O247" s="52">
        <f>IF(M183="","",M183+Data!M$503)</f>
        <v>7.0573685516685352</v>
      </c>
      <c r="P247" s="52">
        <f>IF(N183="","",N183+Data!N$503)</f>
        <v>7.0811658570801823</v>
      </c>
    </row>
    <row r="248" spans="1:16">
      <c r="A248" s="66"/>
      <c r="B248" s="84">
        <f t="shared" si="4"/>
        <v>45050</v>
      </c>
      <c r="C248" s="66"/>
      <c r="D248" s="66"/>
      <c r="E248" s="52" t="str">
        <f>IF(C184="","",C184+Data!C$503)</f>
        <v/>
      </c>
      <c r="F248" s="52" t="str">
        <f>IF(D184="","",D184+Data!D$503)</f>
        <v/>
      </c>
      <c r="G248" s="52" t="str">
        <f>IF(E184="","",E184+Data!E$503)</f>
        <v/>
      </c>
      <c r="H248" s="52" t="str">
        <f>IF(F184="","",F184+Data!F$503)</f>
        <v/>
      </c>
      <c r="I248" s="52" t="str">
        <f>IF(G184="","",G184+Data!G$503)</f>
        <v/>
      </c>
      <c r="J248" s="52" t="str">
        <f>IF(H184="","",H184+Data!H$503)</f>
        <v/>
      </c>
      <c r="K248" s="52" t="str">
        <f>IF(I184="","",I184+Data!I$503)</f>
        <v/>
      </c>
      <c r="L248" s="52" t="str">
        <f>IF(J184="","",J184+Data!J$503)</f>
        <v/>
      </c>
      <c r="M248" s="52" t="str">
        <f>IF(K184="","",K184+Data!K$503)</f>
        <v/>
      </c>
      <c r="N248" s="52">
        <f>IF(L184="","",L184+Data!L$503)</f>
        <v>7.4381116904136775</v>
      </c>
      <c r="O248" s="52">
        <f>IF(M184="","",M184+Data!M$503)</f>
        <v>7.427899722761186</v>
      </c>
      <c r="P248" s="52">
        <f>IF(N184="","",N184+Data!N$503)</f>
        <v>7.3325290518133688</v>
      </c>
    </row>
    <row r="249" spans="1:16">
      <c r="A249" s="66"/>
      <c r="B249" s="84">
        <f t="shared" si="4"/>
        <v>45057</v>
      </c>
      <c r="C249" s="66"/>
      <c r="D249" s="66"/>
      <c r="E249" s="52" t="str">
        <f>IF(C185="","",C185+Data!C$503)</f>
        <v/>
      </c>
      <c r="F249" s="52" t="str">
        <f>IF(D185="","",D185+Data!D$503)</f>
        <v/>
      </c>
      <c r="G249" s="52" t="str">
        <f>IF(E185="","",E185+Data!E$503)</f>
        <v/>
      </c>
      <c r="H249" s="52" t="str">
        <f>IF(F185="","",F185+Data!F$503)</f>
        <v/>
      </c>
      <c r="I249" s="52" t="str">
        <f>IF(G185="","",G185+Data!G$503)</f>
        <v/>
      </c>
      <c r="J249" s="52" t="str">
        <f>IF(H185="","",H185+Data!H$503)</f>
        <v/>
      </c>
      <c r="K249" s="52" t="str">
        <f>IF(I185="","",I185+Data!I$503)</f>
        <v/>
      </c>
      <c r="L249" s="52" t="str">
        <f>IF(J185="","",J185+Data!J$503)</f>
        <v/>
      </c>
      <c r="M249" s="52" t="str">
        <f>IF(K185="","",K185+Data!K$503)</f>
        <v/>
      </c>
      <c r="N249" s="52">
        <f>IF(L185="","",L185+Data!L$503)</f>
        <v>7.431140993186367</v>
      </c>
      <c r="O249" s="52">
        <f>IF(M185="","",M185+Data!M$503)</f>
        <v>7.4209290255338756</v>
      </c>
      <c r="P249" s="52">
        <f>IF(N185="","",N185+Data!N$503)</f>
        <v>7.4959466499630505</v>
      </c>
    </row>
    <row r="250" spans="1:16">
      <c r="A250" s="66"/>
      <c r="B250" s="84">
        <f t="shared" si="4"/>
        <v>45064</v>
      </c>
      <c r="C250" s="66"/>
      <c r="D250" s="66"/>
      <c r="E250" s="52" t="str">
        <f>IF(C186="","",C186+Data!C$503)</f>
        <v/>
      </c>
      <c r="F250" s="52" t="str">
        <f>IF(D186="","",D186+Data!D$503)</f>
        <v/>
      </c>
      <c r="G250" s="52" t="str">
        <f>IF(E186="","",E186+Data!E$503)</f>
        <v/>
      </c>
      <c r="H250" s="52" t="str">
        <f>IF(F186="","",F186+Data!F$503)</f>
        <v/>
      </c>
      <c r="I250" s="52" t="str">
        <f>IF(G186="","",G186+Data!G$503)</f>
        <v/>
      </c>
      <c r="J250" s="52" t="str">
        <f>IF(H186="","",H186+Data!H$503)</f>
        <v/>
      </c>
      <c r="K250" s="52" t="str">
        <f>IF(I186="","",I186+Data!I$503)</f>
        <v/>
      </c>
      <c r="L250" s="52" t="str">
        <f>IF(J186="","",J186+Data!J$503)</f>
        <v/>
      </c>
      <c r="M250" s="52" t="str">
        <f>IF(K186="","",K186+Data!K$503)</f>
        <v/>
      </c>
      <c r="N250" s="52">
        <f>IF(L186="","",L186+Data!L$503)</f>
        <v>7.431140993186367</v>
      </c>
      <c r="O250" s="52">
        <f>IF(M186="","",M186+Data!M$503)</f>
        <v>7.4209290255338756</v>
      </c>
      <c r="P250" s="52">
        <f>IF(N186="","",N186+Data!N$503)</f>
        <v>7.4667014436508268</v>
      </c>
    </row>
    <row r="251" spans="1:16">
      <c r="A251" s="66"/>
      <c r="B251" s="84">
        <f t="shared" si="4"/>
        <v>45071</v>
      </c>
      <c r="C251" s="66"/>
      <c r="D251" s="66"/>
      <c r="E251" s="52" t="str">
        <f>IF(C187="","",C187+Data!C$503)</f>
        <v/>
      </c>
      <c r="F251" s="52" t="str">
        <f>IF(D187="","",D187+Data!D$503)</f>
        <v/>
      </c>
      <c r="G251" s="52" t="str">
        <f>IF(E187="","",E187+Data!E$503)</f>
        <v/>
      </c>
      <c r="H251" s="52" t="str">
        <f>IF(F187="","",F187+Data!F$503)</f>
        <v/>
      </c>
      <c r="I251" s="52" t="str">
        <f>IF(G187="","",G187+Data!G$503)</f>
        <v/>
      </c>
      <c r="J251" s="52" t="str">
        <f>IF(H187="","",H187+Data!H$503)</f>
        <v/>
      </c>
      <c r="K251" s="52" t="str">
        <f>IF(I187="","",I187+Data!I$503)</f>
        <v/>
      </c>
      <c r="L251" s="52" t="str">
        <f>IF(J187="","",J187+Data!J$503)</f>
        <v/>
      </c>
      <c r="M251" s="52" t="str">
        <f>IF(K187="","",K187+Data!K$503)</f>
        <v/>
      </c>
      <c r="N251" s="52">
        <f>IF(L187="","",L187+Data!L$503)</f>
        <v>7.431140993186367</v>
      </c>
      <c r="O251" s="52">
        <f>IF(M187="","",M187+Data!M$503)</f>
        <v>7.4209290255338756</v>
      </c>
      <c r="P251" s="52">
        <f>IF(N187="","",N187+Data!N$503)</f>
        <v>7.2369948774683568</v>
      </c>
    </row>
    <row r="252" spans="1:16" ht="13.9" thickBot="1">
      <c r="A252" s="87"/>
      <c r="B252" s="107">
        <f t="shared" si="4"/>
        <v>45078</v>
      </c>
      <c r="C252" s="87"/>
      <c r="D252" s="87"/>
      <c r="E252" s="88" t="str">
        <f>IF(C188="","",C188+Data!C$503)</f>
        <v/>
      </c>
      <c r="F252" s="88" t="str">
        <f>IF(D188="","",D188+Data!D$503)</f>
        <v/>
      </c>
      <c r="G252" s="88" t="str">
        <f>IF(E188="","",E188+Data!E$503)</f>
        <v/>
      </c>
      <c r="H252" s="88" t="str">
        <f>IF(F188="","",F188+Data!F$503)</f>
        <v/>
      </c>
      <c r="I252" s="88" t="str">
        <f>IF(G188="","",G188+Data!G$503)</f>
        <v/>
      </c>
      <c r="J252" s="88" t="str">
        <f>IF(H188="","",H188+Data!H$503)</f>
        <v/>
      </c>
      <c r="K252" s="88" t="str">
        <f>IF(I188="","",I188+Data!I$503)</f>
        <v/>
      </c>
      <c r="L252" s="88" t="str">
        <f>IF(J188="","",J188+Data!J$503)</f>
        <v/>
      </c>
      <c r="M252" s="88" t="str">
        <f>IF(K188="","",K188+Data!K$503)</f>
        <v/>
      </c>
      <c r="N252" s="88" t="str">
        <f>IF(L188="","",L188+Data!L$503)</f>
        <v/>
      </c>
      <c r="O252" s="88" t="str">
        <f>IF(M188="","",M188+Data!M$503)</f>
        <v/>
      </c>
      <c r="P252" s="88"/>
    </row>
    <row r="253" spans="1:16">
      <c r="A253" s="117" t="s">
        <v>134</v>
      </c>
      <c r="B253" s="66"/>
      <c r="C253" s="66"/>
      <c r="D253" s="66"/>
    </row>
    <row r="254" spans="1:16">
      <c r="A254" s="117" t="s">
        <v>135</v>
      </c>
      <c r="B254" s="66"/>
      <c r="C254" s="66"/>
      <c r="D254" s="66"/>
    </row>
    <row r="255" spans="1:16">
      <c r="B255" s="66"/>
      <c r="C255" s="66"/>
      <c r="D255" s="66"/>
    </row>
    <row r="256" spans="1:16" ht="13.9" thickBot="1">
      <c r="A256" s="33" t="s">
        <v>222</v>
      </c>
      <c r="B256" s="87"/>
      <c r="C256" s="87"/>
      <c r="D256" s="87"/>
      <c r="E256" s="87"/>
      <c r="F256" s="87"/>
      <c r="G256" s="87"/>
      <c r="H256" s="87"/>
      <c r="I256" s="87"/>
      <c r="J256" s="87"/>
      <c r="K256" s="87"/>
      <c r="L256" s="87"/>
      <c r="M256" s="87"/>
      <c r="N256" s="87"/>
      <c r="O256" s="87"/>
      <c r="P256" s="87"/>
    </row>
    <row r="257" spans="1:16">
      <c r="A257" s="135" t="s">
        <v>128</v>
      </c>
      <c r="B257" s="135" t="s">
        <v>129</v>
      </c>
      <c r="C257" s="135" t="s">
        <v>143</v>
      </c>
      <c r="D257" s="66"/>
      <c r="E257" s="470"/>
      <c r="F257" s="470"/>
      <c r="G257" s="470"/>
      <c r="H257" s="470"/>
      <c r="I257" s="470"/>
      <c r="J257" s="470" t="s">
        <v>130</v>
      </c>
      <c r="K257" s="470"/>
      <c r="L257" s="470"/>
      <c r="M257" s="470"/>
      <c r="N257" s="470"/>
      <c r="O257" s="470"/>
      <c r="P257" s="470"/>
    </row>
    <row r="258" spans="1:16" ht="13.9" thickBot="1">
      <c r="A258" s="343" t="s">
        <v>131</v>
      </c>
      <c r="B258" s="343" t="s">
        <v>132</v>
      </c>
      <c r="C258" s="469" t="s">
        <v>144</v>
      </c>
      <c r="D258" s="99"/>
      <c r="E258" s="343" t="s">
        <v>82</v>
      </c>
      <c r="F258" s="343" t="s">
        <v>94</v>
      </c>
      <c r="G258" s="343" t="s">
        <v>84</v>
      </c>
      <c r="H258" s="343" t="s">
        <v>85</v>
      </c>
      <c r="I258" s="343" t="s">
        <v>86</v>
      </c>
      <c r="J258" s="343" t="s">
        <v>87</v>
      </c>
      <c r="K258" s="343" t="s">
        <v>88</v>
      </c>
      <c r="L258" s="343" t="s">
        <v>89</v>
      </c>
      <c r="M258" s="343" t="s">
        <v>90</v>
      </c>
      <c r="N258" s="343" t="s">
        <v>91</v>
      </c>
      <c r="O258" s="343" t="s">
        <v>92</v>
      </c>
      <c r="P258" s="343" t="s">
        <v>133</v>
      </c>
    </row>
    <row r="259" spans="1:16">
      <c r="A259" s="66"/>
      <c r="B259" s="91"/>
      <c r="C259" s="66"/>
      <c r="D259" s="66"/>
      <c r="E259" s="315"/>
      <c r="F259" s="315"/>
      <c r="G259" s="315"/>
      <c r="H259" s="315"/>
      <c r="I259" s="393"/>
      <c r="J259" s="393" t="s">
        <v>81</v>
      </c>
      <c r="K259" s="315"/>
      <c r="L259" s="315"/>
      <c r="M259" s="315"/>
      <c r="N259" s="315"/>
      <c r="O259" s="315"/>
      <c r="P259" s="315"/>
    </row>
    <row r="260" spans="1:16">
      <c r="A260" s="8">
        <v>2022</v>
      </c>
      <c r="B260" s="84">
        <v>44686</v>
      </c>
      <c r="C260" s="50" t="str">
        <f>IF(Data!C288="","",Data!C288)</f>
        <v/>
      </c>
      <c r="D260" s="66"/>
      <c r="E260" s="52" t="str">
        <f>IF(Data!E288="","",Data!E288)</f>
        <v/>
      </c>
      <c r="F260" s="52" t="str">
        <f>IF(Data!F288="","",Data!F288)</f>
        <v/>
      </c>
      <c r="G260" s="52" t="str">
        <f>IF(Data!G288="","",Data!G288)</f>
        <v/>
      </c>
      <c r="H260" s="52" t="str">
        <f>IF(Data!H288="","",Data!H288)</f>
        <v/>
      </c>
      <c r="I260" s="52" t="str">
        <f>IF(Data!I288="","",Data!I288)</f>
        <v/>
      </c>
      <c r="J260" s="52" t="str">
        <f>IF(Data!J288="","",Data!J288)</f>
        <v/>
      </c>
      <c r="K260" s="52" t="str">
        <f>IF(Data!K288="","",Data!K288)</f>
        <v/>
      </c>
      <c r="L260" s="52" t="str">
        <f>IF(Data!L288="","",Data!L288)</f>
        <v/>
      </c>
      <c r="M260" s="52" t="str">
        <f>IF(Data!M288="","",Data!M288)</f>
        <v/>
      </c>
      <c r="N260" s="52" t="str">
        <f>IF(Data!N288="","",Data!N288)</f>
        <v/>
      </c>
      <c r="O260" s="52" t="str">
        <f>IF(Data!O288="","",Data!O288)</f>
        <v/>
      </c>
      <c r="P260" s="52" t="str">
        <f>IF(Data!P288="","",Data!P288)</f>
        <v/>
      </c>
    </row>
    <row r="261" spans="1:16">
      <c r="A261" s="66"/>
      <c r="B261" s="84">
        <f>B260+7</f>
        <v>44693</v>
      </c>
      <c r="C261" s="50" t="str">
        <f>IF(Data!C289="","",Data!C289)</f>
        <v/>
      </c>
      <c r="D261" s="66"/>
      <c r="E261" s="52" t="str">
        <f>IF(Data!E289="","",Data!E289)</f>
        <v/>
      </c>
      <c r="F261" s="52" t="str">
        <f>IF(Data!F289="","",Data!F289)</f>
        <v/>
      </c>
      <c r="G261" s="52" t="str">
        <f>IF(Data!G289="","",Data!G289)</f>
        <v/>
      </c>
      <c r="H261" s="52" t="str">
        <f>IF(Data!H289="","",Data!H289)</f>
        <v/>
      </c>
      <c r="I261" s="52" t="str">
        <f>IF(Data!I289="","",Data!I289)</f>
        <v/>
      </c>
      <c r="J261" s="52" t="str">
        <f>IF(Data!J289="","",Data!J289)</f>
        <v/>
      </c>
      <c r="K261" s="52" t="str">
        <f>IF(Data!K289="","",Data!K289)</f>
        <v/>
      </c>
      <c r="L261" s="52" t="str">
        <f>IF(Data!L289="","",Data!L289)</f>
        <v/>
      </c>
      <c r="M261" s="52" t="str">
        <f>IF(Data!M289="","",Data!M289)</f>
        <v/>
      </c>
      <c r="N261" s="52" t="str">
        <f>IF(Data!N289="","",Data!N289)</f>
        <v/>
      </c>
      <c r="O261" s="52" t="str">
        <f>IF(Data!O289="","",Data!O289)</f>
        <v/>
      </c>
      <c r="P261" s="52" t="str">
        <f>IF(Data!P289="","",Data!P289)</f>
        <v/>
      </c>
    </row>
    <row r="262" spans="1:16">
      <c r="A262" s="66"/>
      <c r="B262" s="84">
        <f t="shared" ref="B262:B316" si="5">B261+7</f>
        <v>44700</v>
      </c>
      <c r="C262" s="50" t="str">
        <f>IF(Data!C290="","",Data!C290)</f>
        <v/>
      </c>
      <c r="D262" s="66"/>
      <c r="E262" s="52" t="str">
        <f>IF(Data!E290="","",Data!E290)</f>
        <v/>
      </c>
      <c r="F262" s="52" t="str">
        <f>IF(Data!F290="","",Data!F290)</f>
        <v/>
      </c>
      <c r="G262" s="52" t="str">
        <f>IF(Data!G290="","",Data!G290)</f>
        <v/>
      </c>
      <c r="H262" s="52" t="str">
        <f>IF(Data!H290="","",Data!H290)</f>
        <v/>
      </c>
      <c r="I262" s="52" t="str">
        <f>IF(Data!I290="","",Data!I290)</f>
        <v/>
      </c>
      <c r="J262" s="52" t="str">
        <f>IF(Data!J290="","",Data!J290)</f>
        <v/>
      </c>
      <c r="K262" s="52" t="str">
        <f>IF(Data!K290="","",Data!K290)</f>
        <v/>
      </c>
      <c r="L262" s="52" t="str">
        <f>IF(Data!L290="","",Data!L290)</f>
        <v/>
      </c>
      <c r="M262" s="52" t="str">
        <f>IF(Data!M290="","",Data!M290)</f>
        <v/>
      </c>
      <c r="N262" s="52" t="str">
        <f>IF(Data!N290="","",Data!N290)</f>
        <v/>
      </c>
      <c r="O262" s="52" t="str">
        <f>IF(Data!O290="","",Data!O290)</f>
        <v/>
      </c>
      <c r="P262" s="52" t="str">
        <f>IF(Data!P290="","",Data!P290)</f>
        <v/>
      </c>
    </row>
    <row r="263" spans="1:16">
      <c r="A263" s="66"/>
      <c r="B263" s="84">
        <f t="shared" si="5"/>
        <v>44707</v>
      </c>
      <c r="C263" s="50" t="str">
        <f>IF(Data!C291="","",Data!C291)</f>
        <v/>
      </c>
      <c r="D263" s="66"/>
      <c r="E263" s="52" t="str">
        <f>IF(Data!E291="","",Data!E291)</f>
        <v/>
      </c>
      <c r="F263" s="52" t="str">
        <f>IF(Data!F291="","",Data!F291)</f>
        <v/>
      </c>
      <c r="G263" s="52" t="str">
        <f>IF(Data!G291="","",Data!G291)</f>
        <v/>
      </c>
      <c r="H263" s="52" t="str">
        <f>IF(Data!H291="","",Data!H291)</f>
        <v/>
      </c>
      <c r="I263" s="52" t="str">
        <f>IF(Data!I291="","",Data!I291)</f>
        <v/>
      </c>
      <c r="J263" s="52" t="str">
        <f>IF(Data!J291="","",Data!J291)</f>
        <v/>
      </c>
      <c r="K263" s="52" t="str">
        <f>IF(Data!K291="","",Data!K291)</f>
        <v/>
      </c>
      <c r="L263" s="52" t="str">
        <f>IF(Data!L291="","",Data!L291)</f>
        <v/>
      </c>
      <c r="M263" s="52" t="str">
        <f>IF(Data!M291="","",Data!M291)</f>
        <v/>
      </c>
      <c r="N263" s="52" t="str">
        <f>IF(Data!N291="","",Data!N291)</f>
        <v/>
      </c>
      <c r="O263" s="52" t="str">
        <f>IF(Data!O291="","",Data!O291)</f>
        <v/>
      </c>
      <c r="P263" s="52" t="str">
        <f>IF(Data!P291="","",Data!P291)</f>
        <v/>
      </c>
    </row>
    <row r="264" spans="1:16">
      <c r="A264" s="66"/>
      <c r="B264" s="84">
        <f t="shared" si="5"/>
        <v>44714</v>
      </c>
      <c r="C264" s="50" t="str">
        <f>IF(Data!C292="","",Data!C292)</f>
        <v/>
      </c>
      <c r="D264" s="66"/>
      <c r="E264" s="52" t="str">
        <f>IF(Data!E292="","",Data!E292)</f>
        <v/>
      </c>
      <c r="F264" s="52" t="str">
        <f>IF(Data!F292="","",Data!F292)</f>
        <v/>
      </c>
      <c r="G264" s="52" t="str">
        <f>IF(Data!G292="","",Data!G292)</f>
        <v/>
      </c>
      <c r="H264" s="52" t="str">
        <f>IF(Data!H292="","",Data!H292)</f>
        <v/>
      </c>
      <c r="I264" s="52" t="str">
        <f>IF(Data!I292="","",Data!I292)</f>
        <v/>
      </c>
      <c r="J264" s="52" t="str">
        <f>IF(Data!J292="","",Data!J292)</f>
        <v/>
      </c>
      <c r="K264" s="52" t="str">
        <f>IF(Data!K292="","",Data!K292)</f>
        <v/>
      </c>
      <c r="L264" s="52" t="str">
        <f>IF(Data!L292="","",Data!L292)</f>
        <v/>
      </c>
      <c r="M264" s="52" t="str">
        <f>IF(Data!M292="","",Data!M292)</f>
        <v/>
      </c>
      <c r="N264" s="52" t="str">
        <f>IF(Data!N292="","",Data!N292)</f>
        <v/>
      </c>
      <c r="O264" s="52" t="str">
        <f>IF(Data!O292="","",Data!O292)</f>
        <v/>
      </c>
      <c r="P264" s="52" t="str">
        <f>IF(Data!P292="","",Data!P292)</f>
        <v/>
      </c>
    </row>
    <row r="265" spans="1:16">
      <c r="A265" s="66"/>
      <c r="B265" s="84">
        <f t="shared" si="5"/>
        <v>44721</v>
      </c>
      <c r="C265" s="50" t="str">
        <f>IF(Data!C293="","",Data!C293)</f>
        <v/>
      </c>
      <c r="D265" s="66"/>
      <c r="E265" s="52" t="str">
        <f>IF(Data!E293="","",Data!E293)</f>
        <v/>
      </c>
      <c r="F265" s="52" t="str">
        <f>IF(Data!F293="","",Data!F293)</f>
        <v/>
      </c>
      <c r="G265" s="52" t="str">
        <f>IF(Data!G293="","",Data!G293)</f>
        <v/>
      </c>
      <c r="H265" s="52" t="str">
        <f>IF(Data!H293="","",Data!H293)</f>
        <v/>
      </c>
      <c r="I265" s="52" t="str">
        <f>IF(Data!I293="","",Data!I293)</f>
        <v/>
      </c>
      <c r="J265" s="52" t="str">
        <f>IF(Data!J293="","",Data!J293)</f>
        <v/>
      </c>
      <c r="K265" s="52" t="str">
        <f>IF(Data!K293="","",Data!K293)</f>
        <v/>
      </c>
      <c r="L265" s="52" t="str">
        <f>IF(Data!L293="","",Data!L293)</f>
        <v/>
      </c>
      <c r="M265" s="52" t="str">
        <f>IF(Data!M293="","",Data!M293)</f>
        <v/>
      </c>
      <c r="N265" s="52" t="str">
        <f>IF(Data!N293="","",Data!N293)</f>
        <v/>
      </c>
      <c r="O265" s="52" t="str">
        <f>IF(Data!O293="","",Data!O293)</f>
        <v/>
      </c>
      <c r="P265" s="52" t="str">
        <f>IF(Data!P293="","",Data!P293)</f>
        <v/>
      </c>
    </row>
    <row r="266" spans="1:16">
      <c r="A266" s="66"/>
      <c r="B266" s="84">
        <f t="shared" si="5"/>
        <v>44728</v>
      </c>
      <c r="C266" s="50" t="str">
        <f>IF(Data!C294="","",Data!C294)</f>
        <v/>
      </c>
      <c r="D266" s="66"/>
      <c r="E266" s="52" t="str">
        <f>IF(Data!E294="","",Data!E294)</f>
        <v/>
      </c>
      <c r="F266" s="52" t="str">
        <f>IF(Data!F294="","",Data!F294)</f>
        <v/>
      </c>
      <c r="G266" s="52" t="str">
        <f>IF(Data!G294="","",Data!G294)</f>
        <v/>
      </c>
      <c r="H266" s="52" t="str">
        <f>IF(Data!H294="","",Data!H294)</f>
        <v/>
      </c>
      <c r="I266" s="52" t="str">
        <f>IF(Data!I294="","",Data!I294)</f>
        <v/>
      </c>
      <c r="J266" s="52" t="str">
        <f>IF(Data!J294="","",Data!J294)</f>
        <v/>
      </c>
      <c r="K266" s="52" t="str">
        <f>IF(Data!K294="","",Data!K294)</f>
        <v/>
      </c>
      <c r="L266" s="52" t="str">
        <f>IF(Data!L294="","",Data!L294)</f>
        <v/>
      </c>
      <c r="M266" s="52" t="str">
        <f>IF(Data!M294="","",Data!M294)</f>
        <v/>
      </c>
      <c r="N266" s="52" t="str">
        <f>IF(Data!N294="","",Data!N294)</f>
        <v/>
      </c>
      <c r="O266" s="52" t="str">
        <f>IF(Data!O294="","",Data!O294)</f>
        <v/>
      </c>
      <c r="P266" s="52" t="str">
        <f>IF(Data!P294="","",Data!P294)</f>
        <v/>
      </c>
    </row>
    <row r="267" spans="1:16">
      <c r="A267" s="66"/>
      <c r="B267" s="84">
        <f t="shared" si="5"/>
        <v>44735</v>
      </c>
      <c r="C267" s="50" t="str">
        <f>IF(Data!C295="","",Data!C295)</f>
        <v/>
      </c>
      <c r="D267" s="66"/>
      <c r="E267" s="52" t="str">
        <f>IF(Data!E295="","",Data!E295)</f>
        <v/>
      </c>
      <c r="F267" s="52" t="str">
        <f>IF(Data!F295="","",Data!F295)</f>
        <v/>
      </c>
      <c r="G267" s="52" t="str">
        <f>IF(Data!G295="","",Data!G295)</f>
        <v/>
      </c>
      <c r="H267" s="52" t="str">
        <f>IF(Data!H295="","",Data!H295)</f>
        <v/>
      </c>
      <c r="I267" s="52" t="str">
        <f>IF(Data!I295="","",Data!I295)</f>
        <v/>
      </c>
      <c r="J267" s="52" t="str">
        <f>IF(Data!J295="","",Data!J295)</f>
        <v/>
      </c>
      <c r="K267" s="52" t="str">
        <f>IF(Data!K295="","",Data!K295)</f>
        <v/>
      </c>
      <c r="L267" s="52" t="str">
        <f>IF(Data!L295="","",Data!L295)</f>
        <v/>
      </c>
      <c r="M267" s="52" t="str">
        <f>IF(Data!M295="","",Data!M295)</f>
        <v/>
      </c>
      <c r="N267" s="52" t="str">
        <f>IF(Data!N295="","",Data!N295)</f>
        <v/>
      </c>
      <c r="O267" s="52" t="str">
        <f>IF(Data!O295="","",Data!O295)</f>
        <v/>
      </c>
      <c r="P267" s="52" t="str">
        <f>IF(Data!P295="","",Data!P295)</f>
        <v/>
      </c>
    </row>
    <row r="268" spans="1:16">
      <c r="A268" s="66"/>
      <c r="B268" s="84">
        <f t="shared" si="5"/>
        <v>44742</v>
      </c>
      <c r="C268" s="50" t="str">
        <f>IF(Data!C296="","",Data!C296)</f>
        <v/>
      </c>
      <c r="D268" s="66"/>
      <c r="E268" s="52" t="str">
        <f>IF(Data!E296="","",Data!E296)</f>
        <v/>
      </c>
      <c r="F268" s="52" t="str">
        <f>IF(Data!F296="","",Data!F296)</f>
        <v/>
      </c>
      <c r="G268" s="52" t="str">
        <f>IF(Data!G296="","",Data!G296)</f>
        <v/>
      </c>
      <c r="H268" s="52" t="str">
        <f>IF(Data!H296="","",Data!H296)</f>
        <v/>
      </c>
      <c r="I268" s="52" t="str">
        <f>IF(Data!I296="","",Data!I296)</f>
        <v/>
      </c>
      <c r="J268" s="52" t="str">
        <f>IF(Data!J296="","",Data!J296)</f>
        <v/>
      </c>
      <c r="K268" s="52" t="str">
        <f>IF(Data!K296="","",Data!K296)</f>
        <v/>
      </c>
      <c r="L268" s="52" t="str">
        <f>IF(Data!L296="","",Data!L296)</f>
        <v/>
      </c>
      <c r="M268" s="52" t="str">
        <f>IF(Data!M296="","",Data!M296)</f>
        <v/>
      </c>
      <c r="N268" s="52" t="str">
        <f>IF(Data!N296="","",Data!N296)</f>
        <v/>
      </c>
      <c r="O268" s="52" t="str">
        <f>IF(Data!O296="","",Data!O296)</f>
        <v/>
      </c>
      <c r="P268" s="52" t="str">
        <f>IF(Data!P296="","",Data!P296)</f>
        <v/>
      </c>
    </row>
    <row r="269" spans="1:16">
      <c r="A269" s="66"/>
      <c r="B269" s="84">
        <f t="shared" si="5"/>
        <v>44749</v>
      </c>
      <c r="C269" s="50" t="str">
        <f>IF(Data!C297="","",Data!C297)</f>
        <v/>
      </c>
      <c r="D269" s="66"/>
      <c r="E269" s="52" t="str">
        <f>IF(Data!E297="","",Data!E297)</f>
        <v/>
      </c>
      <c r="F269" s="52" t="str">
        <f>IF(Data!F297="","",Data!F297)</f>
        <v/>
      </c>
      <c r="G269" s="52" t="str">
        <f>IF(Data!G297="","",Data!G297)</f>
        <v/>
      </c>
      <c r="H269" s="52" t="str">
        <f>IF(Data!H297="","",Data!H297)</f>
        <v/>
      </c>
      <c r="I269" s="52" t="str">
        <f>IF(Data!I297="","",Data!I297)</f>
        <v/>
      </c>
      <c r="J269" s="52" t="str">
        <f>IF(Data!J297="","",Data!J297)</f>
        <v/>
      </c>
      <c r="K269" s="52" t="str">
        <f>IF(Data!K297="","",Data!K297)</f>
        <v/>
      </c>
      <c r="L269" s="52" t="str">
        <f>IF(Data!L297="","",Data!L297)</f>
        <v/>
      </c>
      <c r="M269" s="52" t="str">
        <f>IF(Data!M297="","",Data!M297)</f>
        <v/>
      </c>
      <c r="N269" s="52" t="str">
        <f>IF(Data!N297="","",Data!N297)</f>
        <v/>
      </c>
      <c r="O269" s="52" t="str">
        <f>IF(Data!O297="","",Data!O297)</f>
        <v/>
      </c>
      <c r="P269" s="52" t="str">
        <f>IF(Data!P297="","",Data!P297)</f>
        <v/>
      </c>
    </row>
    <row r="270" spans="1:16">
      <c r="A270" s="66"/>
      <c r="B270" s="84">
        <f t="shared" si="5"/>
        <v>44756</v>
      </c>
      <c r="C270" s="50" t="str">
        <f>IF(Data!C298="","",Data!C298)</f>
        <v/>
      </c>
      <c r="D270" s="66"/>
      <c r="E270" s="52" t="str">
        <f>IF(Data!E298="","",Data!E298)</f>
        <v/>
      </c>
      <c r="F270" s="52" t="str">
        <f>IF(Data!F298="","",Data!F298)</f>
        <v/>
      </c>
      <c r="G270" s="52" t="str">
        <f>IF(Data!G298="","",Data!G298)</f>
        <v/>
      </c>
      <c r="H270" s="52" t="str">
        <f>IF(Data!H298="","",Data!H298)</f>
        <v/>
      </c>
      <c r="I270" s="52" t="str">
        <f>IF(Data!I298="","",Data!I298)</f>
        <v/>
      </c>
      <c r="J270" s="52" t="str">
        <f>IF(Data!J298="","",Data!J298)</f>
        <v/>
      </c>
      <c r="K270" s="52" t="str">
        <f>IF(Data!K298="","",Data!K298)</f>
        <v/>
      </c>
      <c r="L270" s="52" t="str">
        <f>IF(Data!L298="","",Data!L298)</f>
        <v/>
      </c>
      <c r="M270" s="52" t="str">
        <f>IF(Data!M298="","",Data!M298)</f>
        <v/>
      </c>
      <c r="N270" s="52" t="str">
        <f>IF(Data!N298="","",Data!N298)</f>
        <v/>
      </c>
      <c r="O270" s="52" t="str">
        <f>IF(Data!O298="","",Data!O298)</f>
        <v/>
      </c>
      <c r="P270" s="52" t="str">
        <f>IF(Data!P298="","",Data!P298)</f>
        <v/>
      </c>
    </row>
    <row r="271" spans="1:16">
      <c r="A271" s="66"/>
      <c r="B271" s="84">
        <f t="shared" si="5"/>
        <v>44763</v>
      </c>
      <c r="C271" s="50" t="str">
        <f>IF(Data!C299="","",Data!C299)</f>
        <v/>
      </c>
      <c r="D271" s="66"/>
      <c r="E271" s="52" t="str">
        <f>IF(Data!E299="","",Data!E299)</f>
        <v/>
      </c>
      <c r="F271" s="52" t="str">
        <f>IF(Data!F299="","",Data!F299)</f>
        <v/>
      </c>
      <c r="G271" s="52" t="str">
        <f>IF(Data!G299="","",Data!G299)</f>
        <v/>
      </c>
      <c r="H271" s="52" t="str">
        <f>IF(Data!H299="","",Data!H299)</f>
        <v/>
      </c>
      <c r="I271" s="52" t="str">
        <f>IF(Data!I299="","",Data!I299)</f>
        <v/>
      </c>
      <c r="J271" s="52" t="str">
        <f>IF(Data!J299="","",Data!J299)</f>
        <v/>
      </c>
      <c r="K271" s="52" t="str">
        <f>IF(Data!K299="","",Data!K299)</f>
        <v/>
      </c>
      <c r="L271" s="52" t="str">
        <f>IF(Data!L299="","",Data!L299)</f>
        <v/>
      </c>
      <c r="M271" s="52" t="str">
        <f>IF(Data!M299="","",Data!M299)</f>
        <v/>
      </c>
      <c r="N271" s="52" t="str">
        <f>IF(Data!N299="","",Data!N299)</f>
        <v/>
      </c>
      <c r="O271" s="52" t="str">
        <f>IF(Data!O299="","",Data!O299)</f>
        <v/>
      </c>
      <c r="P271" s="52" t="str">
        <f>IF(Data!P299="","",Data!P299)</f>
        <v/>
      </c>
    </row>
    <row r="272" spans="1:16">
      <c r="A272" s="66"/>
      <c r="B272" s="84">
        <f t="shared" si="5"/>
        <v>44770</v>
      </c>
      <c r="C272" s="50" t="str">
        <f>IF(Data!C300="","",Data!C300)</f>
        <v/>
      </c>
      <c r="D272" s="66"/>
      <c r="E272" s="52" t="str">
        <f>IF(Data!E300="","",Data!E300)</f>
        <v/>
      </c>
      <c r="F272" s="52" t="str">
        <f>IF(Data!F300="","",Data!F300)</f>
        <v/>
      </c>
      <c r="G272" s="52" t="str">
        <f>IF(Data!G300="","",Data!G300)</f>
        <v/>
      </c>
      <c r="H272" s="52" t="str">
        <f>IF(Data!H300="","",Data!H300)</f>
        <v/>
      </c>
      <c r="I272" s="52" t="str">
        <f>IF(Data!I300="","",Data!I300)</f>
        <v/>
      </c>
      <c r="J272" s="52" t="str">
        <f>IF(Data!J300="","",Data!J300)</f>
        <v/>
      </c>
      <c r="K272" s="52" t="str">
        <f>IF(Data!K300="","",Data!K300)</f>
        <v/>
      </c>
      <c r="L272" s="52" t="str">
        <f>IF(Data!L300="","",Data!L300)</f>
        <v/>
      </c>
      <c r="M272" s="52" t="str">
        <f>IF(Data!M300="","",Data!M300)</f>
        <v/>
      </c>
      <c r="N272" s="52" t="str">
        <f>IF(Data!N300="","",Data!N300)</f>
        <v/>
      </c>
      <c r="O272" s="52" t="str">
        <f>IF(Data!O300="","",Data!O300)</f>
        <v/>
      </c>
      <c r="P272" s="52" t="str">
        <f>IF(Data!P300="","",Data!P300)</f>
        <v/>
      </c>
    </row>
    <row r="273" spans="1:16">
      <c r="A273" s="66"/>
      <c r="B273" s="84">
        <f t="shared" si="5"/>
        <v>44777</v>
      </c>
      <c r="C273" s="50">
        <f>IF(Data!C301="","",Data!C301)</f>
        <v>44778</v>
      </c>
      <c r="D273" s="66"/>
      <c r="E273" s="52">
        <f>IF(Data!E301="","",Data!E301)</f>
        <v>9.5500000000000007</v>
      </c>
      <c r="F273" s="52" t="str">
        <f>IF(Data!F301="","",Data!F301)</f>
        <v/>
      </c>
      <c r="G273" s="52" t="str">
        <f>IF(Data!G301="","",Data!G301)</f>
        <v/>
      </c>
      <c r="H273" s="52" t="str">
        <f>IF(Data!H301="","",Data!H301)</f>
        <v/>
      </c>
      <c r="I273" s="52" t="str">
        <f>IF(Data!I301="","",Data!I301)</f>
        <v/>
      </c>
      <c r="J273" s="52" t="str">
        <f>IF(Data!J301="","",Data!J301)</f>
        <v/>
      </c>
      <c r="K273" s="52" t="str">
        <f>IF(Data!K301="","",Data!K301)</f>
        <v/>
      </c>
      <c r="L273" s="52" t="str">
        <f>IF(Data!L301="","",Data!L301)</f>
        <v/>
      </c>
      <c r="M273" s="52" t="str">
        <f>IF(Data!M301="","",Data!M301)</f>
        <v/>
      </c>
      <c r="N273" s="52" t="str">
        <f>IF(Data!N301="","",Data!N301)</f>
        <v/>
      </c>
      <c r="O273" s="52" t="str">
        <f>IF(Data!O301="","",Data!O301)</f>
        <v/>
      </c>
      <c r="P273" s="52" t="str">
        <f>IF(Data!P301="","",Data!P301)</f>
        <v/>
      </c>
    </row>
    <row r="274" spans="1:16">
      <c r="A274" s="66"/>
      <c r="B274" s="84">
        <f t="shared" si="5"/>
        <v>44784</v>
      </c>
      <c r="C274" s="50" t="str">
        <f>IF(Data!C302="","",Data!C302)</f>
        <v/>
      </c>
      <c r="D274" s="66"/>
      <c r="E274" s="52">
        <f>IF(Data!E302="","",Data!E302)</f>
        <v>9.5500000000000007</v>
      </c>
      <c r="F274" s="52" t="str">
        <f>IF(Data!F302="","",Data!F302)</f>
        <v/>
      </c>
      <c r="G274" s="52" t="str">
        <f>IF(Data!G302="","",Data!G302)</f>
        <v/>
      </c>
      <c r="H274" s="52" t="str">
        <f>IF(Data!H302="","",Data!H302)</f>
        <v/>
      </c>
      <c r="I274" s="52" t="str">
        <f>IF(Data!I302="","",Data!I302)</f>
        <v/>
      </c>
      <c r="J274" s="52" t="str">
        <f>IF(Data!J302="","",Data!J302)</f>
        <v/>
      </c>
      <c r="K274" s="52" t="str">
        <f>IF(Data!K302="","",Data!K302)</f>
        <v/>
      </c>
      <c r="L274" s="52" t="str">
        <f>IF(Data!L302="","",Data!L302)</f>
        <v/>
      </c>
      <c r="M274" s="52" t="str">
        <f>IF(Data!M302="","",Data!M302)</f>
        <v/>
      </c>
      <c r="N274" s="52" t="str">
        <f>IF(Data!N302="","",Data!N302)</f>
        <v/>
      </c>
      <c r="O274" s="52" t="str">
        <f>IF(Data!O302="","",Data!O302)</f>
        <v/>
      </c>
      <c r="P274" s="52" t="str">
        <f>IF(Data!P302="","",Data!P302)</f>
        <v/>
      </c>
    </row>
    <row r="275" spans="1:16">
      <c r="A275" s="66"/>
      <c r="B275" s="84">
        <f t="shared" si="5"/>
        <v>44791</v>
      </c>
      <c r="C275" s="50" t="str">
        <f>IF(Data!C303="","",Data!C303)</f>
        <v/>
      </c>
      <c r="D275" s="66"/>
      <c r="E275" s="52">
        <f>IF(Data!E303="","",Data!E303)</f>
        <v>9.5500000000000007</v>
      </c>
      <c r="F275" s="52" t="str">
        <f>IF(Data!F303="","",Data!F303)</f>
        <v/>
      </c>
      <c r="G275" s="52" t="str">
        <f>IF(Data!G303="","",Data!G303)</f>
        <v/>
      </c>
      <c r="H275" s="52" t="str">
        <f>IF(Data!H303="","",Data!H303)</f>
        <v/>
      </c>
      <c r="I275" s="52" t="str">
        <f>IF(Data!I303="","",Data!I303)</f>
        <v/>
      </c>
      <c r="J275" s="52" t="str">
        <f>IF(Data!J303="","",Data!J303)</f>
        <v/>
      </c>
      <c r="K275" s="52" t="str">
        <f>IF(Data!K303="","",Data!K303)</f>
        <v/>
      </c>
      <c r="L275" s="52" t="str">
        <f>IF(Data!L303="","",Data!L303)</f>
        <v/>
      </c>
      <c r="M275" s="52" t="str">
        <f>IF(Data!M303="","",Data!M303)</f>
        <v/>
      </c>
      <c r="N275" s="52" t="str">
        <f>IF(Data!N303="","",Data!N303)</f>
        <v/>
      </c>
      <c r="O275" s="52" t="str">
        <f>IF(Data!O303="","",Data!O303)</f>
        <v/>
      </c>
      <c r="P275" s="52" t="str">
        <f>IF(Data!P303="","",Data!P303)</f>
        <v/>
      </c>
    </row>
    <row r="276" spans="1:16">
      <c r="A276" s="66"/>
      <c r="B276" s="84">
        <f t="shared" si="5"/>
        <v>44798</v>
      </c>
      <c r="C276" s="50" t="str">
        <f>IF(Data!C304="","",Data!C304)</f>
        <v/>
      </c>
      <c r="D276" s="66"/>
      <c r="E276" s="52">
        <f>IF(Data!E304="","",Data!E304)</f>
        <v>9.5500000000000007</v>
      </c>
      <c r="F276" s="52" t="str">
        <f>IF(Data!F304="","",Data!F304)</f>
        <v/>
      </c>
      <c r="G276" s="52" t="str">
        <f>IF(Data!G304="","",Data!G304)</f>
        <v/>
      </c>
      <c r="H276" s="52" t="str">
        <f>IF(Data!H304="","",Data!H304)</f>
        <v/>
      </c>
      <c r="I276" s="52" t="str">
        <f>IF(Data!I304="","",Data!I304)</f>
        <v/>
      </c>
      <c r="J276" s="52" t="str">
        <f>IF(Data!J304="","",Data!J304)</f>
        <v/>
      </c>
      <c r="K276" s="52" t="str">
        <f>IF(Data!K304="","",Data!K304)</f>
        <v/>
      </c>
      <c r="L276" s="52" t="str">
        <f>IF(Data!L304="","",Data!L304)</f>
        <v/>
      </c>
      <c r="M276" s="52" t="str">
        <f>IF(Data!M304="","",Data!M304)</f>
        <v/>
      </c>
      <c r="N276" s="52" t="str">
        <f>IF(Data!N304="","",Data!N304)</f>
        <v/>
      </c>
      <c r="O276" s="52" t="str">
        <f>IF(Data!O304="","",Data!O304)</f>
        <v/>
      </c>
      <c r="P276" s="52" t="str">
        <f>IF(Data!P304="","",Data!P304)</f>
        <v/>
      </c>
    </row>
    <row r="277" spans="1:16">
      <c r="A277" s="66"/>
      <c r="B277" s="84">
        <f t="shared" si="5"/>
        <v>44805</v>
      </c>
      <c r="C277" s="50">
        <f>IF(Data!C305="","",Data!C305)</f>
        <v>44806</v>
      </c>
      <c r="D277" s="66"/>
      <c r="E277" s="52">
        <f>IF(Data!E305="","",Data!E305)</f>
        <v>9.5500000000000007</v>
      </c>
      <c r="F277" s="52">
        <f>IF(Data!F305="","",Data!F305)</f>
        <v>8.69</v>
      </c>
      <c r="G277" s="52" t="str">
        <f>IF(Data!G305="","",Data!G305)</f>
        <v/>
      </c>
      <c r="H277" s="52" t="str">
        <f>IF(Data!H305="","",Data!H305)</f>
        <v/>
      </c>
      <c r="I277" s="52" t="str">
        <f>IF(Data!I305="","",Data!I305)</f>
        <v/>
      </c>
      <c r="J277" s="52" t="str">
        <f>IF(Data!J305="","",Data!J305)</f>
        <v/>
      </c>
      <c r="K277" s="52" t="str">
        <f>IF(Data!K305="","",Data!K305)</f>
        <v/>
      </c>
      <c r="L277" s="52" t="str">
        <f>IF(Data!L305="","",Data!L305)</f>
        <v/>
      </c>
      <c r="M277" s="52" t="str">
        <f>IF(Data!M305="","",Data!M305)</f>
        <v/>
      </c>
      <c r="N277" s="52" t="str">
        <f>IF(Data!N305="","",Data!N305)</f>
        <v/>
      </c>
      <c r="O277" s="52" t="str">
        <f>IF(Data!O305="","",Data!O305)</f>
        <v/>
      </c>
      <c r="P277" s="52" t="str">
        <f>IF(Data!P305="","",Data!P305)</f>
        <v/>
      </c>
    </row>
    <row r="278" spans="1:16">
      <c r="A278" s="66"/>
      <c r="B278" s="84">
        <f t="shared" si="5"/>
        <v>44812</v>
      </c>
      <c r="C278" s="50" t="str">
        <f>IF(Data!C306="","",Data!C306)</f>
        <v/>
      </c>
      <c r="D278" s="66"/>
      <c r="E278" s="52">
        <f>IF(Data!E306="","",Data!E306)</f>
        <v>9.5500000000000007</v>
      </c>
      <c r="F278" s="52">
        <f>IF(Data!F306="","",Data!F306)</f>
        <v>8.69</v>
      </c>
      <c r="G278" s="52" t="str">
        <f>IF(Data!G306="","",Data!G306)</f>
        <v/>
      </c>
      <c r="H278" s="52" t="str">
        <f>IF(Data!H306="","",Data!H306)</f>
        <v/>
      </c>
      <c r="I278" s="52" t="str">
        <f>IF(Data!I306="","",Data!I306)</f>
        <v/>
      </c>
      <c r="J278" s="52" t="str">
        <f>IF(Data!J306="","",Data!J306)</f>
        <v/>
      </c>
      <c r="K278" s="52" t="str">
        <f>IF(Data!K306="","",Data!K306)</f>
        <v/>
      </c>
      <c r="L278" s="52" t="str">
        <f>IF(Data!L306="","",Data!L306)</f>
        <v/>
      </c>
      <c r="M278" s="52" t="str">
        <f>IF(Data!M306="","",Data!M306)</f>
        <v/>
      </c>
      <c r="N278" s="52" t="str">
        <f>IF(Data!N306="","",Data!N306)</f>
        <v/>
      </c>
      <c r="O278" s="52" t="str">
        <f>IF(Data!O306="","",Data!O306)</f>
        <v/>
      </c>
      <c r="P278" s="52" t="str">
        <f>IF(Data!P306="","",Data!P306)</f>
        <v/>
      </c>
    </row>
    <row r="279" spans="1:16">
      <c r="A279" s="66"/>
      <c r="B279" s="84">
        <f t="shared" si="5"/>
        <v>44819</v>
      </c>
      <c r="C279" s="50" t="str">
        <f>IF(Data!C307="","",Data!C307)</f>
        <v/>
      </c>
      <c r="D279" s="66"/>
      <c r="E279" s="52">
        <f>IF(Data!E307="","",Data!E307)</f>
        <v>9.5500000000000007</v>
      </c>
      <c r="F279" s="52">
        <f>IF(Data!F307="","",Data!F307)</f>
        <v>8.69</v>
      </c>
      <c r="G279" s="52" t="str">
        <f>IF(Data!G307="","",Data!G307)</f>
        <v/>
      </c>
      <c r="H279" s="52" t="str">
        <f>IF(Data!H307="","",Data!H307)</f>
        <v/>
      </c>
      <c r="I279" s="52" t="str">
        <f>IF(Data!I307="","",Data!I307)</f>
        <v/>
      </c>
      <c r="J279" s="52" t="str">
        <f>IF(Data!J307="","",Data!J307)</f>
        <v/>
      </c>
      <c r="K279" s="52" t="str">
        <f>IF(Data!K307="","",Data!K307)</f>
        <v/>
      </c>
      <c r="L279" s="52" t="str">
        <f>IF(Data!L307="","",Data!L307)</f>
        <v/>
      </c>
      <c r="M279" s="52" t="str">
        <f>IF(Data!M307="","",Data!M307)</f>
        <v/>
      </c>
      <c r="N279" s="52" t="str">
        <f>IF(Data!N307="","",Data!N307)</f>
        <v/>
      </c>
      <c r="O279" s="52" t="str">
        <f>IF(Data!O307="","",Data!O307)</f>
        <v/>
      </c>
      <c r="P279" s="52" t="str">
        <f>IF(Data!P307="","",Data!P307)</f>
        <v/>
      </c>
    </row>
    <row r="280" spans="1:16">
      <c r="A280" s="66"/>
      <c r="B280" s="84">
        <f t="shared" si="5"/>
        <v>44826</v>
      </c>
      <c r="C280" s="50" t="str">
        <f>IF(Data!C308="","",Data!C308)</f>
        <v/>
      </c>
      <c r="D280" s="66"/>
      <c r="E280" s="52">
        <f>IF(Data!E308="","",Data!E308)</f>
        <v>9.5500000000000007</v>
      </c>
      <c r="F280" s="52">
        <f>IF(Data!F308="","",Data!F308)</f>
        <v>8.69</v>
      </c>
      <c r="G280" s="52" t="str">
        <f>IF(Data!G308="","",Data!G308)</f>
        <v/>
      </c>
      <c r="H280" s="52" t="str">
        <f>IF(Data!H308="","",Data!H308)</f>
        <v/>
      </c>
      <c r="I280" s="52" t="str">
        <f>IF(Data!I308="","",Data!I308)</f>
        <v/>
      </c>
      <c r="J280" s="52" t="str">
        <f>IF(Data!J308="","",Data!J308)</f>
        <v/>
      </c>
      <c r="K280" s="52" t="str">
        <f>IF(Data!K308="","",Data!K308)</f>
        <v/>
      </c>
      <c r="L280" s="52" t="str">
        <f>IF(Data!L308="","",Data!L308)</f>
        <v/>
      </c>
      <c r="M280" s="52" t="str">
        <f>IF(Data!M308="","",Data!M308)</f>
        <v/>
      </c>
      <c r="N280" s="52" t="str">
        <f>IF(Data!N308="","",Data!N308)</f>
        <v/>
      </c>
      <c r="O280" s="52" t="str">
        <f>IF(Data!O308="","",Data!O308)</f>
        <v/>
      </c>
      <c r="P280" s="52" t="str">
        <f>IF(Data!P308="","",Data!P308)</f>
        <v/>
      </c>
    </row>
    <row r="281" spans="1:16">
      <c r="A281" s="66"/>
      <c r="B281" s="84">
        <f t="shared" si="5"/>
        <v>44833</v>
      </c>
      <c r="C281" s="50">
        <f>IF(Data!C309="","",Data!C309)</f>
        <v>44837</v>
      </c>
      <c r="D281" s="66"/>
      <c r="E281" s="52">
        <f>IF(Data!E309="","",Data!E309)</f>
        <v>9.5500000000000007</v>
      </c>
      <c r="F281" s="52">
        <f>IF(Data!F309="","",Data!F309)</f>
        <v>8.69</v>
      </c>
      <c r="G281" s="52">
        <f>IF(Data!G309="","",Data!G309)</f>
        <v>8.5500000000000007</v>
      </c>
      <c r="H281" s="52" t="str">
        <f>IF(Data!H309="","",Data!H309)</f>
        <v/>
      </c>
      <c r="I281" s="52" t="str">
        <f>IF(Data!I309="","",Data!I309)</f>
        <v/>
      </c>
      <c r="J281" s="52" t="str">
        <f>IF(Data!J309="","",Data!J309)</f>
        <v/>
      </c>
      <c r="K281" s="52" t="str">
        <f>IF(Data!K309="","",Data!K309)</f>
        <v/>
      </c>
      <c r="L281" s="52" t="str">
        <f>IF(Data!L309="","",Data!L309)</f>
        <v/>
      </c>
      <c r="M281" s="52" t="str">
        <f>IF(Data!M309="","",Data!M309)</f>
        <v/>
      </c>
      <c r="N281" s="52" t="str">
        <f>IF(Data!N309="","",Data!N309)</f>
        <v/>
      </c>
      <c r="O281" s="52" t="str">
        <f>IF(Data!O309="","",Data!O309)</f>
        <v/>
      </c>
      <c r="P281" s="52" t="str">
        <f>IF(Data!P309="","",Data!P309)</f>
        <v/>
      </c>
    </row>
    <row r="282" spans="1:16">
      <c r="A282" s="66"/>
      <c r="B282" s="84">
        <f t="shared" si="5"/>
        <v>44840</v>
      </c>
      <c r="C282" s="50" t="str">
        <f>IF(Data!C310="","",Data!C310)</f>
        <v/>
      </c>
      <c r="D282" s="66"/>
      <c r="E282" s="52">
        <f>IF(Data!E310="","",Data!E310)</f>
        <v>9.5500000000000007</v>
      </c>
      <c r="F282" s="52">
        <f>IF(Data!F310="","",Data!F310)</f>
        <v>8.69</v>
      </c>
      <c r="G282" s="52">
        <f>IF(Data!G310="","",Data!G310)</f>
        <v>8.5500000000000007</v>
      </c>
      <c r="H282" s="52" t="str">
        <f>IF(Data!H310="","",Data!H310)</f>
        <v/>
      </c>
      <c r="I282" s="52" t="str">
        <f>IF(Data!I310="","",Data!I310)</f>
        <v/>
      </c>
      <c r="J282" s="52" t="str">
        <f>IF(Data!J310="","",Data!J310)</f>
        <v/>
      </c>
      <c r="K282" s="52" t="str">
        <f>IF(Data!K310="","",Data!K310)</f>
        <v/>
      </c>
      <c r="L282" s="52" t="str">
        <f>IF(Data!L310="","",Data!L310)</f>
        <v/>
      </c>
      <c r="M282" s="52" t="str">
        <f>IF(Data!M310="","",Data!M310)</f>
        <v/>
      </c>
      <c r="N282" s="52" t="str">
        <f>IF(Data!N310="","",Data!N310)</f>
        <v/>
      </c>
      <c r="O282" s="52" t="str">
        <f>IF(Data!O310="","",Data!O310)</f>
        <v/>
      </c>
      <c r="P282" s="52" t="str">
        <f>IF(Data!P310="","",Data!P310)</f>
        <v/>
      </c>
    </row>
    <row r="283" spans="1:16">
      <c r="A283" s="66"/>
      <c r="B283" s="84">
        <f t="shared" si="5"/>
        <v>44847</v>
      </c>
      <c r="C283" s="50" t="str">
        <f>IF(Data!C311="","",Data!C311)</f>
        <v/>
      </c>
      <c r="D283" s="66"/>
      <c r="E283" s="52">
        <f>IF(Data!E311="","",Data!E311)</f>
        <v>9.5500000000000007</v>
      </c>
      <c r="F283" s="52">
        <f>IF(Data!F311="","",Data!F311)</f>
        <v>8.69</v>
      </c>
      <c r="G283" s="52">
        <f>IF(Data!G311="","",Data!G311)</f>
        <v>8.5500000000000007</v>
      </c>
      <c r="H283" s="52" t="str">
        <f>IF(Data!H311="","",Data!H311)</f>
        <v/>
      </c>
      <c r="I283" s="52" t="str">
        <f>IF(Data!I311="","",Data!I311)</f>
        <v/>
      </c>
      <c r="J283" s="52" t="str">
        <f>IF(Data!J311="","",Data!J311)</f>
        <v/>
      </c>
      <c r="K283" s="52" t="str">
        <f>IF(Data!K311="","",Data!K311)</f>
        <v/>
      </c>
      <c r="L283" s="52" t="str">
        <f>IF(Data!L311="","",Data!L311)</f>
        <v/>
      </c>
      <c r="M283" s="52" t="str">
        <f>IF(Data!M311="","",Data!M311)</f>
        <v/>
      </c>
      <c r="N283" s="52" t="str">
        <f>IF(Data!N311="","",Data!N311)</f>
        <v/>
      </c>
      <c r="O283" s="52" t="str">
        <f>IF(Data!O311="","",Data!O311)</f>
        <v/>
      </c>
      <c r="P283" s="52" t="str">
        <f>IF(Data!P311="","",Data!P311)</f>
        <v/>
      </c>
    </row>
    <row r="284" spans="1:16">
      <c r="A284" s="66"/>
      <c r="B284" s="84">
        <f t="shared" si="5"/>
        <v>44854</v>
      </c>
      <c r="C284" s="50" t="str">
        <f>IF(Data!C312="","",Data!C312)</f>
        <v/>
      </c>
      <c r="D284" s="66"/>
      <c r="E284" s="52">
        <f>IF(Data!E312="","",Data!E312)</f>
        <v>9.5500000000000007</v>
      </c>
      <c r="F284" s="52">
        <f>IF(Data!F312="","",Data!F312)</f>
        <v>8.69</v>
      </c>
      <c r="G284" s="52">
        <f>IF(Data!G312="","",Data!G312)</f>
        <v>8.5500000000000007</v>
      </c>
      <c r="H284" s="52" t="str">
        <f>IF(Data!H312="","",Data!H312)</f>
        <v/>
      </c>
      <c r="I284" s="52" t="str">
        <f>IF(Data!I312="","",Data!I312)</f>
        <v/>
      </c>
      <c r="J284" s="52" t="str">
        <f>IF(Data!J312="","",Data!J312)</f>
        <v/>
      </c>
      <c r="K284" s="52" t="str">
        <f>IF(Data!K312="","",Data!K312)</f>
        <v/>
      </c>
      <c r="L284" s="52" t="str">
        <f>IF(Data!L312="","",Data!L312)</f>
        <v/>
      </c>
      <c r="M284" s="52" t="str">
        <f>IF(Data!M312="","",Data!M312)</f>
        <v/>
      </c>
      <c r="N284" s="52" t="str">
        <f>IF(Data!N312="","",Data!N312)</f>
        <v/>
      </c>
      <c r="O284" s="52" t="str">
        <f>IF(Data!O312="","",Data!O312)</f>
        <v/>
      </c>
      <c r="P284" s="52" t="str">
        <f>IF(Data!P312="","",Data!P312)</f>
        <v/>
      </c>
    </row>
    <row r="285" spans="1:16">
      <c r="A285" s="66"/>
      <c r="B285" s="84">
        <f t="shared" si="5"/>
        <v>44861</v>
      </c>
      <c r="C285" s="50">
        <f>IF(Data!C313="","",Data!C313)</f>
        <v>44867</v>
      </c>
      <c r="D285" s="66"/>
      <c r="E285" s="52">
        <f>IF(Data!E313="","",Data!E313)</f>
        <v>9.5500000000000007</v>
      </c>
      <c r="F285" s="52">
        <f>IF(Data!F313="","",Data!F313)</f>
        <v>8.69</v>
      </c>
      <c r="G285" s="52">
        <f>IF(Data!G313="","",Data!G313)</f>
        <v>8.5500000000000007</v>
      </c>
      <c r="H285" s="52">
        <f>IF(Data!H313="","",Data!H313)</f>
        <v>8.85</v>
      </c>
      <c r="I285" s="52" t="str">
        <f>IF(Data!I313="","",Data!I313)</f>
        <v/>
      </c>
      <c r="J285" s="52" t="str">
        <f>IF(Data!J313="","",Data!J313)</f>
        <v/>
      </c>
      <c r="K285" s="52" t="str">
        <f>IF(Data!K313="","",Data!K313)</f>
        <v/>
      </c>
      <c r="L285" s="52" t="str">
        <f>IF(Data!L313="","",Data!L313)</f>
        <v/>
      </c>
      <c r="M285" s="52" t="str">
        <f>IF(Data!M313="","",Data!M313)</f>
        <v/>
      </c>
      <c r="N285" s="52" t="str">
        <f>IF(Data!N313="","",Data!N313)</f>
        <v/>
      </c>
      <c r="O285" s="52" t="str">
        <f>IF(Data!O313="","",Data!O313)</f>
        <v/>
      </c>
      <c r="P285" s="52" t="str">
        <f>IF(Data!P313="","",Data!P313)</f>
        <v/>
      </c>
    </row>
    <row r="286" spans="1:16">
      <c r="A286" s="66"/>
      <c r="B286" s="84">
        <f t="shared" si="5"/>
        <v>44868</v>
      </c>
      <c r="C286" s="50" t="str">
        <f>IF(Data!C314="","",Data!C314)</f>
        <v/>
      </c>
      <c r="D286" s="66"/>
      <c r="E286" s="52">
        <f>IF(Data!E314="","",Data!E314)</f>
        <v>9.5500000000000007</v>
      </c>
      <c r="F286" s="52">
        <f>IF(Data!F314="","",Data!F314)</f>
        <v>8.69</v>
      </c>
      <c r="G286" s="52">
        <f>IF(Data!G314="","",Data!G314)</f>
        <v>8.5500000000000007</v>
      </c>
      <c r="H286" s="52">
        <f>IF(Data!H314="","",Data!H314)</f>
        <v>8.85</v>
      </c>
      <c r="I286" s="52" t="str">
        <f>IF(Data!I314="","",Data!I314)</f>
        <v/>
      </c>
      <c r="J286" s="52" t="str">
        <f>IF(Data!J314="","",Data!J314)</f>
        <v/>
      </c>
      <c r="K286" s="52" t="str">
        <f>IF(Data!K314="","",Data!K314)</f>
        <v/>
      </c>
      <c r="L286" s="52" t="str">
        <f>IF(Data!L314="","",Data!L314)</f>
        <v/>
      </c>
      <c r="M286" s="52" t="str">
        <f>IF(Data!M314="","",Data!M314)</f>
        <v/>
      </c>
      <c r="N286" s="52" t="str">
        <f>IF(Data!N314="","",Data!N314)</f>
        <v/>
      </c>
      <c r="O286" s="52" t="str">
        <f>IF(Data!O314="","",Data!O314)</f>
        <v/>
      </c>
      <c r="P286" s="52" t="str">
        <f>IF(Data!P314="","",Data!P314)</f>
        <v/>
      </c>
    </row>
    <row r="287" spans="1:16">
      <c r="A287" s="66"/>
      <c r="B287" s="84">
        <f t="shared" si="5"/>
        <v>44875</v>
      </c>
      <c r="C287" s="50" t="str">
        <f>IF(Data!C315="","",Data!C315)</f>
        <v/>
      </c>
      <c r="D287" s="66"/>
      <c r="E287" s="52">
        <f>IF(Data!E315="","",Data!E315)</f>
        <v>9.5500000000000007</v>
      </c>
      <c r="F287" s="52">
        <f>IF(Data!F315="","",Data!F315)</f>
        <v>8.69</v>
      </c>
      <c r="G287" s="52">
        <f>IF(Data!G315="","",Data!G315)</f>
        <v>8.5500000000000007</v>
      </c>
      <c r="H287" s="52">
        <f>IF(Data!H315="","",Data!H315)</f>
        <v>8.85</v>
      </c>
      <c r="I287" s="52" t="str">
        <f>IF(Data!I315="","",Data!I315)</f>
        <v/>
      </c>
      <c r="J287" s="52" t="str">
        <f>IF(Data!J315="","",Data!J315)</f>
        <v/>
      </c>
      <c r="K287" s="52" t="str">
        <f>IF(Data!K315="","",Data!K315)</f>
        <v/>
      </c>
      <c r="L287" s="52" t="str">
        <f>IF(Data!L315="","",Data!L315)</f>
        <v/>
      </c>
      <c r="M287" s="52" t="str">
        <f>IF(Data!M315="","",Data!M315)</f>
        <v/>
      </c>
      <c r="N287" s="52" t="str">
        <f>IF(Data!N315="","",Data!N315)</f>
        <v/>
      </c>
      <c r="O287" s="52" t="str">
        <f>IF(Data!O315="","",Data!O315)</f>
        <v/>
      </c>
      <c r="P287" s="52" t="str">
        <f>IF(Data!P315="","",Data!P315)</f>
        <v/>
      </c>
    </row>
    <row r="288" spans="1:16">
      <c r="A288" s="66"/>
      <c r="B288" s="84">
        <f t="shared" si="5"/>
        <v>44882</v>
      </c>
      <c r="C288" s="50" t="str">
        <f>IF(Data!C316="","",Data!C316)</f>
        <v/>
      </c>
      <c r="D288" s="66"/>
      <c r="E288" s="52">
        <f>IF(Data!E316="","",Data!E316)</f>
        <v>9.5500000000000007</v>
      </c>
      <c r="F288" s="52">
        <f>IF(Data!F316="","",Data!F316)</f>
        <v>8.69</v>
      </c>
      <c r="G288" s="52">
        <f>IF(Data!G316="","",Data!G316)</f>
        <v>8.5500000000000007</v>
      </c>
      <c r="H288" s="52">
        <f>IF(Data!H316="","",Data!H316)</f>
        <v>8.85</v>
      </c>
      <c r="I288" s="52" t="str">
        <f>IF(Data!I316="","",Data!I316)</f>
        <v/>
      </c>
      <c r="J288" s="52" t="str">
        <f>IF(Data!J316="","",Data!J316)</f>
        <v/>
      </c>
      <c r="K288" s="52" t="str">
        <f>IF(Data!K316="","",Data!K316)</f>
        <v/>
      </c>
      <c r="L288" s="52" t="str">
        <f>IF(Data!L316="","",Data!L316)</f>
        <v/>
      </c>
      <c r="M288" s="52" t="str">
        <f>IF(Data!M316="","",Data!M316)</f>
        <v/>
      </c>
      <c r="N288" s="52" t="str">
        <f>IF(Data!N316="","",Data!N316)</f>
        <v/>
      </c>
      <c r="O288" s="52" t="str">
        <f>IF(Data!O316="","",Data!O316)</f>
        <v/>
      </c>
      <c r="P288" s="52" t="str">
        <f>IF(Data!P316="","",Data!P316)</f>
        <v/>
      </c>
    </row>
    <row r="289" spans="1:16">
      <c r="A289" s="66"/>
      <c r="B289" s="84">
        <f t="shared" si="5"/>
        <v>44889</v>
      </c>
      <c r="C289" s="50" t="str">
        <f>IF(Data!C317="","",Data!C317)</f>
        <v/>
      </c>
      <c r="D289" s="66"/>
      <c r="E289" s="52">
        <f>IF(Data!E317="","",Data!E317)</f>
        <v>9.5500000000000007</v>
      </c>
      <c r="F289" s="52">
        <f>IF(Data!F317="","",Data!F317)</f>
        <v>8.69</v>
      </c>
      <c r="G289" s="52">
        <f>IF(Data!G317="","",Data!G317)</f>
        <v>8.5500000000000007</v>
      </c>
      <c r="H289" s="52">
        <f>IF(Data!H317="","",Data!H317)</f>
        <v>8.85</v>
      </c>
      <c r="I289" s="52" t="str">
        <f>IF(Data!I317="","",Data!I317)</f>
        <v/>
      </c>
      <c r="J289" s="52" t="str">
        <f>IF(Data!J317="","",Data!J317)</f>
        <v/>
      </c>
      <c r="K289" s="52" t="str">
        <f>IF(Data!K317="","",Data!K317)</f>
        <v/>
      </c>
      <c r="L289" s="52" t="str">
        <f>IF(Data!L317="","",Data!L317)</f>
        <v/>
      </c>
      <c r="M289" s="52" t="str">
        <f>IF(Data!M317="","",Data!M317)</f>
        <v/>
      </c>
      <c r="N289" s="52" t="str">
        <f>IF(Data!N317="","",Data!N317)</f>
        <v/>
      </c>
      <c r="O289" s="52" t="str">
        <f>IF(Data!O317="","",Data!O317)</f>
        <v/>
      </c>
      <c r="P289" s="52" t="str">
        <f>IF(Data!P317="","",Data!P317)</f>
        <v/>
      </c>
    </row>
    <row r="290" spans="1:16">
      <c r="A290" s="66"/>
      <c r="B290" s="84">
        <f t="shared" si="5"/>
        <v>44896</v>
      </c>
      <c r="C290" s="50">
        <f>IF(Data!C318="","",Data!C318)</f>
        <v>44897</v>
      </c>
      <c r="D290" s="66"/>
      <c r="E290" s="52">
        <f>IF(Data!E318="","",Data!E318)</f>
        <v>9.5500000000000007</v>
      </c>
      <c r="F290" s="52">
        <f>IF(Data!F318="","",Data!F318)</f>
        <v>8.69</v>
      </c>
      <c r="G290" s="52">
        <f>IF(Data!G318="","",Data!G318)</f>
        <v>8.5500000000000007</v>
      </c>
      <c r="H290" s="52">
        <f>IF(Data!H318="","",Data!H318)</f>
        <v>8.85</v>
      </c>
      <c r="I290" s="52">
        <f>IF(Data!I318="","",Data!I318)</f>
        <v>9.2100000000000009</v>
      </c>
      <c r="J290" s="52" t="str">
        <f>IF(Data!J318="","",Data!J318)</f>
        <v/>
      </c>
      <c r="K290" s="52" t="str">
        <f>IF(Data!K318="","",Data!K318)</f>
        <v/>
      </c>
      <c r="L290" s="52" t="str">
        <f>IF(Data!L318="","",Data!L318)</f>
        <v/>
      </c>
      <c r="M290" s="52" t="str">
        <f>IF(Data!M318="","",Data!M318)</f>
        <v/>
      </c>
      <c r="N290" s="52" t="str">
        <f>IF(Data!N318="","",Data!N318)</f>
        <v/>
      </c>
      <c r="O290" s="52" t="str">
        <f>IF(Data!O318="","",Data!O318)</f>
        <v/>
      </c>
      <c r="P290" s="52" t="str">
        <f>IF(Data!P318="","",Data!P318)</f>
        <v/>
      </c>
    </row>
    <row r="291" spans="1:16">
      <c r="A291" s="66"/>
      <c r="B291" s="84">
        <f t="shared" si="5"/>
        <v>44903</v>
      </c>
      <c r="C291" s="50" t="str">
        <f>IF(Data!C319="","",Data!C319)</f>
        <v/>
      </c>
      <c r="D291" s="66"/>
      <c r="E291" s="52">
        <f>IF(Data!E319="","",Data!E319)</f>
        <v>9.5500000000000007</v>
      </c>
      <c r="F291" s="52">
        <f>IF(Data!F319="","",Data!F319)</f>
        <v>8.69</v>
      </c>
      <c r="G291" s="52">
        <f>IF(Data!G319="","",Data!G319)</f>
        <v>8.5500000000000007</v>
      </c>
      <c r="H291" s="52">
        <f>IF(Data!H319="","",Data!H319)</f>
        <v>8.85</v>
      </c>
      <c r="I291" s="52">
        <f>IF(Data!I319="","",Data!I319)</f>
        <v>9.2100000000000009</v>
      </c>
      <c r="J291" s="52" t="str">
        <f>IF(Data!J319="","",Data!J319)</f>
        <v/>
      </c>
      <c r="K291" s="52" t="str">
        <f>IF(Data!K319="","",Data!K319)</f>
        <v/>
      </c>
      <c r="L291" s="52" t="str">
        <f>IF(Data!L319="","",Data!L319)</f>
        <v/>
      </c>
      <c r="M291" s="52" t="str">
        <f>IF(Data!M319="","",Data!M319)</f>
        <v/>
      </c>
      <c r="N291" s="52" t="str">
        <f>IF(Data!N319="","",Data!N319)</f>
        <v/>
      </c>
      <c r="O291" s="52" t="str">
        <f>IF(Data!O319="","",Data!O319)</f>
        <v/>
      </c>
      <c r="P291" s="52" t="str">
        <f>IF(Data!P319="","",Data!P319)</f>
        <v/>
      </c>
    </row>
    <row r="292" spans="1:16">
      <c r="A292" s="66"/>
      <c r="B292" s="84">
        <f t="shared" si="5"/>
        <v>44910</v>
      </c>
      <c r="C292" s="50" t="str">
        <f>IF(Data!C320="","",Data!C320)</f>
        <v/>
      </c>
      <c r="D292" s="66"/>
      <c r="E292" s="52">
        <f>IF(Data!E320="","",Data!E320)</f>
        <v>9.5500000000000007</v>
      </c>
      <c r="F292" s="52">
        <f>IF(Data!F320="","",Data!F320)</f>
        <v>8.69</v>
      </c>
      <c r="G292" s="52">
        <f>IF(Data!G320="","",Data!G320)</f>
        <v>8.5500000000000007</v>
      </c>
      <c r="H292" s="52">
        <f>IF(Data!H320="","",Data!H320)</f>
        <v>8.85</v>
      </c>
      <c r="I292" s="52">
        <f>IF(Data!I320="","",Data!I320)</f>
        <v>9.2100000000000009</v>
      </c>
      <c r="J292" s="52" t="str">
        <f>IF(Data!J320="","",Data!J320)</f>
        <v/>
      </c>
      <c r="K292" s="52" t="str">
        <f>IF(Data!K320="","",Data!K320)</f>
        <v/>
      </c>
      <c r="L292" s="52" t="str">
        <f>IF(Data!L320="","",Data!L320)</f>
        <v/>
      </c>
      <c r="M292" s="52" t="str">
        <f>IF(Data!M320="","",Data!M320)</f>
        <v/>
      </c>
      <c r="N292" s="52" t="str">
        <f>IF(Data!N320="","",Data!N320)</f>
        <v/>
      </c>
      <c r="O292" s="52" t="str">
        <f>IF(Data!O320="","",Data!O320)</f>
        <v/>
      </c>
      <c r="P292" s="52" t="str">
        <f>IF(Data!P320="","",Data!P320)</f>
        <v/>
      </c>
    </row>
    <row r="293" spans="1:16">
      <c r="A293" s="66"/>
      <c r="B293" s="84">
        <f t="shared" si="5"/>
        <v>44917</v>
      </c>
      <c r="C293" s="50" t="str">
        <f>IF(Data!C321="","",Data!C321)</f>
        <v/>
      </c>
      <c r="D293" s="66"/>
      <c r="E293" s="52">
        <f>IF(Data!E321="","",Data!E321)</f>
        <v>9.5500000000000007</v>
      </c>
      <c r="F293" s="52">
        <f>IF(Data!F321="","",Data!F321)</f>
        <v>8.69</v>
      </c>
      <c r="G293" s="52">
        <f>IF(Data!G321="","",Data!G321)</f>
        <v>8.5500000000000007</v>
      </c>
      <c r="H293" s="52">
        <f>IF(Data!H321="","",Data!H321)</f>
        <v>8.85</v>
      </c>
      <c r="I293" s="52">
        <f>IF(Data!I321="","",Data!I321)</f>
        <v>9.2100000000000009</v>
      </c>
      <c r="J293" s="52" t="str">
        <f>IF(Data!J321="","",Data!J321)</f>
        <v/>
      </c>
      <c r="K293" s="52" t="str">
        <f>IF(Data!K321="","",Data!K321)</f>
        <v/>
      </c>
      <c r="L293" s="52" t="str">
        <f>IF(Data!L321="","",Data!L321)</f>
        <v/>
      </c>
      <c r="M293" s="52" t="str">
        <f>IF(Data!M321="","",Data!M321)</f>
        <v/>
      </c>
      <c r="N293" s="52" t="str">
        <f>IF(Data!N321="","",Data!N321)</f>
        <v/>
      </c>
      <c r="O293" s="52" t="str">
        <f>IF(Data!O321="","",Data!O321)</f>
        <v/>
      </c>
      <c r="P293" s="52" t="str">
        <f>IF(Data!P321="","",Data!P321)</f>
        <v/>
      </c>
    </row>
    <row r="294" spans="1:16">
      <c r="A294" s="66"/>
      <c r="B294" s="84">
        <f t="shared" si="5"/>
        <v>44924</v>
      </c>
      <c r="C294" s="50" t="str">
        <f>IF(Data!C322="","",Data!C322)</f>
        <v/>
      </c>
      <c r="D294" s="66"/>
      <c r="E294" s="52">
        <f>IF(Data!E322="","",Data!E322)</f>
        <v>9.5500000000000007</v>
      </c>
      <c r="F294" s="52">
        <f>IF(Data!F322="","",Data!F322)</f>
        <v>8.69</v>
      </c>
      <c r="G294" s="52">
        <f>IF(Data!G322="","",Data!G322)</f>
        <v>8.5500000000000007</v>
      </c>
      <c r="H294" s="52">
        <f>IF(Data!H322="","",Data!H322)</f>
        <v>8.85</v>
      </c>
      <c r="I294" s="52">
        <f>IF(Data!I322="","",Data!I322)</f>
        <v>9.2100000000000009</v>
      </c>
      <c r="J294" s="52" t="str">
        <f>IF(Data!J322="","",Data!J322)</f>
        <v/>
      </c>
      <c r="K294" s="52" t="str">
        <f>IF(Data!K322="","",Data!K322)</f>
        <v/>
      </c>
      <c r="L294" s="52" t="str">
        <f>IF(Data!L322="","",Data!L322)</f>
        <v/>
      </c>
      <c r="M294" s="52" t="str">
        <f>IF(Data!M322="","",Data!M322)</f>
        <v/>
      </c>
      <c r="N294" s="52" t="str">
        <f>IF(Data!N322="","",Data!N322)</f>
        <v/>
      </c>
      <c r="O294" s="52" t="str">
        <f>IF(Data!O322="","",Data!O322)</f>
        <v/>
      </c>
      <c r="P294" s="52" t="str">
        <f>IF(Data!P322="","",Data!P322)</f>
        <v/>
      </c>
    </row>
    <row r="295" spans="1:16">
      <c r="A295" s="8">
        <f>A260+1</f>
        <v>2023</v>
      </c>
      <c r="B295" s="84">
        <f t="shared" si="5"/>
        <v>44931</v>
      </c>
      <c r="C295" s="50">
        <f>IF(Data!C323="","",Data!C323)</f>
        <v>44932</v>
      </c>
      <c r="D295" s="66"/>
      <c r="E295" s="52">
        <f>IF(Data!E323="","",Data!E323)</f>
        <v>9.5500000000000007</v>
      </c>
      <c r="F295" s="52">
        <f>IF(Data!F323="","",Data!F323)</f>
        <v>8.69</v>
      </c>
      <c r="G295" s="52">
        <f>IF(Data!G323="","",Data!G323)</f>
        <v>8.5500000000000007</v>
      </c>
      <c r="H295" s="52">
        <f>IF(Data!H323="","",Data!H323)</f>
        <v>8.85</v>
      </c>
      <c r="I295" s="52">
        <f>IF(Data!I323="","",Data!I323)</f>
        <v>9.2100000000000009</v>
      </c>
      <c r="J295" s="52">
        <f>IF(Data!J323="","",Data!J323)</f>
        <v>9.16</v>
      </c>
      <c r="K295" s="52" t="str">
        <f>IF(Data!K323="","",Data!K323)</f>
        <v/>
      </c>
      <c r="L295" s="52" t="str">
        <f>IF(Data!L323="","",Data!L323)</f>
        <v/>
      </c>
      <c r="M295" s="52" t="str">
        <f>IF(Data!M323="","",Data!M323)</f>
        <v/>
      </c>
      <c r="N295" s="52" t="str">
        <f>IF(Data!N323="","",Data!N323)</f>
        <v/>
      </c>
      <c r="O295" s="52" t="str">
        <f>IF(Data!O323="","",Data!O323)</f>
        <v/>
      </c>
      <c r="P295" s="52" t="str">
        <f>IF(Data!P323="","",Data!P323)</f>
        <v/>
      </c>
    </row>
    <row r="296" spans="1:16">
      <c r="A296" s="66"/>
      <c r="B296" s="84">
        <f t="shared" si="5"/>
        <v>44938</v>
      </c>
      <c r="C296" s="50" t="str">
        <f>IF(Data!C324="","",Data!C324)</f>
        <v/>
      </c>
      <c r="D296" s="66"/>
      <c r="E296" s="52">
        <f>IF(Data!E324="","",Data!E324)</f>
        <v>9.5500000000000007</v>
      </c>
      <c r="F296" s="52">
        <f>IF(Data!F324="","",Data!F324)</f>
        <v>8.69</v>
      </c>
      <c r="G296" s="52">
        <f>IF(Data!G324="","",Data!G324)</f>
        <v>8.5500000000000007</v>
      </c>
      <c r="H296" s="52">
        <f>IF(Data!H324="","",Data!H324)</f>
        <v>8.85</v>
      </c>
      <c r="I296" s="52">
        <f>IF(Data!I324="","",Data!I324)</f>
        <v>9.2100000000000009</v>
      </c>
      <c r="J296" s="52">
        <f>IF(Data!J324="","",Data!J324)</f>
        <v>9.16</v>
      </c>
      <c r="K296" s="52" t="str">
        <f>IF(Data!K324="","",Data!K324)</f>
        <v/>
      </c>
      <c r="L296" s="52" t="str">
        <f>IF(Data!L324="","",Data!L324)</f>
        <v/>
      </c>
      <c r="M296" s="52" t="str">
        <f>IF(Data!M324="","",Data!M324)</f>
        <v/>
      </c>
      <c r="N296" s="52" t="str">
        <f>IF(Data!N324="","",Data!N324)</f>
        <v/>
      </c>
      <c r="O296" s="52" t="str">
        <f>IF(Data!O324="","",Data!O324)</f>
        <v/>
      </c>
      <c r="P296" s="52" t="str">
        <f>IF(Data!P324="","",Data!P324)</f>
        <v/>
      </c>
    </row>
    <row r="297" spans="1:16">
      <c r="A297" s="66"/>
      <c r="B297" s="84">
        <f t="shared" si="5"/>
        <v>44945</v>
      </c>
      <c r="C297" s="50" t="str">
        <f>IF(Data!C325="","",Data!C325)</f>
        <v/>
      </c>
      <c r="D297" s="66"/>
      <c r="E297" s="52">
        <f>IF(Data!E325="","",Data!E325)</f>
        <v>9.5500000000000007</v>
      </c>
      <c r="F297" s="52">
        <f>IF(Data!F325="","",Data!F325)</f>
        <v>8.69</v>
      </c>
      <c r="G297" s="52">
        <f>IF(Data!G325="","",Data!G325)</f>
        <v>8.5500000000000007</v>
      </c>
      <c r="H297" s="52">
        <f>IF(Data!H325="","",Data!H325)</f>
        <v>8.85</v>
      </c>
      <c r="I297" s="52">
        <f>IF(Data!I325="","",Data!I325)</f>
        <v>9.2100000000000009</v>
      </c>
      <c r="J297" s="52">
        <f>IF(Data!J325="","",Data!J325)</f>
        <v>9.16</v>
      </c>
      <c r="K297" s="52" t="str">
        <f>IF(Data!K325="","",Data!K325)</f>
        <v/>
      </c>
      <c r="L297" s="52" t="str">
        <f>IF(Data!L325="","",Data!L325)</f>
        <v/>
      </c>
      <c r="M297" s="52" t="str">
        <f>IF(Data!M325="","",Data!M325)</f>
        <v/>
      </c>
      <c r="N297" s="52" t="str">
        <f>IF(Data!N325="","",Data!N325)</f>
        <v/>
      </c>
      <c r="O297" s="52" t="str">
        <f>IF(Data!O325="","",Data!O325)</f>
        <v/>
      </c>
      <c r="P297" s="52" t="str">
        <f>IF(Data!P325="","",Data!P325)</f>
        <v/>
      </c>
    </row>
    <row r="298" spans="1:16">
      <c r="A298" s="66"/>
      <c r="B298" s="84">
        <f t="shared" si="5"/>
        <v>44952</v>
      </c>
      <c r="C298" s="50" t="str">
        <f>IF(Data!C326="","",Data!C326)</f>
        <v/>
      </c>
      <c r="D298" s="66"/>
      <c r="E298" s="52">
        <f>IF(Data!E326="","",Data!E326)</f>
        <v>9.5500000000000007</v>
      </c>
      <c r="F298" s="52">
        <f>IF(Data!F326="","",Data!F326)</f>
        <v>8.69</v>
      </c>
      <c r="G298" s="52">
        <f>IF(Data!G326="","",Data!G326)</f>
        <v>8.5500000000000007</v>
      </c>
      <c r="H298" s="52">
        <f>IF(Data!H326="","",Data!H326)</f>
        <v>8.85</v>
      </c>
      <c r="I298" s="52">
        <f>IF(Data!I326="","",Data!I326)</f>
        <v>9.2100000000000009</v>
      </c>
      <c r="J298" s="52">
        <f>IF(Data!J326="","",Data!J326)</f>
        <v>9.16</v>
      </c>
      <c r="K298" s="52" t="str">
        <f>IF(Data!K326="","",Data!K326)</f>
        <v/>
      </c>
      <c r="L298" s="52" t="str">
        <f>IF(Data!L326="","",Data!L326)</f>
        <v/>
      </c>
      <c r="M298" s="52" t="str">
        <f>IF(Data!M326="","",Data!M326)</f>
        <v/>
      </c>
      <c r="N298" s="52" t="str">
        <f>IF(Data!N326="","",Data!N326)</f>
        <v/>
      </c>
      <c r="O298" s="52" t="str">
        <f>IF(Data!O326="","",Data!O326)</f>
        <v/>
      </c>
      <c r="P298" s="52" t="str">
        <f>IF(Data!P326="","",Data!P326)</f>
        <v/>
      </c>
    </row>
    <row r="299" spans="1:16">
      <c r="A299" s="66"/>
      <c r="B299" s="84">
        <f t="shared" si="5"/>
        <v>44959</v>
      </c>
      <c r="C299" s="50">
        <f>IF(Data!C327="","",Data!C327)</f>
        <v>44960</v>
      </c>
      <c r="D299" s="66"/>
      <c r="E299" s="52">
        <f>IF(Data!E327="","",Data!E327)</f>
        <v>9.5500000000000007</v>
      </c>
      <c r="F299" s="52">
        <f>IF(Data!F327="","",Data!F327)</f>
        <v>8.69</v>
      </c>
      <c r="G299" s="52">
        <f>IF(Data!G327="","",Data!G327)</f>
        <v>8.5500000000000007</v>
      </c>
      <c r="H299" s="52">
        <f>IF(Data!H327="","",Data!H327)</f>
        <v>8.85</v>
      </c>
      <c r="I299" s="52">
        <f>IF(Data!I327="","",Data!I327)</f>
        <v>9.2100000000000009</v>
      </c>
      <c r="J299" s="52">
        <f>IF(Data!J327="","",Data!J327)</f>
        <v>9.16</v>
      </c>
      <c r="K299" s="52">
        <f>IF(Data!K327="","",Data!K327)</f>
        <v>8.98</v>
      </c>
      <c r="L299" s="52" t="str">
        <f>IF(Data!L327="","",Data!L327)</f>
        <v/>
      </c>
      <c r="M299" s="52" t="str">
        <f>IF(Data!M327="","",Data!M327)</f>
        <v/>
      </c>
      <c r="N299" s="52" t="str">
        <f>IF(Data!N327="","",Data!N327)</f>
        <v/>
      </c>
      <c r="O299" s="52" t="str">
        <f>IF(Data!O327="","",Data!O327)</f>
        <v/>
      </c>
      <c r="P299" s="52" t="str">
        <f>IF(Data!P327="","",Data!P327)</f>
        <v/>
      </c>
    </row>
    <row r="300" spans="1:16">
      <c r="A300" s="66"/>
      <c r="B300" s="84">
        <f t="shared" si="5"/>
        <v>44966</v>
      </c>
      <c r="C300" s="50" t="str">
        <f>IF(Data!C328="","",Data!C328)</f>
        <v/>
      </c>
      <c r="D300" s="66"/>
      <c r="E300" s="52">
        <f>IF(Data!E328="","",Data!E328)</f>
        <v>9.5500000000000007</v>
      </c>
      <c r="F300" s="52">
        <f>IF(Data!F328="","",Data!F328)</f>
        <v>8.69</v>
      </c>
      <c r="G300" s="52">
        <f>IF(Data!G328="","",Data!G328)</f>
        <v>8.5500000000000007</v>
      </c>
      <c r="H300" s="52">
        <f>IF(Data!H328="","",Data!H328)</f>
        <v>8.85</v>
      </c>
      <c r="I300" s="52">
        <f>IF(Data!I328="","",Data!I328)</f>
        <v>9.2100000000000009</v>
      </c>
      <c r="J300" s="52">
        <f>IF(Data!J328="","",Data!J328)</f>
        <v>9.16</v>
      </c>
      <c r="K300" s="52">
        <f>IF(Data!K328="","",Data!K328)</f>
        <v>8.98</v>
      </c>
      <c r="L300" s="52" t="str">
        <f>IF(Data!L328="","",Data!L328)</f>
        <v/>
      </c>
      <c r="M300" s="52" t="str">
        <f>IF(Data!M328="","",Data!M328)</f>
        <v/>
      </c>
      <c r="N300" s="52" t="str">
        <f>IF(Data!N328="","",Data!N328)</f>
        <v/>
      </c>
      <c r="O300" s="52" t="str">
        <f>IF(Data!O328="","",Data!O328)</f>
        <v/>
      </c>
      <c r="P300" s="52" t="str">
        <f>IF(Data!P328="","",Data!P328)</f>
        <v/>
      </c>
    </row>
    <row r="301" spans="1:16">
      <c r="A301" s="66"/>
      <c r="B301" s="84">
        <f t="shared" si="5"/>
        <v>44973</v>
      </c>
      <c r="C301" s="50" t="str">
        <f>IF(Data!C329="","",Data!C329)</f>
        <v/>
      </c>
      <c r="D301" s="66"/>
      <c r="E301" s="52">
        <f>IF(Data!E329="","",Data!E329)</f>
        <v>9.5500000000000007</v>
      </c>
      <c r="F301" s="52">
        <f>IF(Data!F329="","",Data!F329)</f>
        <v>8.69</v>
      </c>
      <c r="G301" s="52">
        <f>IF(Data!G329="","",Data!G329)</f>
        <v>8.5500000000000007</v>
      </c>
      <c r="H301" s="52">
        <f>IF(Data!H329="","",Data!H329)</f>
        <v>8.85</v>
      </c>
      <c r="I301" s="52">
        <f>IF(Data!I329="","",Data!I329)</f>
        <v>9.2100000000000009</v>
      </c>
      <c r="J301" s="52">
        <f>IF(Data!J329="","",Data!J329)</f>
        <v>9.16</v>
      </c>
      <c r="K301" s="52">
        <f>IF(Data!K329="","",Data!K329)</f>
        <v>8.98</v>
      </c>
      <c r="L301" s="52" t="str">
        <f>IF(Data!L329="","",Data!L329)</f>
        <v/>
      </c>
      <c r="M301" s="52" t="str">
        <f>IF(Data!M329="","",Data!M329)</f>
        <v/>
      </c>
      <c r="N301" s="52" t="str">
        <f>IF(Data!N329="","",Data!N329)</f>
        <v/>
      </c>
      <c r="O301" s="52" t="str">
        <f>IF(Data!O329="","",Data!O329)</f>
        <v/>
      </c>
      <c r="P301" s="52" t="str">
        <f>IF(Data!P329="","",Data!P329)</f>
        <v/>
      </c>
    </row>
    <row r="302" spans="1:16">
      <c r="A302" s="66"/>
      <c r="B302" s="84">
        <f t="shared" si="5"/>
        <v>44980</v>
      </c>
      <c r="C302" s="50" t="str">
        <f>IF(Data!C330="","",Data!C330)</f>
        <v/>
      </c>
      <c r="D302" s="66"/>
      <c r="E302" s="52">
        <f>IF(Data!E330="","",Data!E330)</f>
        <v>9.5500000000000007</v>
      </c>
      <c r="F302" s="52">
        <f>IF(Data!F330="","",Data!F330)</f>
        <v>8.69</v>
      </c>
      <c r="G302" s="52">
        <f>IF(Data!G330="","",Data!G330)</f>
        <v>8.5500000000000007</v>
      </c>
      <c r="H302" s="52">
        <f>IF(Data!H330="","",Data!H330)</f>
        <v>8.85</v>
      </c>
      <c r="I302" s="52">
        <f>IF(Data!I330="","",Data!I330)</f>
        <v>9.2100000000000009</v>
      </c>
      <c r="J302" s="52">
        <f>IF(Data!J330="","",Data!J330)</f>
        <v>9.16</v>
      </c>
      <c r="K302" s="52">
        <f>IF(Data!K330="","",Data!K330)</f>
        <v>8.98</v>
      </c>
      <c r="L302" s="52" t="str">
        <f>IF(Data!L330="","",Data!L330)</f>
        <v/>
      </c>
      <c r="M302" s="52" t="str">
        <f>IF(Data!M330="","",Data!M330)</f>
        <v/>
      </c>
      <c r="N302" s="52" t="str">
        <f>IF(Data!N330="","",Data!N330)</f>
        <v/>
      </c>
      <c r="O302" s="52" t="str">
        <f>IF(Data!O330="","",Data!O330)</f>
        <v/>
      </c>
      <c r="P302" s="52" t="str">
        <f>IF(Data!P330="","",Data!P330)</f>
        <v/>
      </c>
    </row>
    <row r="303" spans="1:16">
      <c r="A303" s="66"/>
      <c r="B303" s="84">
        <f t="shared" si="5"/>
        <v>44987</v>
      </c>
      <c r="C303" s="50">
        <f>IF(Data!C331="","",Data!C331)</f>
        <v>44988</v>
      </c>
      <c r="D303" s="66"/>
      <c r="E303" s="52">
        <f>IF(Data!E331="","",Data!E331)</f>
        <v>9.5500000000000007</v>
      </c>
      <c r="F303" s="52">
        <f>IF(Data!F331="","",Data!F331)</f>
        <v>8.69</v>
      </c>
      <c r="G303" s="52">
        <f>IF(Data!G331="","",Data!G331)</f>
        <v>8.5500000000000007</v>
      </c>
      <c r="H303" s="52">
        <f>IF(Data!H331="","",Data!H331)</f>
        <v>8.85</v>
      </c>
      <c r="I303" s="52">
        <f>IF(Data!I331="","",Data!I331)</f>
        <v>9.2100000000000009</v>
      </c>
      <c r="J303" s="52">
        <f>IF(Data!J331="","",Data!J331)</f>
        <v>9.16</v>
      </c>
      <c r="K303" s="52">
        <f>IF(Data!K331="","",Data!K331)</f>
        <v>8.98</v>
      </c>
      <c r="L303" s="52">
        <f>IF(Data!L331="","",Data!L331)</f>
        <v>8.82</v>
      </c>
      <c r="M303" s="52" t="str">
        <f>IF(Data!M331="","",Data!M331)</f>
        <v/>
      </c>
      <c r="N303" s="52" t="str">
        <f>IF(Data!N331="","",Data!N331)</f>
        <v/>
      </c>
      <c r="O303" s="52" t="str">
        <f>IF(Data!O331="","",Data!O331)</f>
        <v/>
      </c>
      <c r="P303" s="52" t="str">
        <f>IF(Data!P331="","",Data!P331)</f>
        <v/>
      </c>
    </row>
    <row r="304" spans="1:16">
      <c r="A304" s="66"/>
      <c r="B304" s="84">
        <f t="shared" si="5"/>
        <v>44994</v>
      </c>
      <c r="C304" s="50" t="str">
        <f>IF(Data!C332="","",Data!C332)</f>
        <v/>
      </c>
      <c r="D304" s="66"/>
      <c r="E304" s="52">
        <f>IF(Data!E332="","",Data!E332)</f>
        <v>9.5500000000000007</v>
      </c>
      <c r="F304" s="52">
        <f>IF(Data!F332="","",Data!F332)</f>
        <v>8.69</v>
      </c>
      <c r="G304" s="52">
        <f>IF(Data!G332="","",Data!G332)</f>
        <v>8.5500000000000007</v>
      </c>
      <c r="H304" s="52">
        <f>IF(Data!H332="","",Data!H332)</f>
        <v>8.85</v>
      </c>
      <c r="I304" s="52">
        <f>IF(Data!I332="","",Data!I332)</f>
        <v>9.2100000000000009</v>
      </c>
      <c r="J304" s="52">
        <f>IF(Data!J332="","",Data!J332)</f>
        <v>9.16</v>
      </c>
      <c r="K304" s="52">
        <f>IF(Data!K332="","",Data!K332)</f>
        <v>8.98</v>
      </c>
      <c r="L304" s="52">
        <f>IF(Data!L332="","",Data!L332)</f>
        <v>8.82</v>
      </c>
      <c r="M304" s="52" t="str">
        <f>IF(Data!M332="","",Data!M332)</f>
        <v/>
      </c>
      <c r="N304" s="52" t="str">
        <f>IF(Data!N332="","",Data!N332)</f>
        <v/>
      </c>
      <c r="O304" s="52" t="str">
        <f>IF(Data!O332="","",Data!O332)</f>
        <v/>
      </c>
      <c r="P304" s="52" t="str">
        <f>IF(Data!P332="","",Data!P332)</f>
        <v/>
      </c>
    </row>
    <row r="305" spans="1:16">
      <c r="A305" s="66"/>
      <c r="B305" s="84">
        <f t="shared" si="5"/>
        <v>45001</v>
      </c>
      <c r="C305" s="50" t="str">
        <f>IF(Data!C333="","",Data!C333)</f>
        <v/>
      </c>
      <c r="D305" s="66"/>
      <c r="E305" s="52">
        <f>IF(Data!E333="","",Data!E333)</f>
        <v>9.5500000000000007</v>
      </c>
      <c r="F305" s="52">
        <f>IF(Data!F333="","",Data!F333)</f>
        <v>8.69</v>
      </c>
      <c r="G305" s="52">
        <f>IF(Data!G333="","",Data!G333)</f>
        <v>8.5500000000000007</v>
      </c>
      <c r="H305" s="52">
        <f>IF(Data!H333="","",Data!H333)</f>
        <v>8.85</v>
      </c>
      <c r="I305" s="52">
        <f>IF(Data!I333="","",Data!I333)</f>
        <v>9.2100000000000009</v>
      </c>
      <c r="J305" s="52">
        <f>IF(Data!J333="","",Data!J333)</f>
        <v>9.16</v>
      </c>
      <c r="K305" s="52">
        <f>IF(Data!K333="","",Data!K333)</f>
        <v>8.98</v>
      </c>
      <c r="L305" s="52">
        <f>IF(Data!L333="","",Data!L333)</f>
        <v>8.82</v>
      </c>
      <c r="M305" s="52" t="str">
        <f>IF(Data!M333="","",Data!M333)</f>
        <v/>
      </c>
      <c r="N305" s="52" t="str">
        <f>IF(Data!N333="","",Data!N333)</f>
        <v/>
      </c>
      <c r="O305" s="52" t="str">
        <f>IF(Data!O333="","",Data!O333)</f>
        <v/>
      </c>
      <c r="P305" s="52" t="str">
        <f>IF(Data!P333="","",Data!P333)</f>
        <v/>
      </c>
    </row>
    <row r="306" spans="1:16">
      <c r="A306" s="66"/>
      <c r="B306" s="84">
        <f t="shared" si="5"/>
        <v>45008</v>
      </c>
      <c r="C306" s="50" t="str">
        <f>IF(Data!C334="","",Data!C334)</f>
        <v/>
      </c>
      <c r="D306" s="66"/>
      <c r="E306" s="52">
        <f>IF(Data!E334="","",Data!E334)</f>
        <v>9.5500000000000007</v>
      </c>
      <c r="F306" s="52">
        <f>IF(Data!F334="","",Data!F334)</f>
        <v>8.69</v>
      </c>
      <c r="G306" s="52">
        <f>IF(Data!G334="","",Data!G334)</f>
        <v>8.5500000000000007</v>
      </c>
      <c r="H306" s="52">
        <f>IF(Data!H334="","",Data!H334)</f>
        <v>8.85</v>
      </c>
      <c r="I306" s="52">
        <f>IF(Data!I334="","",Data!I334)</f>
        <v>9.2100000000000009</v>
      </c>
      <c r="J306" s="52">
        <f>IF(Data!J334="","",Data!J334)</f>
        <v>9.16</v>
      </c>
      <c r="K306" s="52">
        <f>IF(Data!K334="","",Data!K334)</f>
        <v>8.98</v>
      </c>
      <c r="L306" s="52">
        <f>IF(Data!L334="","",Data!L334)</f>
        <v>8.82</v>
      </c>
      <c r="M306" s="52" t="str">
        <f>IF(Data!M334="","",Data!M334)</f>
        <v/>
      </c>
      <c r="N306" s="52" t="str">
        <f>IF(Data!N334="","",Data!N334)</f>
        <v/>
      </c>
      <c r="O306" s="52" t="str">
        <f>IF(Data!O334="","",Data!O334)</f>
        <v/>
      </c>
      <c r="P306" s="52" t="str">
        <f>IF(Data!P334="","",Data!P334)</f>
        <v/>
      </c>
    </row>
    <row r="307" spans="1:16">
      <c r="A307" s="66"/>
      <c r="B307" s="84">
        <f t="shared" si="5"/>
        <v>45015</v>
      </c>
      <c r="C307" s="50">
        <f>IF(Data!C335="","",Data!C335)</f>
        <v>45019</v>
      </c>
      <c r="D307" s="66"/>
      <c r="E307" s="52">
        <f>IF(Data!E335="","",Data!E335)</f>
        <v>9.5500000000000007</v>
      </c>
      <c r="F307" s="52">
        <f>IF(Data!F335="","",Data!F335)</f>
        <v>8.69</v>
      </c>
      <c r="G307" s="52">
        <f>IF(Data!G335="","",Data!G335)</f>
        <v>8.5500000000000007</v>
      </c>
      <c r="H307" s="52">
        <f>IF(Data!H335="","",Data!H335)</f>
        <v>8.85</v>
      </c>
      <c r="I307" s="52">
        <f>IF(Data!I335="","",Data!I335)</f>
        <v>9.2100000000000009</v>
      </c>
      <c r="J307" s="52">
        <f>IF(Data!J335="","",Data!J335)</f>
        <v>9.16</v>
      </c>
      <c r="K307" s="52">
        <f>IF(Data!K335="","",Data!K335)</f>
        <v>8.98</v>
      </c>
      <c r="L307" s="52">
        <f>IF(Data!L335="","",Data!L335)</f>
        <v>8.82</v>
      </c>
      <c r="M307" s="52">
        <f>IF(Data!M335="","",Data!M335)</f>
        <v>8.5299999999999994</v>
      </c>
      <c r="N307" s="52" t="str">
        <f>IF(Data!N335="","",Data!N335)</f>
        <v/>
      </c>
      <c r="O307" s="52" t="str">
        <f>IF(Data!O335="","",Data!O335)</f>
        <v/>
      </c>
      <c r="P307" s="52" t="str">
        <f>IF(Data!P335="","",Data!P335)</f>
        <v/>
      </c>
    </row>
    <row r="308" spans="1:16">
      <c r="A308" s="66"/>
      <c r="B308" s="84">
        <f t="shared" si="5"/>
        <v>45022</v>
      </c>
      <c r="C308" s="50" t="str">
        <f>IF(Data!C336="","",Data!C336)</f>
        <v/>
      </c>
      <c r="D308" s="66"/>
      <c r="E308" s="52">
        <f>IF(Data!E336="","",Data!E336)</f>
        <v>9.5500000000000007</v>
      </c>
      <c r="F308" s="52">
        <f>IF(Data!F336="","",Data!F336)</f>
        <v>8.69</v>
      </c>
      <c r="G308" s="52">
        <f>IF(Data!G336="","",Data!G336)</f>
        <v>8.5500000000000007</v>
      </c>
      <c r="H308" s="52">
        <f>IF(Data!H336="","",Data!H336)</f>
        <v>8.85</v>
      </c>
      <c r="I308" s="52">
        <f>IF(Data!I336="","",Data!I336)</f>
        <v>9.2100000000000009</v>
      </c>
      <c r="J308" s="52">
        <f>IF(Data!J336="","",Data!J336)</f>
        <v>9.16</v>
      </c>
      <c r="K308" s="52">
        <f>IF(Data!K336="","",Data!K336)</f>
        <v>8.98</v>
      </c>
      <c r="L308" s="52">
        <f>IF(Data!L336="","",Data!L336)</f>
        <v>8.82</v>
      </c>
      <c r="M308" s="52">
        <f>IF(Data!M336="","",Data!M336)</f>
        <v>8.5299999999999994</v>
      </c>
      <c r="N308" s="52" t="str">
        <f>IF(Data!N336="","",Data!N336)</f>
        <v/>
      </c>
      <c r="O308" s="52" t="str">
        <f>IF(Data!O336="","",Data!O336)</f>
        <v/>
      </c>
      <c r="P308" s="52" t="str">
        <f>IF(Data!P336="","",Data!P336)</f>
        <v/>
      </c>
    </row>
    <row r="309" spans="1:16">
      <c r="A309" s="66"/>
      <c r="B309" s="84">
        <f t="shared" si="5"/>
        <v>45029</v>
      </c>
      <c r="C309" s="50" t="str">
        <f>IF(Data!C337="","",Data!C337)</f>
        <v/>
      </c>
      <c r="D309" s="66"/>
      <c r="E309" s="52">
        <f>IF(Data!E337="","",Data!E337)</f>
        <v>9.5500000000000007</v>
      </c>
      <c r="F309" s="52">
        <f>IF(Data!F337="","",Data!F337)</f>
        <v>8.69</v>
      </c>
      <c r="G309" s="52">
        <f>IF(Data!G337="","",Data!G337)</f>
        <v>8.5500000000000007</v>
      </c>
      <c r="H309" s="52">
        <f>IF(Data!H337="","",Data!H337)</f>
        <v>8.85</v>
      </c>
      <c r="I309" s="52">
        <f>IF(Data!I337="","",Data!I337)</f>
        <v>9.2100000000000009</v>
      </c>
      <c r="J309" s="52">
        <f>IF(Data!J337="","",Data!J337)</f>
        <v>9.16</v>
      </c>
      <c r="K309" s="52">
        <f>IF(Data!K337="","",Data!K337)</f>
        <v>8.98</v>
      </c>
      <c r="L309" s="52">
        <f>IF(Data!L337="","",Data!L337)</f>
        <v>8.82</v>
      </c>
      <c r="M309" s="52">
        <f>IF(Data!M337="","",Data!M337)</f>
        <v>8.5299999999999994</v>
      </c>
      <c r="N309" s="52" t="str">
        <f>IF(Data!N337="","",Data!N337)</f>
        <v/>
      </c>
      <c r="O309" s="52" t="str">
        <f>IF(Data!O337="","",Data!O337)</f>
        <v/>
      </c>
      <c r="P309" s="52" t="str">
        <f>IF(Data!P337="","",Data!P337)</f>
        <v/>
      </c>
    </row>
    <row r="310" spans="1:16">
      <c r="A310" s="66"/>
      <c r="B310" s="84">
        <f t="shared" si="5"/>
        <v>45036</v>
      </c>
      <c r="C310" s="50" t="str">
        <f>IF(Data!C338="","",Data!C338)</f>
        <v/>
      </c>
      <c r="D310" s="66"/>
      <c r="E310" s="52">
        <f>IF(Data!E338="","",Data!E338)</f>
        <v>9.5500000000000007</v>
      </c>
      <c r="F310" s="52">
        <f>IF(Data!F338="","",Data!F338)</f>
        <v>8.69</v>
      </c>
      <c r="G310" s="52">
        <f>IF(Data!G338="","",Data!G338)</f>
        <v>8.5500000000000007</v>
      </c>
      <c r="H310" s="52">
        <f>IF(Data!H338="","",Data!H338)</f>
        <v>8.85</v>
      </c>
      <c r="I310" s="52">
        <f>IF(Data!I338="","",Data!I338)</f>
        <v>9.2100000000000009</v>
      </c>
      <c r="J310" s="52">
        <f>IF(Data!J338="","",Data!J338)</f>
        <v>9.16</v>
      </c>
      <c r="K310" s="52">
        <f>IF(Data!K338="","",Data!K338)</f>
        <v>8.98</v>
      </c>
      <c r="L310" s="52">
        <f>IF(Data!L338="","",Data!L338)</f>
        <v>8.82</v>
      </c>
      <c r="M310" s="52">
        <f>IF(Data!M338="","",Data!M338)</f>
        <v>8.5299999999999994</v>
      </c>
      <c r="N310" s="52" t="str">
        <f>IF(Data!N338="","",Data!N338)</f>
        <v/>
      </c>
      <c r="O310" s="52" t="str">
        <f>IF(Data!O338="","",Data!O338)</f>
        <v/>
      </c>
      <c r="P310" s="52" t="str">
        <f>IF(Data!P338="","",Data!P338)</f>
        <v/>
      </c>
    </row>
    <row r="311" spans="1:16">
      <c r="A311" s="66"/>
      <c r="B311" s="84">
        <f t="shared" si="5"/>
        <v>45043</v>
      </c>
      <c r="C311" s="50" t="str">
        <f>IF(Data!C339="","",Data!C339)</f>
        <v/>
      </c>
      <c r="D311" s="66"/>
      <c r="E311" s="52">
        <f>IF(Data!E339="","",Data!E339)</f>
        <v>9.5500000000000007</v>
      </c>
      <c r="F311" s="52">
        <f>IF(Data!F339="","",Data!F339)</f>
        <v>8.69</v>
      </c>
      <c r="G311" s="52">
        <f>IF(Data!G339="","",Data!G339)</f>
        <v>8.5500000000000007</v>
      </c>
      <c r="H311" s="52">
        <f>IF(Data!H339="","",Data!H339)</f>
        <v>8.85</v>
      </c>
      <c r="I311" s="52">
        <f>IF(Data!I339="","",Data!I339)</f>
        <v>9.2100000000000009</v>
      </c>
      <c r="J311" s="52">
        <f>IF(Data!J339="","",Data!J339)</f>
        <v>9.16</v>
      </c>
      <c r="K311" s="52">
        <f>IF(Data!K339="","",Data!K339)</f>
        <v>8.98</v>
      </c>
      <c r="L311" s="52">
        <f>IF(Data!L339="","",Data!L339)</f>
        <v>8.82</v>
      </c>
      <c r="M311" s="52">
        <f>IF(Data!M339="","",Data!M339)</f>
        <v>8.5299999999999994</v>
      </c>
      <c r="N311" s="52" t="str">
        <f>IF(Data!N339="","",Data!N339)</f>
        <v/>
      </c>
      <c r="O311" s="52" t="str">
        <f>IF(Data!O339="","",Data!O339)</f>
        <v/>
      </c>
      <c r="P311" s="52" t="str">
        <f>IF(Data!P339="","",Data!P339)</f>
        <v/>
      </c>
    </row>
    <row r="312" spans="1:16">
      <c r="A312" s="66"/>
      <c r="B312" s="84">
        <f t="shared" si="5"/>
        <v>45050</v>
      </c>
      <c r="C312" s="50">
        <f>IF(Data!C340="","",Data!C340)</f>
        <v>45051</v>
      </c>
      <c r="D312" s="66"/>
      <c r="E312" s="52">
        <f>IF(Data!E340="","",Data!E340)</f>
        <v>9.5500000000000007</v>
      </c>
      <c r="F312" s="52">
        <f>IF(Data!F340="","",Data!F340)</f>
        <v>8.69</v>
      </c>
      <c r="G312" s="52">
        <f>IF(Data!G340="","",Data!G340)</f>
        <v>8.5500000000000007</v>
      </c>
      <c r="H312" s="52">
        <f>IF(Data!H340="","",Data!H340)</f>
        <v>8.85</v>
      </c>
      <c r="I312" s="52">
        <f>IF(Data!I340="","",Data!I340)</f>
        <v>9.2100000000000009</v>
      </c>
      <c r="J312" s="52">
        <f>IF(Data!J340="","",Data!J340)</f>
        <v>9.16</v>
      </c>
      <c r="K312" s="52">
        <f>IF(Data!K340="","",Data!K340)</f>
        <v>8.98</v>
      </c>
      <c r="L312" s="52">
        <f>IF(Data!L340="","",Data!L340)</f>
        <v>8.82</v>
      </c>
      <c r="M312" s="52">
        <f>IF(Data!M340="","",Data!M340)</f>
        <v>8.5299999999999994</v>
      </c>
      <c r="N312" s="52">
        <f>IF(Data!N340="","",Data!N340)</f>
        <v>8.34</v>
      </c>
      <c r="O312" s="52" t="str">
        <f>IF(Data!O340="","",Data!O340)</f>
        <v/>
      </c>
      <c r="P312" s="52" t="str">
        <f>IF(Data!P340="","",Data!P340)</f>
        <v/>
      </c>
    </row>
    <row r="313" spans="1:16">
      <c r="A313" s="66"/>
      <c r="B313" s="84">
        <f t="shared" si="5"/>
        <v>45057</v>
      </c>
      <c r="C313" s="50" t="str">
        <f>IF(Data!C341="","",Data!C341)</f>
        <v/>
      </c>
      <c r="D313" s="66"/>
      <c r="E313" s="52">
        <f>IF(Data!E341="","",Data!E341)</f>
        <v>9.5500000000000007</v>
      </c>
      <c r="F313" s="52">
        <f>IF(Data!F341="","",Data!F341)</f>
        <v>8.69</v>
      </c>
      <c r="G313" s="52">
        <f>IF(Data!G341="","",Data!G341)</f>
        <v>8.5500000000000007</v>
      </c>
      <c r="H313" s="52">
        <f>IF(Data!H341="","",Data!H341)</f>
        <v>8.85</v>
      </c>
      <c r="I313" s="52">
        <f>IF(Data!I341="","",Data!I341)</f>
        <v>9.2100000000000009</v>
      </c>
      <c r="J313" s="52">
        <f>IF(Data!J341="","",Data!J341)</f>
        <v>9.16</v>
      </c>
      <c r="K313" s="52">
        <f>IF(Data!K341="","",Data!K341)</f>
        <v>8.98</v>
      </c>
      <c r="L313" s="52">
        <f>IF(Data!L341="","",Data!L341)</f>
        <v>8.82</v>
      </c>
      <c r="M313" s="52">
        <f>IF(Data!M341="","",Data!M341)</f>
        <v>8.5299999999999994</v>
      </c>
      <c r="N313" s="52">
        <f>IF(Data!N341="","",Data!N341)</f>
        <v>8.34</v>
      </c>
      <c r="O313" s="52" t="str">
        <f>IF(Data!O341="","",Data!O341)</f>
        <v/>
      </c>
      <c r="P313" s="52" t="str">
        <f>IF(Data!P341="","",Data!P341)</f>
        <v/>
      </c>
    </row>
    <row r="314" spans="1:16">
      <c r="A314" s="66"/>
      <c r="B314" s="84">
        <f t="shared" si="5"/>
        <v>45064</v>
      </c>
      <c r="C314" s="50" t="str">
        <f>IF(Data!C342="","",Data!C342)</f>
        <v/>
      </c>
      <c r="D314" s="66"/>
      <c r="E314" s="52">
        <f>IF(Data!E342="","",Data!E342)</f>
        <v>9.5500000000000007</v>
      </c>
      <c r="F314" s="52">
        <f>IF(Data!F342="","",Data!F342)</f>
        <v>8.69</v>
      </c>
      <c r="G314" s="52">
        <f>IF(Data!G342="","",Data!G342)</f>
        <v>8.5500000000000007</v>
      </c>
      <c r="H314" s="52">
        <f>IF(Data!H342="","",Data!H342)</f>
        <v>8.85</v>
      </c>
      <c r="I314" s="52">
        <f>IF(Data!I342="","",Data!I342)</f>
        <v>9.2100000000000009</v>
      </c>
      <c r="J314" s="52">
        <f>IF(Data!J342="","",Data!J342)</f>
        <v>9.16</v>
      </c>
      <c r="K314" s="52">
        <f>IF(Data!K342="","",Data!K342)</f>
        <v>8.98</v>
      </c>
      <c r="L314" s="52">
        <f>IF(Data!L342="","",Data!L342)</f>
        <v>8.82</v>
      </c>
      <c r="M314" s="52">
        <f>IF(Data!M342="","",Data!M342)</f>
        <v>8.5299999999999994</v>
      </c>
      <c r="N314" s="52">
        <f>IF(Data!N342="","",Data!N342)</f>
        <v>8.34</v>
      </c>
      <c r="O314" s="52" t="str">
        <f>IF(Data!O342="","",Data!O342)</f>
        <v/>
      </c>
      <c r="P314" s="52" t="str">
        <f>IF(Data!P342="","",Data!P342)</f>
        <v/>
      </c>
    </row>
    <row r="315" spans="1:16">
      <c r="A315" s="66"/>
      <c r="B315" s="84">
        <f t="shared" si="5"/>
        <v>45071</v>
      </c>
      <c r="C315" s="50" t="str">
        <f>IF(Data!C343="","",Data!C343)</f>
        <v/>
      </c>
      <c r="D315" s="66"/>
      <c r="E315" s="52">
        <f>IF(Data!E343="","",Data!E343)</f>
        <v>9.5500000000000007</v>
      </c>
      <c r="F315" s="52">
        <f>IF(Data!F343="","",Data!F343)</f>
        <v>8.69</v>
      </c>
      <c r="G315" s="52">
        <f>IF(Data!G343="","",Data!G343)</f>
        <v>8.5500000000000007</v>
      </c>
      <c r="H315" s="52">
        <f>IF(Data!H343="","",Data!H343)</f>
        <v>8.85</v>
      </c>
      <c r="I315" s="52">
        <f>IF(Data!I343="","",Data!I343)</f>
        <v>9.2100000000000009</v>
      </c>
      <c r="J315" s="52">
        <f>IF(Data!J343="","",Data!J343)</f>
        <v>9.16</v>
      </c>
      <c r="K315" s="52">
        <f>IF(Data!K343="","",Data!K343)</f>
        <v>8.98</v>
      </c>
      <c r="L315" s="52">
        <f>IF(Data!L343="","",Data!L343)</f>
        <v>8.82</v>
      </c>
      <c r="M315" s="52">
        <f>IF(Data!M343="","",Data!M343)</f>
        <v>8.5299999999999994</v>
      </c>
      <c r="N315" s="52">
        <f>IF(Data!N343="","",Data!N343)</f>
        <v>8.34</v>
      </c>
      <c r="O315" s="52" t="str">
        <f>IF(Data!O343="","",Data!O343)</f>
        <v/>
      </c>
      <c r="P315" s="52" t="str">
        <f>IF(Data!P343="","",Data!P343)</f>
        <v/>
      </c>
    </row>
    <row r="316" spans="1:16" ht="13.9" thickBot="1">
      <c r="A316" s="87"/>
      <c r="B316" s="107">
        <f t="shared" si="5"/>
        <v>45078</v>
      </c>
      <c r="C316" s="359" t="str">
        <f>IF(Data!C344="","",Data!C344)</f>
        <v/>
      </c>
      <c r="D316" s="87"/>
      <c r="E316" s="88">
        <f>IF(Data!E344="","",Data!E344)</f>
        <v>9.5500000000000007</v>
      </c>
      <c r="F316" s="88">
        <f>IF(Data!F344="","",Data!F344)</f>
        <v>8.69</v>
      </c>
      <c r="G316" s="88">
        <f>IF(Data!G344="","",Data!G344)</f>
        <v>8.5500000000000007</v>
      </c>
      <c r="H316" s="88">
        <f>IF(Data!H344="","",Data!H344)</f>
        <v>8.85</v>
      </c>
      <c r="I316" s="88">
        <f>IF(Data!I344="","",Data!I344)</f>
        <v>9.2100000000000009</v>
      </c>
      <c r="J316" s="88">
        <f>IF(Data!J344="","",Data!J344)</f>
        <v>9.16</v>
      </c>
      <c r="K316" s="88">
        <f>IF(Data!K344="","",Data!K344)</f>
        <v>8.98</v>
      </c>
      <c r="L316" s="88">
        <f>IF(Data!L344="","",Data!L344)</f>
        <v>8.82</v>
      </c>
      <c r="M316" s="88">
        <f>IF(Data!M344="","",Data!M344)</f>
        <v>8.5299999999999994</v>
      </c>
      <c r="N316" s="88">
        <f>IF(Data!N344="","",Data!N344)</f>
        <v>8.34</v>
      </c>
      <c r="O316" s="88">
        <f>IF(Data!O344="","",Data!O344)</f>
        <v>8.31</v>
      </c>
      <c r="P316" s="88">
        <f>IF(Data!P344="","",Data!P344)</f>
        <v>8.07</v>
      </c>
    </row>
    <row r="317" spans="1:16">
      <c r="A317" s="34" t="s">
        <v>223</v>
      </c>
      <c r="B317" s="66"/>
      <c r="C317" s="66"/>
      <c r="D317" s="66"/>
      <c r="E317" s="66"/>
      <c r="F317" s="66"/>
      <c r="G317" s="66"/>
      <c r="H317" s="66"/>
      <c r="I317" s="66"/>
      <c r="J317" s="66"/>
      <c r="K317" s="66"/>
      <c r="L317" s="66"/>
      <c r="M317" s="66"/>
      <c r="N317" s="66"/>
      <c r="O317" s="66"/>
      <c r="P317" s="66"/>
    </row>
    <row r="318" spans="1:16" ht="15" customHeight="1">
      <c r="A318" s="66" t="s">
        <v>224</v>
      </c>
      <c r="B318" s="66"/>
      <c r="C318" s="66"/>
      <c r="D318" s="66"/>
      <c r="E318" s="66"/>
      <c r="F318" s="66"/>
      <c r="G318" s="66"/>
      <c r="H318" s="66"/>
      <c r="I318" s="66"/>
      <c r="J318" s="66"/>
      <c r="K318" s="66"/>
      <c r="L318" s="66"/>
      <c r="M318" s="66"/>
      <c r="N318" s="66"/>
      <c r="O318" s="66"/>
      <c r="P318" s="66"/>
    </row>
    <row r="319" spans="1:16">
      <c r="A319" s="117" t="s">
        <v>147</v>
      </c>
      <c r="B319" s="66"/>
    </row>
    <row r="321" spans="1:16" ht="13.9" thickBot="1">
      <c r="A321" s="369" t="s">
        <v>225</v>
      </c>
      <c r="B321" s="369"/>
      <c r="C321" s="369"/>
      <c r="D321" s="369"/>
      <c r="E321" s="369"/>
      <c r="F321" s="369"/>
      <c r="G321" s="369"/>
      <c r="H321" s="369"/>
      <c r="I321" s="370"/>
      <c r="J321" s="370"/>
      <c r="K321" s="370"/>
      <c r="L321" s="370"/>
      <c r="M321" s="370"/>
      <c r="N321" s="370"/>
      <c r="O321" s="66"/>
      <c r="P321" s="66"/>
    </row>
    <row r="322" spans="1:16">
      <c r="A322" s="135" t="s">
        <v>128</v>
      </c>
      <c r="B322" s="135" t="s">
        <v>129</v>
      </c>
      <c r="C322" s="470"/>
      <c r="D322" s="470"/>
      <c r="E322" s="470"/>
      <c r="F322" s="470"/>
      <c r="G322" s="470"/>
      <c r="H322" s="470" t="s">
        <v>130</v>
      </c>
      <c r="I322" s="470"/>
      <c r="J322" s="470"/>
      <c r="K322" s="470"/>
      <c r="L322" s="470"/>
      <c r="M322" s="470"/>
      <c r="N322" s="470"/>
      <c r="O322" s="66"/>
      <c r="P322" s="66"/>
    </row>
    <row r="323" spans="1:16" ht="13.9" thickBot="1">
      <c r="A323" s="343" t="s">
        <v>131</v>
      </c>
      <c r="B323" s="343" t="s">
        <v>132</v>
      </c>
      <c r="C323" s="343" t="s">
        <v>82</v>
      </c>
      <c r="D323" s="343" t="s">
        <v>83</v>
      </c>
      <c r="E323" s="343" t="s">
        <v>84</v>
      </c>
      <c r="F323" s="343" t="s">
        <v>85</v>
      </c>
      <c r="G323" s="343" t="s">
        <v>86</v>
      </c>
      <c r="H323" s="343" t="s">
        <v>87</v>
      </c>
      <c r="I323" s="343" t="s">
        <v>88</v>
      </c>
      <c r="J323" s="343" t="s">
        <v>89</v>
      </c>
      <c r="K323" s="343" t="s">
        <v>90</v>
      </c>
      <c r="L323" s="343" t="s">
        <v>91</v>
      </c>
      <c r="M323" s="343" t="s">
        <v>92</v>
      </c>
      <c r="N323" s="343" t="s">
        <v>133</v>
      </c>
    </row>
    <row r="324" spans="1:16">
      <c r="A324" s="8"/>
      <c r="B324" s="8"/>
      <c r="C324" s="315"/>
      <c r="D324" s="315"/>
      <c r="E324" s="315"/>
      <c r="F324" s="315"/>
      <c r="G324" s="315"/>
      <c r="H324" s="315" t="s">
        <v>81</v>
      </c>
      <c r="I324" s="315"/>
      <c r="J324" s="315"/>
      <c r="K324" s="315"/>
      <c r="L324" s="315"/>
      <c r="M324" s="315"/>
      <c r="N324" s="315"/>
    </row>
    <row r="325" spans="1:16">
      <c r="A325" s="8">
        <v>2022</v>
      </c>
      <c r="B325" s="84">
        <v>44686</v>
      </c>
      <c r="C325" s="52">
        <f>IF(Data!E288&gt;0,Data!E288,E196)</f>
        <v>11.293440802878235</v>
      </c>
      <c r="D325" s="52">
        <f>IF(Data!F288&gt;0,Data!F288,F196)</f>
        <v>11.088336873880397</v>
      </c>
      <c r="E325" s="52">
        <f>IF(Data!G288&gt;0,Data!G288,G196)</f>
        <v>11.332417855901596</v>
      </c>
      <c r="F325" s="52">
        <f>IF(Data!H288&gt;0,Data!H288,H196)</f>
        <v>11.239965516619149</v>
      </c>
      <c r="G325" s="52">
        <f>IF(Data!I288&gt;0,Data!I288,I196)</f>
        <v>11.315889304494549</v>
      </c>
      <c r="H325" s="52">
        <f>IF(Data!J288&gt;0,Data!J288,J196)</f>
        <v>11.456255214465349</v>
      </c>
      <c r="I325" s="52">
        <f>IF(Data!K288&gt;0,Data!K288,K196)</f>
        <v>11.354633592605332</v>
      </c>
      <c r="J325" s="52">
        <f>IF(Data!L288&gt;0,Data!L288,L196)</f>
        <v>11.373412001067132</v>
      </c>
      <c r="K325" s="52">
        <f>IF(Data!M288&gt;0,Data!M288,M196)</f>
        <v>11.460923629215332</v>
      </c>
      <c r="L325" s="52">
        <f>IF(Data!N288&gt;0,Data!N288,N196)</f>
        <v>11.360889966251142</v>
      </c>
      <c r="M325" s="52">
        <f>IF(Data!O288&gt;0,Data!O288,O196)</f>
        <v>11.38587527119194</v>
      </c>
      <c r="N325" s="52">
        <f>IF(Data!P288&gt;0,Data!P288,P196)</f>
        <v>10.785873001093618</v>
      </c>
    </row>
    <row r="326" spans="1:16">
      <c r="A326" s="66"/>
      <c r="B326" s="84">
        <f>B325+7</f>
        <v>44693</v>
      </c>
      <c r="C326" s="52">
        <f>IF(Data!E289&gt;0,Data!E289,E197)</f>
        <v>12.197862360136764</v>
      </c>
      <c r="D326" s="52">
        <f>IF(Data!F289&gt;0,Data!F289,F197)</f>
        <v>11.995038023388783</v>
      </c>
      <c r="E326" s="52">
        <f>IF(Data!G289&gt;0,Data!G289,G197)</f>
        <v>12.239119005409982</v>
      </c>
      <c r="F326" s="52">
        <f>IF(Data!H289&gt;0,Data!H289,H197)</f>
        <v>12.145491874340376</v>
      </c>
      <c r="G326" s="52">
        <f>IF(Data!I289&gt;0,Data!I289,I197)</f>
        <v>12.221415662215776</v>
      </c>
      <c r="H326" s="52">
        <f>IF(Data!J289&gt;0,Data!J289,J197)</f>
        <v>12.361781572186576</v>
      </c>
      <c r="I326" s="52">
        <f>IF(Data!K289&gt;0,Data!K289,K197)</f>
        <v>12.24404582655559</v>
      </c>
      <c r="J326" s="52">
        <f>IF(Data!L289&gt;0,Data!L289,L197)</f>
        <v>12.262824235017391</v>
      </c>
      <c r="K326" s="52">
        <f>IF(Data!M289&gt;0,Data!M289,M197)</f>
        <v>12.35033586316559</v>
      </c>
      <c r="L326" s="52">
        <f>IF(Data!N289&gt;0,Data!N289,N197)</f>
        <v>12.138020307488853</v>
      </c>
      <c r="M326" s="52">
        <f>IF(Data!O289&gt;0,Data!O289,O197)</f>
        <v>12.163005612429652</v>
      </c>
      <c r="N326" s="52">
        <f>IF(Data!P289&gt;0,Data!P289,P197)</f>
        <v>11.347772385130634</v>
      </c>
    </row>
    <row r="327" spans="1:16">
      <c r="A327" s="66"/>
      <c r="B327" s="84">
        <f t="shared" ref="B327:B381" si="6">B326+7</f>
        <v>44700</v>
      </c>
      <c r="C327" s="52">
        <f>IF(Data!E290&gt;0,Data!E290,E198)</f>
        <v>12.404332922600618</v>
      </c>
      <c r="D327" s="52">
        <f>IF(Data!F290&gt;0,Data!F290,F198)</f>
        <v>12.226435893544945</v>
      </c>
      <c r="E327" s="52">
        <f>IF(Data!G290&gt;0,Data!G290,G198)</f>
        <v>12.470516875566144</v>
      </c>
      <c r="F327" s="52">
        <f>IF(Data!H290&gt;0,Data!H290,H198)</f>
        <v>12.386764572431758</v>
      </c>
      <c r="G327" s="52">
        <f>IF(Data!I290&gt;0,Data!I290,I198)</f>
        <v>12.462688360307158</v>
      </c>
      <c r="H327" s="52">
        <f>IF(Data!J290&gt;0,Data!J290,J198)</f>
        <v>12.603054270277958</v>
      </c>
      <c r="I327" s="52">
        <f>IF(Data!K290&gt;0,Data!K290,K198)</f>
        <v>12.509061316723319</v>
      </c>
      <c r="J327" s="52">
        <f>IF(Data!L290&gt;0,Data!L290,L198)</f>
        <v>12.527839725185119</v>
      </c>
      <c r="K327" s="52">
        <f>IF(Data!M290&gt;0,Data!M290,M198)</f>
        <v>12.615351353333319</v>
      </c>
      <c r="L327" s="52">
        <f>IF(Data!N290&gt;0,Data!N290,N198)</f>
        <v>12.44061667822338</v>
      </c>
      <c r="M327" s="52">
        <f>IF(Data!O290&gt;0,Data!O290,O198)</f>
        <v>12.465601983164179</v>
      </c>
      <c r="N327" s="52">
        <f>IF(Data!P290&gt;0,Data!P290,P198)</f>
        <v>11.655823429086681</v>
      </c>
    </row>
    <row r="328" spans="1:16">
      <c r="A328" s="66"/>
      <c r="B328" s="84">
        <f t="shared" si="6"/>
        <v>44707</v>
      </c>
      <c r="C328" s="52">
        <f>IF(Data!E291&gt;0,Data!E291,E199)</f>
        <v>11.859590010512704</v>
      </c>
      <c r="D328" s="52">
        <f>IF(Data!F291&gt;0,Data!F291,F199)</f>
        <v>11.701709697767036</v>
      </c>
      <c r="E328" s="52">
        <f>IF(Data!G291&gt;0,Data!G291,G199)</f>
        <v>11.945790679788235</v>
      </c>
      <c r="F328" s="52">
        <f>IF(Data!H291&gt;0,Data!H291,H199)</f>
        <v>11.883331317660215</v>
      </c>
      <c r="G328" s="52">
        <f>IF(Data!I291&gt;0,Data!I291,I199)</f>
        <v>11.959255105535615</v>
      </c>
      <c r="H328" s="52">
        <f>IF(Data!J291&gt;0,Data!J291,J199)</f>
        <v>12.099621015506415</v>
      </c>
      <c r="I328" s="52">
        <f>IF(Data!K291&gt;0,Data!K291,K199)</f>
        <v>12.033472476353159</v>
      </c>
      <c r="J328" s="52">
        <f>IF(Data!L291&gt;0,Data!L291,L199)</f>
        <v>12.05225088481496</v>
      </c>
      <c r="K328" s="52">
        <f>IF(Data!M291&gt;0,Data!M291,M199)</f>
        <v>12.139762512963159</v>
      </c>
      <c r="L328" s="52">
        <f>IF(Data!N291&gt;0,Data!N291,N199)</f>
        <v>12.007436098408458</v>
      </c>
      <c r="M328" s="52">
        <f>IF(Data!O291&gt;0,Data!O291,O199)</f>
        <v>12.032421403349257</v>
      </c>
      <c r="N328" s="52">
        <f>IF(Data!P291&gt;0,Data!P291,P199)</f>
        <v>11.455791192244572</v>
      </c>
    </row>
    <row r="329" spans="1:16">
      <c r="A329" s="66"/>
      <c r="B329" s="84">
        <f t="shared" si="6"/>
        <v>44714</v>
      </c>
      <c r="C329" s="52">
        <f>IF(Data!E292&gt;0,Data!E292,E200)</f>
        <v>10.995365917106113</v>
      </c>
      <c r="D329" s="52">
        <f>IF(Data!F292&gt;0,Data!F292,F200)</f>
        <v>10.848254148316489</v>
      </c>
      <c r="E329" s="52">
        <f>IF(Data!G292&gt;0,Data!G292,G200)</f>
        <v>11.092335130337688</v>
      </c>
      <c r="F329" s="52">
        <f>IF(Data!H292&gt;0,Data!H292,H200)</f>
        <v>11.064874602796131</v>
      </c>
      <c r="G329" s="52">
        <f>IF(Data!I292&gt;0,Data!I292,I200)</f>
        <v>11.140798390671531</v>
      </c>
      <c r="H329" s="52">
        <f>IF(Data!J292&gt;0,Data!J292,J200)</f>
        <v>11.281164300642331</v>
      </c>
      <c r="I329" s="52">
        <f>IF(Data!K292&gt;0,Data!K292,K200)</f>
        <v>11.250981004404059</v>
      </c>
      <c r="J329" s="52">
        <f>IF(Data!L292&gt;0,Data!L292,L200)</f>
        <v>11.269759412865859</v>
      </c>
      <c r="K329" s="52">
        <f>IF(Data!M292&gt;0,Data!M292,M200)</f>
        <v>11.357271041014059</v>
      </c>
      <c r="L329" s="52">
        <f>IF(Data!N292&gt;0,Data!N292,N200)</f>
        <v>11.31283682859932</v>
      </c>
      <c r="M329" s="52">
        <f>IF(Data!O292&gt;0,Data!O292,O200)</f>
        <v>11.337822133540119</v>
      </c>
      <c r="N329" s="52">
        <f>IF(Data!P292&gt;0,Data!P292,P200)</f>
        <v>10.960329247478814</v>
      </c>
    </row>
    <row r="330" spans="1:16">
      <c r="A330" s="66"/>
      <c r="B330" s="84">
        <f t="shared" si="6"/>
        <v>44721</v>
      </c>
      <c r="C330" s="52">
        <f>IF(Data!E293&gt;0,Data!E293,E201)</f>
        <v>11.14775012907835</v>
      </c>
      <c r="D330" s="52">
        <f>IF(Data!F293&gt;0,Data!F293,F201)</f>
        <v>11.000961396725973</v>
      </c>
      <c r="E330" s="52">
        <f>IF(Data!G293&gt;0,Data!G293,G201)</f>
        <v>11.245042378747172</v>
      </c>
      <c r="F330" s="52">
        <f>IF(Data!H293&gt;0,Data!H293,H201)</f>
        <v>11.215774206613366</v>
      </c>
      <c r="G330" s="52">
        <f>IF(Data!I293&gt;0,Data!I293,I201)</f>
        <v>11.291697994488766</v>
      </c>
      <c r="H330" s="52">
        <f>IF(Data!J293&gt;0,Data!J293,J201)</f>
        <v>11.432063904459566</v>
      </c>
      <c r="I330" s="52">
        <f>IF(Data!K293&gt;0,Data!K293,K201)</f>
        <v>11.418286697000935</v>
      </c>
      <c r="J330" s="52">
        <f>IF(Data!L293&gt;0,Data!L293,L201)</f>
        <v>11.437065105462736</v>
      </c>
      <c r="K330" s="52">
        <f>IF(Data!M293&gt;0,Data!M293,M201)</f>
        <v>11.524576733610935</v>
      </c>
      <c r="L330" s="52">
        <f>IF(Data!N293&gt;0,Data!N293,N201)</f>
        <v>11.521708349709789</v>
      </c>
      <c r="M330" s="52">
        <f>IF(Data!O293&gt;0,Data!O293,O201)</f>
        <v>11.546693654650587</v>
      </c>
      <c r="N330" s="52">
        <f>IF(Data!P293&gt;0,Data!P293,P201)</f>
        <v>11.203998272927048</v>
      </c>
    </row>
    <row r="331" spans="1:16">
      <c r="A331" s="66"/>
      <c r="B331" s="84">
        <f t="shared" si="6"/>
        <v>44728</v>
      </c>
      <c r="C331" s="52">
        <f>IF(Data!E294&gt;0,Data!E294,E202)</f>
        <v>11.103336729714556</v>
      </c>
      <c r="D331" s="52">
        <f>IF(Data!F294&gt;0,Data!F294,F202)</f>
        <v>10.96136801471325</v>
      </c>
      <c r="E331" s="52">
        <f>IF(Data!G294&gt;0,Data!G294,G202)</f>
        <v>11.205448996734448</v>
      </c>
      <c r="F331" s="52">
        <f>IF(Data!H294&gt;0,Data!H294,H202)</f>
        <v>11.197792966011862</v>
      </c>
      <c r="G331" s="52">
        <f>IF(Data!I294&gt;0,Data!I294,I202)</f>
        <v>11.273716753887262</v>
      </c>
      <c r="H331" s="52">
        <f>IF(Data!J294&gt;0,Data!J294,J202)</f>
        <v>11.414082663858062</v>
      </c>
      <c r="I331" s="52">
        <f>IF(Data!K294&gt;0,Data!K294,K202)</f>
        <v>11.396748474039686</v>
      </c>
      <c r="J331" s="52">
        <f>IF(Data!L294&gt;0,Data!L294,L202)</f>
        <v>11.415526882501487</v>
      </c>
      <c r="K331" s="52">
        <f>IF(Data!M294&gt;0,Data!M294,M202)</f>
        <v>11.503038510649686</v>
      </c>
      <c r="L331" s="52">
        <f>IF(Data!N294&gt;0,Data!N294,N202)</f>
        <v>11.493878351155713</v>
      </c>
      <c r="M331" s="52">
        <f>IF(Data!O294&gt;0,Data!O294,O202)</f>
        <v>11.518863656096512</v>
      </c>
      <c r="N331" s="52">
        <f>IF(Data!P294&gt;0,Data!P294,P202)</f>
        <v>11.174380811966957</v>
      </c>
    </row>
    <row r="332" spans="1:16">
      <c r="A332" s="66"/>
      <c r="B332" s="84">
        <f t="shared" si="6"/>
        <v>44735</v>
      </c>
      <c r="C332" s="52">
        <f>IF(Data!E295&gt;0,Data!E295,E203)</f>
        <v>9.735194213809411</v>
      </c>
      <c r="D332" s="52">
        <f>IF(Data!F295&gt;0,Data!F295,F203)</f>
        <v>9.5726750317751339</v>
      </c>
      <c r="E332" s="52">
        <f>IF(Data!G295&gt;0,Data!G295,G203)</f>
        <v>9.8167560137963328</v>
      </c>
      <c r="F332" s="52">
        <f>IF(Data!H295&gt;0,Data!H295,H203)</f>
        <v>9.8265261253525207</v>
      </c>
      <c r="G332" s="52">
        <f>IF(Data!I295&gt;0,Data!I295,I203)</f>
        <v>9.9024499132279207</v>
      </c>
      <c r="H332" s="52">
        <f>IF(Data!J295&gt;0,Data!J295,J203)</f>
        <v>10.042815823198721</v>
      </c>
      <c r="I332" s="52">
        <f>IF(Data!K295&gt;0,Data!K295,K203)</f>
        <v>10.061563520309205</v>
      </c>
      <c r="J332" s="52">
        <f>IF(Data!L295&gt;0,Data!L295,L203)</f>
        <v>10.080341928771006</v>
      </c>
      <c r="K332" s="52">
        <f>IF(Data!M295&gt;0,Data!M295,M203)</f>
        <v>10.167853556919205</v>
      </c>
      <c r="L332" s="52">
        <f>IF(Data!N295&gt;0,Data!N295,N203)</f>
        <v>10.187473148726561</v>
      </c>
      <c r="M332" s="52">
        <f>IF(Data!O295&gt;0,Data!O295,O203)</f>
        <v>10.212458453667359</v>
      </c>
      <c r="N332" s="52">
        <f>IF(Data!P295&gt;0,Data!P295,P203)</f>
        <v>9.9300417865187214</v>
      </c>
    </row>
    <row r="333" spans="1:16">
      <c r="A333" s="66"/>
      <c r="B333" s="84">
        <f t="shared" si="6"/>
        <v>44742</v>
      </c>
      <c r="C333" s="52">
        <f>IF(Data!E296&gt;0,Data!E296,E204)</f>
        <v>9.0723488826931558</v>
      </c>
      <c r="D333" s="52">
        <f>IF(Data!F296&gt;0,Data!F296,F204)</f>
        <v>8.8633629742274209</v>
      </c>
      <c r="E333" s="52">
        <f>IF(Data!G296&gt;0,Data!G296,G204)</f>
        <v>9.1074439562486198</v>
      </c>
      <c r="F333" s="52">
        <f>IF(Data!H296&gt;0,Data!H296,H204)</f>
        <v>9.1411796591871077</v>
      </c>
      <c r="G333" s="52">
        <f>IF(Data!I296&gt;0,Data!I296,I204)</f>
        <v>9.2171034470625077</v>
      </c>
      <c r="H333" s="52">
        <f>IF(Data!J296&gt;0,Data!J296,J204)</f>
        <v>9.3574693570333078</v>
      </c>
      <c r="I333" s="52">
        <f>IF(Data!K296&gt;0,Data!K296,K204)</f>
        <v>9.3840661605636893</v>
      </c>
      <c r="J333" s="52">
        <f>IF(Data!L296&gt;0,Data!L296,L204)</f>
        <v>9.4028445690254898</v>
      </c>
      <c r="K333" s="52">
        <f>IF(Data!M296&gt;0,Data!M296,M204)</f>
        <v>9.4903561971736892</v>
      </c>
      <c r="L333" s="52">
        <f>IF(Data!N296&gt;0,Data!N296,N204)</f>
        <v>9.5264199720348319</v>
      </c>
      <c r="M333" s="52">
        <f>IF(Data!O296&gt;0,Data!O296,O204)</f>
        <v>9.5514052769756308</v>
      </c>
      <c r="N333" s="52">
        <f>IF(Data!P296&gt;0,Data!P296,P204)</f>
        <v>9.3638358625742448</v>
      </c>
    </row>
    <row r="334" spans="1:16">
      <c r="A334" s="66"/>
      <c r="B334" s="84">
        <f t="shared" si="6"/>
        <v>44749</v>
      </c>
      <c r="C334" s="52">
        <f>IF(Data!E297&gt;0,Data!E297,E205)</f>
        <v>8.2441557380499262</v>
      </c>
      <c r="D334" s="52">
        <f>IF(Data!F297&gt;0,Data!F297,F205)</f>
        <v>8.3021313179348635</v>
      </c>
      <c r="E334" s="52">
        <f>IF(Data!G297&gt;0,Data!G297,G205)</f>
        <v>8.5611061998390241</v>
      </c>
      <c r="F334" s="52">
        <f>IF(Data!H297&gt;0,Data!H297,H205)</f>
        <v>8.49967327065756</v>
      </c>
      <c r="G334" s="52">
        <f>IF(Data!I297&gt;0,Data!I297,I205)</f>
        <v>8.5597543779807435</v>
      </c>
      <c r="H334" s="52">
        <f>IF(Data!J297&gt;0,Data!J297,J205)</f>
        <v>8.716194058822186</v>
      </c>
      <c r="I334" s="52">
        <f>IF(Data!K297&gt;0,Data!K297,K205)</f>
        <v>8.772640331677465</v>
      </c>
      <c r="J334" s="52">
        <f>IF(Data!L297&gt;0,Data!L297,L205)</f>
        <v>8.662793826154159</v>
      </c>
      <c r="K334" s="52">
        <f>IF(Data!M297&gt;0,Data!M297,M205)</f>
        <v>8.8305978046738254</v>
      </c>
      <c r="L334" s="52">
        <f>IF(Data!N297&gt;0,Data!N297,N205)</f>
        <v>8.9966900706878139</v>
      </c>
      <c r="M334" s="52">
        <f>IF(Data!O297&gt;0,Data!O297,O205)</f>
        <v>8.9864781030353225</v>
      </c>
      <c r="N334" s="52">
        <f>IF(Data!P297&gt;0,Data!P297,P205)</f>
        <v>8.8506261852713681</v>
      </c>
    </row>
    <row r="335" spans="1:16">
      <c r="A335" s="66"/>
      <c r="B335" s="84">
        <f t="shared" si="6"/>
        <v>44756</v>
      </c>
      <c r="C335" s="52">
        <f>IF(Data!E298&gt;0,Data!E298,E206)</f>
        <v>8.2947737568521696</v>
      </c>
      <c r="D335" s="52">
        <f>IF(Data!F298&gt;0,Data!F298,F206)</f>
        <v>7.9449230437040343</v>
      </c>
      <c r="E335" s="52">
        <f>IF(Data!G298&gt;0,Data!G298,G206)</f>
        <v>8.2038979256081959</v>
      </c>
      <c r="F335" s="52">
        <f>IF(Data!H298&gt;0,Data!H298,H206)</f>
        <v>8.1525382131406392</v>
      </c>
      <c r="G335" s="52">
        <f>IF(Data!I298&gt;0,Data!I298,I206)</f>
        <v>8.2126193204638227</v>
      </c>
      <c r="H335" s="52">
        <f>IF(Data!J298&gt;0,Data!J298,J206)</f>
        <v>8.3690590013052653</v>
      </c>
      <c r="I335" s="52">
        <f>IF(Data!K298&gt;0,Data!K298,K206)</f>
        <v>8.4359618354150996</v>
      </c>
      <c r="J335" s="52">
        <f>IF(Data!L298&gt;0,Data!L298,L206)</f>
        <v>8.3261153298917936</v>
      </c>
      <c r="K335" s="52">
        <f>IF(Data!M298&gt;0,Data!M298,M206)</f>
        <v>8.4939193084114599</v>
      </c>
      <c r="L335" s="52">
        <f>IF(Data!N298&gt;0,Data!N298,N206)</f>
        <v>8.6675704913554679</v>
      </c>
      <c r="M335" s="52">
        <f>IF(Data!O298&gt;0,Data!O298,O206)</f>
        <v>8.6573585237029764</v>
      </c>
      <c r="N335" s="52">
        <f>IF(Data!P298&gt;0,Data!P298,P206)</f>
        <v>8.5326949966355699</v>
      </c>
    </row>
    <row r="336" spans="1:16">
      <c r="A336" s="66"/>
      <c r="B336" s="84">
        <f t="shared" si="6"/>
        <v>44763</v>
      </c>
      <c r="C336" s="52">
        <f>IF(Data!E299&gt;0,Data!E299,E207)</f>
        <v>8.2759927229570902</v>
      </c>
      <c r="D336" s="52">
        <f>IF(Data!F299&gt;0,Data!F299,F207)</f>
        <v>8.0315029740619206</v>
      </c>
      <c r="E336" s="52">
        <f>IF(Data!G299&gt;0,Data!G299,G207)</f>
        <v>8.2904778559660812</v>
      </c>
      <c r="F336" s="52">
        <f>IF(Data!H299&gt;0,Data!H299,H207)</f>
        <v>8.2206892380342413</v>
      </c>
      <c r="G336" s="52">
        <f>IF(Data!I299&gt;0,Data!I299,I207)</f>
        <v>8.2807703453574248</v>
      </c>
      <c r="H336" s="52">
        <f>IF(Data!J299&gt;0,Data!J299,J207)</f>
        <v>8.4372100261988674</v>
      </c>
      <c r="I336" s="52">
        <f>IF(Data!K299&gt;0,Data!K299,K207)</f>
        <v>8.4939691806309803</v>
      </c>
      <c r="J336" s="52">
        <f>IF(Data!L299&gt;0,Data!L299,L207)</f>
        <v>8.3841226751076743</v>
      </c>
      <c r="K336" s="52">
        <f>IF(Data!M299&gt;0,Data!M299,M207)</f>
        <v>8.5519266536273406</v>
      </c>
      <c r="L336" s="52">
        <f>IF(Data!N299&gt;0,Data!N299,N207)</f>
        <v>8.7246492525883621</v>
      </c>
      <c r="M336" s="52">
        <f>IF(Data!O299&gt;0,Data!O299,O207)</f>
        <v>8.7144372849358707</v>
      </c>
      <c r="N336" s="52">
        <f>IF(Data!P299&gt;0,Data!P299,P207)</f>
        <v>8.6039009740538237</v>
      </c>
    </row>
    <row r="337" spans="1:14">
      <c r="A337" s="66"/>
      <c r="B337" s="84">
        <f t="shared" si="6"/>
        <v>44770</v>
      </c>
      <c r="C337" s="52">
        <f>IF(Data!E300&gt;0,Data!E300,E208)</f>
        <v>8.2759927229570902</v>
      </c>
      <c r="D337" s="52">
        <f>IF(Data!F300&gt;0,Data!F300,F208)</f>
        <v>8.2143037668432193</v>
      </c>
      <c r="E337" s="52">
        <f>IF(Data!G300&gt;0,Data!G300,G208)</f>
        <v>8.4732786487473799</v>
      </c>
      <c r="F337" s="52">
        <f>IF(Data!H300&gt;0,Data!H300,H208)</f>
        <v>8.4193060500179406</v>
      </c>
      <c r="G337" s="52">
        <f>IF(Data!I300&gt;0,Data!I300,I208)</f>
        <v>8.4793871573411241</v>
      </c>
      <c r="H337" s="52">
        <f>IF(Data!J300&gt;0,Data!J300,J208)</f>
        <v>8.6358268381825667</v>
      </c>
      <c r="I337" s="52">
        <f>IF(Data!K300&gt;0,Data!K300,K208)</f>
        <v>8.6919729895526068</v>
      </c>
      <c r="J337" s="52">
        <f>IF(Data!L300&gt;0,Data!L300,L208)</f>
        <v>8.5821264840293008</v>
      </c>
      <c r="K337" s="52">
        <f>IF(Data!M300&gt;0,Data!M300,M208)</f>
        <v>8.7499304625489671</v>
      </c>
      <c r="L337" s="52">
        <f>IF(Data!N300&gt;0,Data!N300,N208)</f>
        <v>8.9218396141579532</v>
      </c>
      <c r="M337" s="52">
        <f>IF(Data!O300&gt;0,Data!O300,O208)</f>
        <v>8.9116276465054618</v>
      </c>
      <c r="N337" s="52">
        <f>IF(Data!P300&gt;0,Data!P300,P208)</f>
        <v>8.8022501928683141</v>
      </c>
    </row>
    <row r="338" spans="1:14">
      <c r="A338" s="66"/>
      <c r="B338" s="84">
        <f t="shared" si="6"/>
        <v>44777</v>
      </c>
      <c r="C338" s="52">
        <f>IF(Data!E301&gt;0,Data!E301,E209)</f>
        <v>9.5500000000000007</v>
      </c>
      <c r="D338" s="52">
        <f>IF(Data!F301&gt;0,Data!F301,F209)</f>
        <v>7.8885996694588121</v>
      </c>
      <c r="E338" s="52">
        <f>IF(Data!G301&gt;0,Data!G301,G209)</f>
        <v>8.1475745513629736</v>
      </c>
      <c r="F338" s="52">
        <f>IF(Data!H301&gt;0,Data!H301,H209)</f>
        <v>8.1085169664558272</v>
      </c>
      <c r="G338" s="52">
        <f>IF(Data!I301&gt;0,Data!I301,I209)</f>
        <v>8.1685980737790107</v>
      </c>
      <c r="H338" s="52">
        <f>IF(Data!J301&gt;0,Data!J301,J209)</f>
        <v>8.3250377546204533</v>
      </c>
      <c r="I338" s="52">
        <f>IF(Data!K301&gt;0,Data!K301,K209)</f>
        <v>8.4085985983314888</v>
      </c>
      <c r="J338" s="52">
        <f>IF(Data!L301&gt;0,Data!L301,L209)</f>
        <v>8.2987520928081828</v>
      </c>
      <c r="K338" s="52">
        <f>IF(Data!M301&gt;0,Data!M301,M209)</f>
        <v>8.4665560713278474</v>
      </c>
      <c r="L338" s="52">
        <f>IF(Data!N301&gt;0,Data!N301,N209)</f>
        <v>8.6577649833279811</v>
      </c>
      <c r="M338" s="52">
        <f>IF(Data!O301&gt;0,Data!O301,O209)</f>
        <v>8.6475530156754896</v>
      </c>
      <c r="N338" s="52">
        <f>IF(Data!P301&gt;0,Data!P301,P209)</f>
        <v>8.5981457330663922</v>
      </c>
    </row>
    <row r="339" spans="1:14">
      <c r="A339" s="66"/>
      <c r="B339" s="84">
        <f t="shared" si="6"/>
        <v>44784</v>
      </c>
      <c r="C339" s="52">
        <f>IF(Data!E302&gt;0,Data!E302,E210)</f>
        <v>9.5500000000000007</v>
      </c>
      <c r="D339" s="52">
        <f>IF(Data!F302&gt;0,Data!F302,F210)</f>
        <v>8.1711843341552246</v>
      </c>
      <c r="E339" s="52">
        <f>IF(Data!G302&gt;0,Data!G302,G210)</f>
        <v>8.4301592160593852</v>
      </c>
      <c r="F339" s="52">
        <f>IF(Data!H302&gt;0,Data!H302,H210)</f>
        <v>8.356689627461801</v>
      </c>
      <c r="G339" s="52">
        <f>IF(Data!I302&gt;0,Data!I302,I210)</f>
        <v>8.4167707347849845</v>
      </c>
      <c r="H339" s="52">
        <f>IF(Data!J302&gt;0,Data!J302,J210)</f>
        <v>8.5732104156264271</v>
      </c>
      <c r="I339" s="52">
        <f>IF(Data!K302&gt;0,Data!K302,K210)</f>
        <v>8.6399987560679001</v>
      </c>
      <c r="J339" s="52">
        <f>IF(Data!L302&gt;0,Data!L302,L210)</f>
        <v>8.5301522505445941</v>
      </c>
      <c r="K339" s="52">
        <f>IF(Data!M302&gt;0,Data!M302,M210)</f>
        <v>8.6979562290642605</v>
      </c>
      <c r="L339" s="52">
        <f>IF(Data!N302&gt;0,Data!N302,N210)</f>
        <v>8.8842212627140409</v>
      </c>
      <c r="M339" s="52">
        <f>IF(Data!O302&gt;0,Data!O302,O210)</f>
        <v>8.8740092950615495</v>
      </c>
      <c r="N339" s="52">
        <f>IF(Data!P302&gt;0,Data!P302,P210)</f>
        <v>8.8116006097270745</v>
      </c>
    </row>
    <row r="340" spans="1:14">
      <c r="A340" s="66"/>
      <c r="B340" s="84">
        <f t="shared" si="6"/>
        <v>44791</v>
      </c>
      <c r="C340" s="52">
        <f>IF(Data!E303&gt;0,Data!E303,E211)</f>
        <v>9.5500000000000007</v>
      </c>
      <c r="D340" s="52">
        <f>IF(Data!F303&gt;0,Data!F303,F211)</f>
        <v>7.4171297320311451</v>
      </c>
      <c r="E340" s="52">
        <f>IF(Data!G303&gt;0,Data!G303,G211)</f>
        <v>7.6761046139353066</v>
      </c>
      <c r="F340" s="52">
        <f>IF(Data!H303&gt;0,Data!H303,H211)</f>
        <v>7.6086784244703694</v>
      </c>
      <c r="G340" s="52">
        <f>IF(Data!I303&gt;0,Data!I303,I211)</f>
        <v>7.668759531793552</v>
      </c>
      <c r="H340" s="52">
        <f>IF(Data!J303&gt;0,Data!J303,J211)</f>
        <v>7.8251992126349954</v>
      </c>
      <c r="I340" s="52">
        <f>IF(Data!K303&gt;0,Data!K303,K211)</f>
        <v>7.8927198720263458</v>
      </c>
      <c r="J340" s="52">
        <f>IF(Data!L303&gt;0,Data!L303,L211)</f>
        <v>7.7828733665030398</v>
      </c>
      <c r="K340" s="52">
        <f>IF(Data!M303&gt;0,Data!M303,M211)</f>
        <v>7.9506773450227053</v>
      </c>
      <c r="L340" s="52">
        <f>IF(Data!N303&gt;0,Data!N303,N211)</f>
        <v>8.1435721667082124</v>
      </c>
      <c r="M340" s="52">
        <f>IF(Data!O303&gt;0,Data!O303,O211)</f>
        <v>8.1333601990557209</v>
      </c>
      <c r="N340" s="52">
        <f>IF(Data!P303&gt;0,Data!P303,P211)</f>
        <v>8.098763236866608</v>
      </c>
    </row>
    <row r="341" spans="1:14">
      <c r="A341" s="66"/>
      <c r="B341" s="84">
        <f t="shared" si="6"/>
        <v>44798</v>
      </c>
      <c r="C341" s="52">
        <f>IF(Data!E304&gt;0,Data!E304,E212)</f>
        <v>9.5500000000000007</v>
      </c>
      <c r="D341" s="52">
        <f>IF(Data!F304&gt;0,Data!F304,F212)</f>
        <v>7.8283656942485296</v>
      </c>
      <c r="E341" s="52">
        <f>IF(Data!G304&gt;0,Data!G304,G212)</f>
        <v>8.0873405761526911</v>
      </c>
      <c r="F341" s="52">
        <f>IF(Data!H304&gt;0,Data!H304,H212)</f>
        <v>8.0164354677184484</v>
      </c>
      <c r="G341" s="52">
        <f>IF(Data!I304&gt;0,Data!I304,I212)</f>
        <v>8.0765165750416319</v>
      </c>
      <c r="H341" s="52">
        <f>IF(Data!J304&gt;0,Data!J304,J212)</f>
        <v>8.2329562558830744</v>
      </c>
      <c r="I341" s="52">
        <f>IF(Data!K304&gt;0,Data!K304,K212)</f>
        <v>8.2829207936247791</v>
      </c>
      <c r="J341" s="52">
        <f>IF(Data!L304&gt;0,Data!L304,L212)</f>
        <v>8.1730742881014731</v>
      </c>
      <c r="K341" s="52">
        <f>IF(Data!M304&gt;0,Data!M304,M212)</f>
        <v>8.3408782666211394</v>
      </c>
      <c r="L341" s="52">
        <f>IF(Data!N304&gt;0,Data!N304,N212)</f>
        <v>8.5161605235260591</v>
      </c>
      <c r="M341" s="52">
        <f>IF(Data!O304&gt;0,Data!O304,O212)</f>
        <v>8.5059485558735677</v>
      </c>
      <c r="N341" s="52">
        <f>IF(Data!P304&gt;0,Data!P304,P212)</f>
        <v>8.424081223983773</v>
      </c>
    </row>
    <row r="342" spans="1:14">
      <c r="A342" s="66"/>
      <c r="B342" s="84">
        <f t="shared" si="6"/>
        <v>44805</v>
      </c>
      <c r="C342" s="52">
        <f>IF(Data!E305&gt;0,Data!E305,E213)</f>
        <v>9.5500000000000007</v>
      </c>
      <c r="D342" s="52">
        <f>IF(Data!F305&gt;0,Data!F305,F213)</f>
        <v>8.69</v>
      </c>
      <c r="E342" s="52">
        <f>IF(Data!G305&gt;0,Data!G305,G213)</f>
        <v>8.0764882014868764</v>
      </c>
      <c r="F342" s="52">
        <f>IF(Data!H305&gt;0,Data!H305,H213)</f>
        <v>8.0099027164955565</v>
      </c>
      <c r="G342" s="52">
        <f>IF(Data!I305&gt;0,Data!I305,I213)</f>
        <v>8.06998382381874</v>
      </c>
      <c r="H342" s="52">
        <f>IF(Data!J305&gt;0,Data!J305,J213)</f>
        <v>8.2264235046601826</v>
      </c>
      <c r="I342" s="52">
        <f>IF(Data!K305&gt;0,Data!K305,K213)</f>
        <v>8.2838325637148316</v>
      </c>
      <c r="J342" s="52">
        <f>IF(Data!L305&gt;0,Data!L305,L213)</f>
        <v>8.1739860581915256</v>
      </c>
      <c r="K342" s="52">
        <f>IF(Data!M305&gt;0,Data!M305,M213)</f>
        <v>8.3417900367111919</v>
      </c>
      <c r="L342" s="52">
        <f>IF(Data!N305&gt;0,Data!N305,N213)</f>
        <v>8.5195443935319393</v>
      </c>
      <c r="M342" s="52">
        <f>IF(Data!O305&gt;0,Data!O305,O213)</f>
        <v>8.5093324258794478</v>
      </c>
      <c r="N342" s="52">
        <f>IF(Data!P305&gt;0,Data!P305,P213)</f>
        <v>8.4562539728706607</v>
      </c>
    </row>
    <row r="343" spans="1:14">
      <c r="A343" s="66"/>
      <c r="B343" s="84">
        <f t="shared" si="6"/>
        <v>44812</v>
      </c>
      <c r="C343" s="52">
        <f>IF(Data!E306&gt;0,Data!E306,E214)</f>
        <v>9.5500000000000007</v>
      </c>
      <c r="D343" s="52">
        <f>IF(Data!F306&gt;0,Data!F306,F214)</f>
        <v>8.69</v>
      </c>
      <c r="E343" s="52">
        <f>IF(Data!G306&gt;0,Data!G306,G214)</f>
        <v>8.7373564694018082</v>
      </c>
      <c r="F343" s="52">
        <f>IF(Data!H306&gt;0,Data!H306,H214)</f>
        <v>8.249614130176564</v>
      </c>
      <c r="G343" s="52">
        <f>IF(Data!I306&gt;0,Data!I306,I214)</f>
        <v>8.3096952374997475</v>
      </c>
      <c r="H343" s="52">
        <f>IF(Data!J306&gt;0,Data!J306,J214)</f>
        <v>8.46613491834119</v>
      </c>
      <c r="I343" s="52">
        <f>IF(Data!K306&gt;0,Data!K306,K214)</f>
        <v>8.5169693465658689</v>
      </c>
      <c r="J343" s="52">
        <f>IF(Data!L306&gt;0,Data!L306,L214)</f>
        <v>8.4071228410425629</v>
      </c>
      <c r="K343" s="52">
        <f>IF(Data!M306&gt;0,Data!M306,M214)</f>
        <v>8.5749268195622292</v>
      </c>
      <c r="L343" s="52">
        <f>IF(Data!N306&gt;0,Data!N306,N214)</f>
        <v>8.7477372980326216</v>
      </c>
      <c r="M343" s="52">
        <f>IF(Data!O306&gt;0,Data!O306,O214)</f>
        <v>8.7375253303801301</v>
      </c>
      <c r="N343" s="52">
        <f>IF(Data!P306&gt;0,Data!P306,P214)</f>
        <v>8.6502025956672508</v>
      </c>
    </row>
    <row r="344" spans="1:14">
      <c r="A344" s="66"/>
      <c r="B344" s="84">
        <f t="shared" si="6"/>
        <v>44819</v>
      </c>
      <c r="C344" s="52">
        <f>IF(Data!E307&gt;0,Data!E307,E215)</f>
        <v>9.5500000000000007</v>
      </c>
      <c r="D344" s="52">
        <f>IF(Data!F307&gt;0,Data!F307,F215)</f>
        <v>8.69</v>
      </c>
      <c r="E344" s="52">
        <f>IF(Data!G307&gt;0,Data!G307,G215)</f>
        <v>8.7373564694018082</v>
      </c>
      <c r="F344" s="52">
        <f>IF(Data!H307&gt;0,Data!H307,H215)</f>
        <v>8.5122470952684886</v>
      </c>
      <c r="G344" s="52">
        <f>IF(Data!I307&gt;0,Data!I307,I215)</f>
        <v>8.5723282025916721</v>
      </c>
      <c r="H344" s="52">
        <f>IF(Data!J307&gt;0,Data!J307,J215)</f>
        <v>8.7287678834331146</v>
      </c>
      <c r="I344" s="52">
        <f>IF(Data!K307&gt;0,Data!K307,K215)</f>
        <v>8.7567823970257663</v>
      </c>
      <c r="J344" s="52">
        <f>IF(Data!L307&gt;0,Data!L307,L215)</f>
        <v>8.6469358915024603</v>
      </c>
      <c r="K344" s="52">
        <f>IF(Data!M307&gt;0,Data!M307,M215)</f>
        <v>8.8147398700221267</v>
      </c>
      <c r="L344" s="52">
        <f>IF(Data!N307&gt;0,Data!N307,N215)</f>
        <v>8.9751239695034037</v>
      </c>
      <c r="M344" s="52">
        <f>IF(Data!O307&gt;0,Data!O307,O215)</f>
        <v>8.9649120018509123</v>
      </c>
      <c r="N344" s="52">
        <f>IF(Data!P307&gt;0,Data!P307,P215)</f>
        <v>8.8441604966838376</v>
      </c>
    </row>
    <row r="345" spans="1:14">
      <c r="A345" s="66"/>
      <c r="B345" s="84">
        <f t="shared" si="6"/>
        <v>44826</v>
      </c>
      <c r="C345" s="52">
        <f>IF(Data!E308&gt;0,Data!E308,E216)</f>
        <v>9.5500000000000007</v>
      </c>
      <c r="D345" s="52">
        <f>IF(Data!F308&gt;0,Data!F308,F216)</f>
        <v>8.69</v>
      </c>
      <c r="E345" s="52">
        <f>IF(Data!G308&gt;0,Data!G308,G216)</f>
        <v>8.7373564694018082</v>
      </c>
      <c r="F345" s="52">
        <f>IF(Data!H308&gt;0,Data!H308,H216)</f>
        <v>9.0732682844109611</v>
      </c>
      <c r="G345" s="52">
        <f>IF(Data!I308&gt;0,Data!I308,I216)</f>
        <v>9.1333493917341446</v>
      </c>
      <c r="H345" s="52">
        <f>IF(Data!J308&gt;0,Data!J308,J216)</f>
        <v>9.2897890725755872</v>
      </c>
      <c r="I345" s="52">
        <f>IF(Data!K308&gt;0,Data!K308,K216)</f>
        <v>9.2885101171965925</v>
      </c>
      <c r="J345" s="52">
        <f>IF(Data!L308&gt;0,Data!L308,L216)</f>
        <v>9.1786636116732865</v>
      </c>
      <c r="K345" s="52">
        <f>IF(Data!M308&gt;0,Data!M308,M216)</f>
        <v>9.346467590192951</v>
      </c>
      <c r="L345" s="52">
        <f>IF(Data!N308&gt;0,Data!N308,N216)</f>
        <v>9.4883196527599836</v>
      </c>
      <c r="M345" s="52">
        <f>IF(Data!O308&gt;0,Data!O308,O216)</f>
        <v>9.4781076851074921</v>
      </c>
      <c r="N345" s="52">
        <f>IF(Data!P308&gt;0,Data!P308,P216)</f>
        <v>9.3286955744289806</v>
      </c>
    </row>
    <row r="346" spans="1:14">
      <c r="A346" s="66"/>
      <c r="B346" s="84">
        <f t="shared" si="6"/>
        <v>44833</v>
      </c>
      <c r="C346" s="52">
        <f>IF(Data!E309&gt;0,Data!E309,E217)</f>
        <v>9.5500000000000007</v>
      </c>
      <c r="D346" s="52">
        <f>IF(Data!F309&gt;0,Data!F309,F217)</f>
        <v>8.69</v>
      </c>
      <c r="E346" s="52">
        <f>IF(Data!G309&gt;0,Data!G309,G217)</f>
        <v>8.5500000000000007</v>
      </c>
      <c r="F346" s="52">
        <f>IF(Data!H309&gt;0,Data!H309,H217)</f>
        <v>8.9431160186070642</v>
      </c>
      <c r="G346" s="52">
        <f>IF(Data!I309&gt;0,Data!I309,I217)</f>
        <v>9.0031971259302477</v>
      </c>
      <c r="H346" s="52">
        <f>IF(Data!J309&gt;0,Data!J309,J217)</f>
        <v>9.1596368067716902</v>
      </c>
      <c r="I346" s="52">
        <f>IF(Data!K309&gt;0,Data!K309,K217)</f>
        <v>9.1633298856885652</v>
      </c>
      <c r="J346" s="52">
        <f>IF(Data!L309&gt;0,Data!L309,L217)</f>
        <v>9.0534833801652592</v>
      </c>
      <c r="K346" s="52">
        <f>IF(Data!M309&gt;0,Data!M309,M217)</f>
        <v>9.2212873586849256</v>
      </c>
      <c r="L346" s="52">
        <f>IF(Data!N309&gt;0,Data!N309,N217)</f>
        <v>9.3665428895690095</v>
      </c>
      <c r="M346" s="52">
        <f>IF(Data!O309&gt;0,Data!O309,O217)</f>
        <v>9.3563309219165181</v>
      </c>
      <c r="N346" s="52">
        <f>IF(Data!P309&gt;0,Data!P309,P217)</f>
        <v>9.1935917334177049</v>
      </c>
    </row>
    <row r="347" spans="1:14">
      <c r="A347" s="66"/>
      <c r="B347" s="84">
        <f t="shared" si="6"/>
        <v>44840</v>
      </c>
      <c r="C347" s="52">
        <f>IF(Data!E310&gt;0,Data!E310,E218)</f>
        <v>9.5500000000000007</v>
      </c>
      <c r="D347" s="52">
        <f>IF(Data!F310&gt;0,Data!F310,F218)</f>
        <v>8.69</v>
      </c>
      <c r="E347" s="52">
        <f>IF(Data!G310&gt;0,Data!G310,G218)</f>
        <v>8.5500000000000007</v>
      </c>
      <c r="F347" s="52">
        <f>IF(Data!H310&gt;0,Data!H310,H218)</f>
        <v>8.8670109323522013</v>
      </c>
      <c r="G347" s="52">
        <f>IF(Data!I310&gt;0,Data!I310,I218)</f>
        <v>8.9270920396753848</v>
      </c>
      <c r="H347" s="52">
        <f>IF(Data!J310&gt;0,Data!J310,J218)</f>
        <v>9.0835317205168273</v>
      </c>
      <c r="I347" s="52">
        <f>IF(Data!K310&gt;0,Data!K310,K218)</f>
        <v>9.103970358802334</v>
      </c>
      <c r="J347" s="52">
        <f>IF(Data!L310&gt;0,Data!L310,L218)</f>
        <v>8.994123853279028</v>
      </c>
      <c r="K347" s="52">
        <f>IF(Data!M310&gt;0,Data!M310,M218)</f>
        <v>9.1619278317986925</v>
      </c>
      <c r="L347" s="52">
        <f>IF(Data!N310&gt;0,Data!N310,N218)</f>
        <v>9.3147565150613172</v>
      </c>
      <c r="M347" s="52">
        <f>IF(Data!O310&gt;0,Data!O310,O218)</f>
        <v>9.3045445474088257</v>
      </c>
      <c r="N347" s="52">
        <f>IF(Data!P310&gt;0,Data!P310,P218)</f>
        <v>9.180448228261568</v>
      </c>
    </row>
    <row r="348" spans="1:14">
      <c r="A348" s="66"/>
      <c r="B348" s="84">
        <f t="shared" si="6"/>
        <v>44847</v>
      </c>
      <c r="C348" s="52">
        <f>IF(Data!E311&gt;0,Data!E311,E219)</f>
        <v>9.5500000000000007</v>
      </c>
      <c r="D348" s="52">
        <f>IF(Data!F311&gt;0,Data!F311,F219)</f>
        <v>8.69</v>
      </c>
      <c r="E348" s="52">
        <f>IF(Data!G311&gt;0,Data!G311,G219)</f>
        <v>8.5500000000000007</v>
      </c>
      <c r="F348" s="52">
        <f>IF(Data!H311&gt;0,Data!H311,H219)</f>
        <v>9.0233992668229916</v>
      </c>
      <c r="G348" s="52">
        <f>IF(Data!I311&gt;0,Data!I311,I219)</f>
        <v>9.0834803741461752</v>
      </c>
      <c r="H348" s="52">
        <f>IF(Data!J311&gt;0,Data!J311,J219)</f>
        <v>9.2399200549876177</v>
      </c>
      <c r="I348" s="52">
        <f>IF(Data!K311&gt;0,Data!K311,K219)</f>
        <v>9.2680421628993646</v>
      </c>
      <c r="J348" s="52">
        <f>IF(Data!L311&gt;0,Data!L311,L219)</f>
        <v>9.1581956573760586</v>
      </c>
      <c r="K348" s="52">
        <f>IF(Data!M311&gt;0,Data!M311,M219)</f>
        <v>9.3259996358957231</v>
      </c>
      <c r="L348" s="52">
        <f>IF(Data!N311&gt;0,Data!N311,N219)</f>
        <v>9.4754523013558192</v>
      </c>
      <c r="M348" s="52">
        <f>IF(Data!O311&gt;0,Data!O311,O219)</f>
        <v>9.4652403337033277</v>
      </c>
      <c r="N348" s="52">
        <f>IF(Data!P311&gt;0,Data!P311,P219)</f>
        <v>9.3535154459588767</v>
      </c>
    </row>
    <row r="349" spans="1:14">
      <c r="A349" s="66"/>
      <c r="B349" s="84">
        <f t="shared" si="6"/>
        <v>44854</v>
      </c>
      <c r="C349" s="52">
        <f>IF(Data!E312&gt;0,Data!E312,E220)</f>
        <v>9.5500000000000007</v>
      </c>
      <c r="D349" s="52">
        <f>IF(Data!F312&gt;0,Data!F312,F220)</f>
        <v>8.69</v>
      </c>
      <c r="E349" s="52">
        <f>IF(Data!G312&gt;0,Data!G312,G220)</f>
        <v>8.5500000000000007</v>
      </c>
      <c r="F349" s="52">
        <f>IF(Data!H312&gt;0,Data!H312,H220)</f>
        <v>8.7155893923959145</v>
      </c>
      <c r="G349" s="52">
        <f>IF(Data!I312&gt;0,Data!I312,I220)</f>
        <v>8.775670499719098</v>
      </c>
      <c r="H349" s="52">
        <f>IF(Data!J312&gt;0,Data!J312,J220)</f>
        <v>8.9321101805605405</v>
      </c>
      <c r="I349" s="52">
        <f>IF(Data!K312&gt;0,Data!K312,K220)</f>
        <v>8.9712191387121223</v>
      </c>
      <c r="J349" s="52">
        <f>IF(Data!L312&gt;0,Data!L312,L220)</f>
        <v>8.8613726331888163</v>
      </c>
      <c r="K349" s="52">
        <f>IF(Data!M312&gt;0,Data!M312,M220)</f>
        <v>9.0291766117084826</v>
      </c>
      <c r="L349" s="52">
        <f>IF(Data!N312&gt;0,Data!N312,N220)</f>
        <v>9.1962643220021949</v>
      </c>
      <c r="M349" s="52">
        <f>IF(Data!O312&gt;0,Data!O312,O220)</f>
        <v>9.1860523543497035</v>
      </c>
      <c r="N349" s="52">
        <f>IF(Data!P312&gt;0,Data!P312,P220)</f>
        <v>9.1352895892591679</v>
      </c>
    </row>
    <row r="350" spans="1:14">
      <c r="A350" s="66"/>
      <c r="B350" s="84">
        <f t="shared" si="6"/>
        <v>44861</v>
      </c>
      <c r="C350" s="52">
        <f>IF(Data!E313&gt;0,Data!E313,E221)</f>
        <v>9.5500000000000007</v>
      </c>
      <c r="D350" s="52">
        <f>IF(Data!F313&gt;0,Data!F313,F221)</f>
        <v>8.69</v>
      </c>
      <c r="E350" s="52">
        <f>IF(Data!G313&gt;0,Data!G313,G221)</f>
        <v>8.5500000000000007</v>
      </c>
      <c r="F350" s="52">
        <f>IF(Data!H313&gt;0,Data!H313,H221)</f>
        <v>8.85</v>
      </c>
      <c r="G350" s="52">
        <f>IF(Data!I313&gt;0,Data!I313,I221)</f>
        <v>8.6418762919049446</v>
      </c>
      <c r="H350" s="52">
        <f>IF(Data!J313&gt;0,Data!J313,J221)</f>
        <v>8.7983159727463871</v>
      </c>
      <c r="I350" s="52">
        <f>IF(Data!K313&gt;0,Data!K313,K221)</f>
        <v>8.8457385410558107</v>
      </c>
      <c r="J350" s="52">
        <f>IF(Data!L313&gt;0,Data!L313,L221)</f>
        <v>8.7358920355325047</v>
      </c>
      <c r="K350" s="52">
        <f>IF(Data!M313&gt;0,Data!M313,M221)</f>
        <v>8.9036960140521693</v>
      </c>
      <c r="L350" s="52">
        <f>IF(Data!N313&gt;0,Data!N313,N221)</f>
        <v>9.0724873351583195</v>
      </c>
      <c r="M350" s="52">
        <f>IF(Data!O313&gt;0,Data!O313,O221)</f>
        <v>9.0622753675058281</v>
      </c>
      <c r="N350" s="52">
        <f>IF(Data!P313&gt;0,Data!P313,P221)</f>
        <v>9.0000301412878638</v>
      </c>
    </row>
    <row r="351" spans="1:14">
      <c r="A351" s="66"/>
      <c r="B351" s="84">
        <f t="shared" si="6"/>
        <v>44868</v>
      </c>
      <c r="C351" s="52">
        <f>IF(Data!E314&gt;0,Data!E314,E222)</f>
        <v>9.5500000000000007</v>
      </c>
      <c r="D351" s="52">
        <f>IF(Data!F314&gt;0,Data!F314,F222)</f>
        <v>8.69</v>
      </c>
      <c r="E351" s="52">
        <f>IF(Data!G314&gt;0,Data!G314,G222)</f>
        <v>8.5500000000000007</v>
      </c>
      <c r="F351" s="52">
        <f>IF(Data!H314&gt;0,Data!H314,H222)</f>
        <v>8.85</v>
      </c>
      <c r="G351" s="52">
        <f>IF(Data!I314&gt;0,Data!I314,I222)</f>
        <v>8.6534046018769537</v>
      </c>
      <c r="H351" s="52">
        <f>IF(Data!J314&gt;0,Data!J314,J222)</f>
        <v>8.8098442827183963</v>
      </c>
      <c r="I351" s="52">
        <f>IF(Data!K314&gt;0,Data!K314,K222)</f>
        <v>8.8647469071289375</v>
      </c>
      <c r="J351" s="52">
        <f>IF(Data!L314&gt;0,Data!L314,L222)</f>
        <v>8.7549004016056315</v>
      </c>
      <c r="K351" s="52">
        <f>IF(Data!M314&gt;0,Data!M314,M222)</f>
        <v>8.9227043801252961</v>
      </c>
      <c r="L351" s="52">
        <f>IF(Data!N314&gt;0,Data!N314,N222)</f>
        <v>9.0865236669355767</v>
      </c>
      <c r="M351" s="52">
        <f>IF(Data!O314&gt;0,Data!O314,O222)</f>
        <v>9.0763116992830852</v>
      </c>
      <c r="N351" s="52">
        <f>IF(Data!P314&gt;0,Data!P314,P222)</f>
        <v>9.0183846696226855</v>
      </c>
    </row>
    <row r="352" spans="1:14">
      <c r="A352" s="66"/>
      <c r="B352" s="84">
        <f t="shared" si="6"/>
        <v>44875</v>
      </c>
      <c r="C352" s="52">
        <f>IF(Data!E315&gt;0,Data!E315,E223)</f>
        <v>9.5500000000000007</v>
      </c>
      <c r="D352" s="52">
        <f>IF(Data!F315&gt;0,Data!F315,F223)</f>
        <v>8.69</v>
      </c>
      <c r="E352" s="52">
        <f>IF(Data!G315&gt;0,Data!G315,G223)</f>
        <v>8.5500000000000007</v>
      </c>
      <c r="F352" s="52">
        <f>IF(Data!H315&gt;0,Data!H315,H223)</f>
        <v>8.85</v>
      </c>
      <c r="G352" s="52">
        <f>IF(Data!I315&gt;0,Data!I315,I223)</f>
        <v>8.4367496219329823</v>
      </c>
      <c r="H352" s="52">
        <f>IF(Data!J315&gt;0,Data!J315,J223)</f>
        <v>8.5931893027744248</v>
      </c>
      <c r="I352" s="52">
        <f>IF(Data!K315&gt;0,Data!K315,K223)</f>
        <v>8.6575209561798374</v>
      </c>
      <c r="J352" s="52">
        <f>IF(Data!L315&gt;0,Data!L315,L223)</f>
        <v>8.5476744506565314</v>
      </c>
      <c r="K352" s="52">
        <f>IF(Data!M315&gt;0,Data!M315,M223)</f>
        <v>8.7154784291761977</v>
      </c>
      <c r="L352" s="52">
        <f>IF(Data!N315&gt;0,Data!N315,N223)</f>
        <v>8.8802603538300016</v>
      </c>
      <c r="M352" s="52">
        <f>IF(Data!O315&gt;0,Data!O315,O223)</f>
        <v>8.8700483861775101</v>
      </c>
      <c r="N352" s="52">
        <f>IF(Data!P315&gt;0,Data!P315,P223)</f>
        <v>8.8299608452550657</v>
      </c>
    </row>
    <row r="353" spans="1:14">
      <c r="A353" s="66"/>
      <c r="B353" s="84">
        <f t="shared" si="6"/>
        <v>44882</v>
      </c>
      <c r="C353" s="52">
        <f>IF(Data!E316&gt;0,Data!E316,E224)</f>
        <v>9.5500000000000007</v>
      </c>
      <c r="D353" s="52">
        <f>IF(Data!F316&gt;0,Data!F316,F224)</f>
        <v>8.69</v>
      </c>
      <c r="E353" s="52">
        <f>IF(Data!G316&gt;0,Data!G316,G224)</f>
        <v>8.5500000000000007</v>
      </c>
      <c r="F353" s="52">
        <f>IF(Data!H316&gt;0,Data!H316,H224)</f>
        <v>8.85</v>
      </c>
      <c r="G353" s="52">
        <f>IF(Data!I316&gt;0,Data!I316,I224)</f>
        <v>8.563329550873183</v>
      </c>
      <c r="H353" s="52">
        <f>IF(Data!J316&gt;0,Data!J316,J224)</f>
        <v>8.7197692317146256</v>
      </c>
      <c r="I353" s="52">
        <f>IF(Data!K316&gt;0,Data!K316,K224)</f>
        <v>8.7375150981709417</v>
      </c>
      <c r="J353" s="52">
        <f>IF(Data!L316&gt;0,Data!L316,L224)</f>
        <v>8.6276685926476357</v>
      </c>
      <c r="K353" s="52">
        <f>IF(Data!M316&gt;0,Data!M316,M224)</f>
        <v>8.7954725711673021</v>
      </c>
      <c r="L353" s="52">
        <f>IF(Data!N316&gt;0,Data!N316,N224)</f>
        <v>8.9486202840793911</v>
      </c>
      <c r="M353" s="52">
        <f>IF(Data!O316&gt;0,Data!O316,O224)</f>
        <v>8.9384083164268997</v>
      </c>
      <c r="N353" s="52">
        <f>IF(Data!P316&gt;0,Data!P316,P224)</f>
        <v>8.8824033243353373</v>
      </c>
    </row>
    <row r="354" spans="1:14">
      <c r="A354" s="66"/>
      <c r="B354" s="84">
        <f t="shared" si="6"/>
        <v>44889</v>
      </c>
      <c r="C354" s="52">
        <f>IF(Data!E317&gt;0,Data!E317,E225)</f>
        <v>9.5500000000000007</v>
      </c>
      <c r="D354" s="52">
        <f>IF(Data!F317&gt;0,Data!F317,F225)</f>
        <v>8.69</v>
      </c>
      <c r="E354" s="52">
        <f>IF(Data!G317&gt;0,Data!G317,G225)</f>
        <v>8.5500000000000007</v>
      </c>
      <c r="F354" s="52">
        <f>IF(Data!H317&gt;0,Data!H317,H225)</f>
        <v>8.85</v>
      </c>
      <c r="G354" s="52">
        <f>IF(Data!I317&gt;0,Data!I317,I225)</f>
        <v>8.4159216758666666</v>
      </c>
      <c r="H354" s="52">
        <f>IF(Data!J317&gt;0,Data!J317,J225)</f>
        <v>8.5723613567081092</v>
      </c>
      <c r="I354" s="52">
        <f>IF(Data!K317&gt;0,Data!K317,K225)</f>
        <v>8.5449323344756873</v>
      </c>
      <c r="J354" s="52">
        <f>IF(Data!L317&gt;0,Data!L317,L225)</f>
        <v>8.4350858289523813</v>
      </c>
      <c r="K354" s="52">
        <f>IF(Data!M317&gt;0,Data!M317,M225)</f>
        <v>8.6028898074720459</v>
      </c>
      <c r="L354" s="52">
        <f>IF(Data!N317&gt;0,Data!N317,N225)</f>
        <v>8.7305074675559862</v>
      </c>
      <c r="M354" s="52">
        <f>IF(Data!O317&gt;0,Data!O317,O225)</f>
        <v>8.7202954999034947</v>
      </c>
      <c r="N354" s="52">
        <f>IF(Data!P317&gt;0,Data!P317,P225)</f>
        <v>8.651122172031954</v>
      </c>
    </row>
    <row r="355" spans="1:14">
      <c r="A355" s="66"/>
      <c r="B355" s="84">
        <f t="shared" si="6"/>
        <v>44896</v>
      </c>
      <c r="C355" s="52">
        <f>IF(Data!E318&gt;0,Data!E318,E226)</f>
        <v>9.5500000000000007</v>
      </c>
      <c r="D355" s="52">
        <f>IF(Data!F318&gt;0,Data!F318,F226)</f>
        <v>8.69</v>
      </c>
      <c r="E355" s="52">
        <f>IF(Data!G318&gt;0,Data!G318,G226)</f>
        <v>8.5500000000000007</v>
      </c>
      <c r="F355" s="52">
        <f>IF(Data!H318&gt;0,Data!H318,H226)</f>
        <v>8.85</v>
      </c>
      <c r="G355" s="52">
        <f>IF(Data!I318&gt;0,Data!I318,I226)</f>
        <v>9.2100000000000009</v>
      </c>
      <c r="H355" s="52">
        <f>IF(Data!J318&gt;0,Data!J318,J226)</f>
        <v>8.4438211510080521</v>
      </c>
      <c r="I355" s="52">
        <f>IF(Data!K318&gt;0,Data!K318,K226)</f>
        <v>8.3877696154746459</v>
      </c>
      <c r="J355" s="52">
        <f>IF(Data!L318&gt;0,Data!L318,L226)</f>
        <v>8.27792310995134</v>
      </c>
      <c r="K355" s="52">
        <f>IF(Data!M318&gt;0,Data!M318,M226)</f>
        <v>8.4457270884710063</v>
      </c>
      <c r="L355" s="52">
        <f>IF(Data!N318&gt;0,Data!N318,N226)</f>
        <v>8.5767304807121114</v>
      </c>
      <c r="M355" s="52">
        <f>IF(Data!O318&gt;0,Data!O318,O226)</f>
        <v>8.56651851305962</v>
      </c>
      <c r="N355" s="52">
        <f>IF(Data!P318&gt;0,Data!P318,P226)</f>
        <v>8.5131066172454819</v>
      </c>
    </row>
    <row r="356" spans="1:14">
      <c r="A356" s="66"/>
      <c r="B356" s="84">
        <f t="shared" si="6"/>
        <v>44903</v>
      </c>
      <c r="C356" s="52">
        <f>IF(Data!E319&gt;0,Data!E319,E227)</f>
        <v>9.5500000000000007</v>
      </c>
      <c r="D356" s="52">
        <f>IF(Data!F319&gt;0,Data!F319,F227)</f>
        <v>8.69</v>
      </c>
      <c r="E356" s="52">
        <f>IF(Data!G319&gt;0,Data!G319,G227)</f>
        <v>8.5500000000000007</v>
      </c>
      <c r="F356" s="52">
        <f>IF(Data!H319&gt;0,Data!H319,H227)</f>
        <v>8.85</v>
      </c>
      <c r="G356" s="52">
        <f>IF(Data!I319&gt;0,Data!I319,I227)</f>
        <v>9.2100000000000009</v>
      </c>
      <c r="H356" s="52">
        <f>IF(Data!J319&gt;0,Data!J319,J227)</f>
        <v>8.2327697884224555</v>
      </c>
      <c r="I356" s="52">
        <f>IF(Data!K319&gt;0,Data!K319,K227)</f>
        <v>8.0188591293659766</v>
      </c>
      <c r="J356" s="52">
        <f>IF(Data!L319&gt;0,Data!L319,L227)</f>
        <v>7.9090126238426706</v>
      </c>
      <c r="K356" s="52">
        <f>IF(Data!M319&gt;0,Data!M319,M227)</f>
        <v>8.0768166023623351</v>
      </c>
      <c r="L356" s="52">
        <f>IF(Data!N319&gt;0,Data!N319,N227)</f>
        <v>8.209243286204396</v>
      </c>
      <c r="M356" s="52">
        <f>IF(Data!O319&gt;0,Data!O319,O227)</f>
        <v>8.1990313185519046</v>
      </c>
      <c r="N356" s="52">
        <f>IF(Data!P319&gt;0,Data!P319,P227)</f>
        <v>8.1578321121002499</v>
      </c>
    </row>
    <row r="357" spans="1:14">
      <c r="A357" s="66"/>
      <c r="B357" s="84">
        <f t="shared" si="6"/>
        <v>44910</v>
      </c>
      <c r="C357" s="52">
        <f>IF(Data!E320&gt;0,Data!E320,E228)</f>
        <v>9.5500000000000007</v>
      </c>
      <c r="D357" s="52">
        <f>IF(Data!F320&gt;0,Data!F320,F228)</f>
        <v>8.69</v>
      </c>
      <c r="E357" s="52">
        <f>IF(Data!G320&gt;0,Data!G320,G228)</f>
        <v>8.5500000000000007</v>
      </c>
      <c r="F357" s="52">
        <f>IF(Data!H320&gt;0,Data!H320,H228)</f>
        <v>8.85</v>
      </c>
      <c r="G357" s="52">
        <f>IF(Data!I320&gt;0,Data!I320,I228)</f>
        <v>9.2100000000000009</v>
      </c>
      <c r="H357" s="52">
        <f>IF(Data!J320&gt;0,Data!J320,J228)</f>
        <v>8.2327697884224555</v>
      </c>
      <c r="I357" s="52">
        <f>IF(Data!K320&gt;0,Data!K320,K228)</f>
        <v>8.1386574083902445</v>
      </c>
      <c r="J357" s="52">
        <f>IF(Data!L320&gt;0,Data!L320,L228)</f>
        <v>8.0288109028669385</v>
      </c>
      <c r="K357" s="52">
        <f>IF(Data!M320&gt;0,Data!M320,M228)</f>
        <v>8.1966148813866049</v>
      </c>
      <c r="L357" s="52">
        <f>IF(Data!N320&gt;0,Data!N320,N228)</f>
        <v>8.3058248046560639</v>
      </c>
      <c r="M357" s="52">
        <f>IF(Data!O320&gt;0,Data!O320,O228)</f>
        <v>8.2956128370035724</v>
      </c>
      <c r="N357" s="52">
        <f>IF(Data!P320&gt;0,Data!P320,P228)</f>
        <v>8.2413216852686926</v>
      </c>
    </row>
    <row r="358" spans="1:14">
      <c r="A358" s="66"/>
      <c r="B358" s="84">
        <f t="shared" si="6"/>
        <v>44917</v>
      </c>
      <c r="C358" s="52">
        <f>IF(Data!E321&gt;0,Data!E321,E229)</f>
        <v>9.5500000000000007</v>
      </c>
      <c r="D358" s="52">
        <f>IF(Data!F321&gt;0,Data!F321,F229)</f>
        <v>8.69</v>
      </c>
      <c r="E358" s="52">
        <f>IF(Data!G321&gt;0,Data!G321,G229)</f>
        <v>8.5500000000000007</v>
      </c>
      <c r="F358" s="52">
        <f>IF(Data!H321&gt;0,Data!H321,H229)</f>
        <v>8.85</v>
      </c>
      <c r="G358" s="52">
        <f>IF(Data!I321&gt;0,Data!I321,I229)</f>
        <v>9.2100000000000009</v>
      </c>
      <c r="H358" s="52">
        <f>IF(Data!J321&gt;0,Data!J321,J229)</f>
        <v>8.2327697884224555</v>
      </c>
      <c r="I358" s="52">
        <f>IF(Data!K321&gt;0,Data!K321,K229)</f>
        <v>8.1853330534985478</v>
      </c>
      <c r="J358" s="52">
        <f>IF(Data!L321&gt;0,Data!L321,L229)</f>
        <v>8.0754865479752418</v>
      </c>
      <c r="K358" s="52">
        <f>IF(Data!M321&gt;0,Data!M321,M229)</f>
        <v>8.2432905264949063</v>
      </c>
      <c r="L358" s="52">
        <f>IF(Data!N321&gt;0,Data!N321,N229)</f>
        <v>8.3349579860185639</v>
      </c>
      <c r="M358" s="52">
        <f>IF(Data!O321&gt;0,Data!O321,O229)</f>
        <v>8.3247460183660724</v>
      </c>
      <c r="N358" s="52">
        <f>IF(Data!P321&gt;0,Data!P321,P229)</f>
        <v>8.2655097676602374</v>
      </c>
    </row>
    <row r="359" spans="1:14">
      <c r="A359" s="66"/>
      <c r="B359" s="84">
        <f t="shared" si="6"/>
        <v>44924</v>
      </c>
      <c r="C359" s="52">
        <f>IF(Data!E322&gt;0,Data!E322,E230)</f>
        <v>9.5500000000000007</v>
      </c>
      <c r="D359" s="52">
        <f>IF(Data!F322&gt;0,Data!F322,F230)</f>
        <v>8.69</v>
      </c>
      <c r="E359" s="52">
        <f>IF(Data!G322&gt;0,Data!G322,G230)</f>
        <v>8.5500000000000007</v>
      </c>
      <c r="F359" s="52">
        <f>IF(Data!H322&gt;0,Data!H322,H230)</f>
        <v>8.85</v>
      </c>
      <c r="G359" s="52">
        <f>IF(Data!I322&gt;0,Data!I322,I230)</f>
        <v>9.2100000000000009</v>
      </c>
      <c r="H359" s="52">
        <f>IF(Data!J322&gt;0,Data!J322,J230)</f>
        <v>8.2327697884224555</v>
      </c>
      <c r="I359" s="52">
        <f>IF(Data!K322&gt;0,Data!K322,K230)</f>
        <v>8.1996985414315944</v>
      </c>
      <c r="J359" s="52">
        <f>IF(Data!L322&gt;0,Data!L322,L230)</f>
        <v>8.0898520359082884</v>
      </c>
      <c r="K359" s="52">
        <f>IF(Data!M322&gt;0,Data!M322,M230)</f>
        <v>8.2576560144279547</v>
      </c>
      <c r="L359" s="52">
        <f>IF(Data!N322&gt;0,Data!N322,N230)</f>
        <v>8.3566954205440265</v>
      </c>
      <c r="M359" s="52">
        <f>IF(Data!O322&gt;0,Data!O322,O230)</f>
        <v>8.346483452891535</v>
      </c>
      <c r="N359" s="52">
        <f>IF(Data!P322&gt;0,Data!P322,P230)</f>
        <v>8.2945879449557722</v>
      </c>
    </row>
    <row r="360" spans="1:14">
      <c r="A360" s="8">
        <f>A325+1</f>
        <v>2023</v>
      </c>
      <c r="B360" s="84">
        <f t="shared" si="6"/>
        <v>44931</v>
      </c>
      <c r="C360" s="52">
        <f>IF(Data!E323&gt;0,Data!E323,E231)</f>
        <v>9.5500000000000007</v>
      </c>
      <c r="D360" s="52">
        <f>IF(Data!F323&gt;0,Data!F323,F231)</f>
        <v>8.69</v>
      </c>
      <c r="E360" s="52">
        <f>IF(Data!G323&gt;0,Data!G323,G231)</f>
        <v>8.5500000000000007</v>
      </c>
      <c r="F360" s="52">
        <f>IF(Data!H323&gt;0,Data!H323,H231)</f>
        <v>8.85</v>
      </c>
      <c r="G360" s="52">
        <f>IF(Data!I323&gt;0,Data!I323,I231)</f>
        <v>9.2100000000000009</v>
      </c>
      <c r="H360" s="52">
        <f>IF(Data!J323&gt;0,Data!J323,J231)</f>
        <v>9.16</v>
      </c>
      <c r="I360" s="52">
        <f>IF(Data!K323&gt;0,Data!K323,K231)</f>
        <v>8.0024955224811034</v>
      </c>
      <c r="J360" s="52">
        <f>IF(Data!L323&gt;0,Data!L323,L231)</f>
        <v>7.8926490169577974</v>
      </c>
      <c r="K360" s="52">
        <f>IF(Data!M323&gt;0,Data!M323,M231)</f>
        <v>8.060452995477462</v>
      </c>
      <c r="L360" s="52">
        <f>IF(Data!N323&gt;0,Data!N323,N231)</f>
        <v>8.1670166139898441</v>
      </c>
      <c r="M360" s="52">
        <f>IF(Data!O323&gt;0,Data!O323,O231)</f>
        <v>8.1568046463373527</v>
      </c>
      <c r="N360" s="52">
        <f>IF(Data!P323&gt;0,Data!P323,P231)</f>
        <v>8.104898393667737</v>
      </c>
    </row>
    <row r="361" spans="1:14">
      <c r="A361" s="66"/>
      <c r="B361" s="84">
        <f t="shared" si="6"/>
        <v>44938</v>
      </c>
      <c r="C361" s="52">
        <f>IF(Data!E324&gt;0,Data!E324,E232)</f>
        <v>9.5500000000000007</v>
      </c>
      <c r="D361" s="52">
        <f>IF(Data!F324&gt;0,Data!F324,F232)</f>
        <v>8.69</v>
      </c>
      <c r="E361" s="52">
        <f>IF(Data!G324&gt;0,Data!G324,G232)</f>
        <v>8.5500000000000007</v>
      </c>
      <c r="F361" s="52">
        <f>IF(Data!H324&gt;0,Data!H324,H232)</f>
        <v>8.85</v>
      </c>
      <c r="G361" s="52">
        <f>IF(Data!I324&gt;0,Data!I324,I232)</f>
        <v>9.2100000000000009</v>
      </c>
      <c r="H361" s="52">
        <f>IF(Data!J324&gt;0,Data!J324,J232)</f>
        <v>9.16</v>
      </c>
      <c r="I361" s="52">
        <f>IF(Data!K324&gt;0,Data!K324,K232)</f>
        <v>7.9840339150167932</v>
      </c>
      <c r="J361" s="52">
        <f>IF(Data!L324&gt;0,Data!L324,L232)</f>
        <v>7.8741874094934872</v>
      </c>
      <c r="K361" s="52">
        <f>IF(Data!M324&gt;0,Data!M324,M232)</f>
        <v>8.0419913880131517</v>
      </c>
      <c r="L361" s="52">
        <f>IF(Data!N324&gt;0,Data!N324,N232)</f>
        <v>8.1609409359700162</v>
      </c>
      <c r="M361" s="52">
        <f>IF(Data!O324&gt;0,Data!O324,O232)</f>
        <v>8.1507289683175248</v>
      </c>
      <c r="N361" s="52">
        <f>IF(Data!P324&gt;0,Data!P324,P232)</f>
        <v>8.0962291041808765</v>
      </c>
    </row>
    <row r="362" spans="1:14">
      <c r="A362" s="66"/>
      <c r="B362" s="84">
        <f t="shared" si="6"/>
        <v>44945</v>
      </c>
      <c r="C362" s="52">
        <f>IF(Data!E325&gt;0,Data!E325,E233)</f>
        <v>9.5500000000000007</v>
      </c>
      <c r="D362" s="52">
        <f>IF(Data!F325&gt;0,Data!F325,F233)</f>
        <v>8.69</v>
      </c>
      <c r="E362" s="52">
        <f>IF(Data!G325&gt;0,Data!G325,G233)</f>
        <v>8.5500000000000007</v>
      </c>
      <c r="F362" s="52">
        <f>IF(Data!H325&gt;0,Data!H325,H233)</f>
        <v>8.85</v>
      </c>
      <c r="G362" s="52">
        <f>IF(Data!I325&gt;0,Data!I325,I233)</f>
        <v>9.2100000000000009</v>
      </c>
      <c r="H362" s="52">
        <f>IF(Data!J325&gt;0,Data!J325,J233)</f>
        <v>9.16</v>
      </c>
      <c r="I362" s="52">
        <f>IF(Data!K325&gt;0,Data!K325,K233)</f>
        <v>7.9187665482781622</v>
      </c>
      <c r="J362" s="52">
        <f>IF(Data!L325&gt;0,Data!L325,L233)</f>
        <v>7.8089200427548562</v>
      </c>
      <c r="K362" s="52">
        <f>IF(Data!M325&gt;0,Data!M325,M233)</f>
        <v>7.9767240212745216</v>
      </c>
      <c r="L362" s="52">
        <f>IF(Data!N325&gt;0,Data!N325,N233)</f>
        <v>8.0907601892723804</v>
      </c>
      <c r="M362" s="52">
        <f>IF(Data!O325&gt;0,Data!O325,O233)</f>
        <v>8.0805482216198889</v>
      </c>
      <c r="N362" s="52">
        <f>IF(Data!P325&gt;0,Data!P325,P233)</f>
        <v>8.0218517380968404</v>
      </c>
    </row>
    <row r="363" spans="1:14">
      <c r="A363" s="66"/>
      <c r="B363" s="84">
        <f t="shared" si="6"/>
        <v>44952</v>
      </c>
      <c r="C363" s="52">
        <f>IF(Data!E326&gt;0,Data!E326,E234)</f>
        <v>9.5500000000000007</v>
      </c>
      <c r="D363" s="52">
        <f>IF(Data!F326&gt;0,Data!F326,F234)</f>
        <v>8.69</v>
      </c>
      <c r="E363" s="52">
        <f>IF(Data!G326&gt;0,Data!G326,G234)</f>
        <v>8.5500000000000007</v>
      </c>
      <c r="F363" s="52">
        <f>IF(Data!H326&gt;0,Data!H326,H234)</f>
        <v>8.85</v>
      </c>
      <c r="G363" s="52">
        <f>IF(Data!I326&gt;0,Data!I326,I234)</f>
        <v>9.2100000000000009</v>
      </c>
      <c r="H363" s="52">
        <f>IF(Data!J326&gt;0,Data!J326,J234)</f>
        <v>9.16</v>
      </c>
      <c r="I363" s="52">
        <f>IF(Data!K326&gt;0,Data!K326,K234)</f>
        <v>8.1339405535682516</v>
      </c>
      <c r="J363" s="52">
        <f>IF(Data!L326&gt;0,Data!L326,L234)</f>
        <v>8.0240940480449456</v>
      </c>
      <c r="K363" s="52">
        <f>IF(Data!M326&gt;0,Data!M326,M234)</f>
        <v>8.191898026564612</v>
      </c>
      <c r="L363" s="52">
        <f>IF(Data!N326&gt;0,Data!N326,N234)</f>
        <v>8.2927453996939988</v>
      </c>
      <c r="M363" s="52">
        <f>IF(Data!O326&gt;0,Data!O326,O234)</f>
        <v>8.2825334320415074</v>
      </c>
      <c r="N363" s="52">
        <f>IF(Data!P326&gt;0,Data!P326,P234)</f>
        <v>8.2031933403243986</v>
      </c>
    </row>
    <row r="364" spans="1:14">
      <c r="A364" s="66"/>
      <c r="B364" s="84">
        <f t="shared" si="6"/>
        <v>44959</v>
      </c>
      <c r="C364" s="52">
        <f>IF(Data!E327&gt;0,Data!E327,E235)</f>
        <v>9.5500000000000007</v>
      </c>
      <c r="D364" s="52">
        <f>IF(Data!F327&gt;0,Data!F327,F235)</f>
        <v>8.69</v>
      </c>
      <c r="E364" s="52">
        <f>IF(Data!G327&gt;0,Data!G327,G235)</f>
        <v>8.5500000000000007</v>
      </c>
      <c r="F364" s="52">
        <f>IF(Data!H327&gt;0,Data!H327,H235)</f>
        <v>8.85</v>
      </c>
      <c r="G364" s="52">
        <f>IF(Data!I327&gt;0,Data!I327,I235)</f>
        <v>9.2100000000000009</v>
      </c>
      <c r="H364" s="52">
        <f>IF(Data!J327&gt;0,Data!J327,J235)</f>
        <v>9.16</v>
      </c>
      <c r="I364" s="52">
        <f>IF(Data!K327&gt;0,Data!K327,K235)</f>
        <v>8.98</v>
      </c>
      <c r="J364" s="52">
        <f>IF(Data!L327&gt;0,Data!L327,L235)</f>
        <v>8.1279189444918334</v>
      </c>
      <c r="K364" s="52">
        <f>IF(Data!M327&gt;0,Data!M327,M235)</f>
        <v>8.2957229230114997</v>
      </c>
      <c r="L364" s="52">
        <f>IF(Data!N327&gt;0,Data!N327,N235)</f>
        <v>8.4109229346390091</v>
      </c>
      <c r="M364" s="52">
        <f>IF(Data!O327&gt;0,Data!O327,O235)</f>
        <v>8.4007109669865176</v>
      </c>
      <c r="N364" s="52">
        <f>IF(Data!P327&gt;0,Data!P327,P235)</f>
        <v>8.334743654953721</v>
      </c>
    </row>
    <row r="365" spans="1:14">
      <c r="A365" s="66"/>
      <c r="B365" s="84">
        <f t="shared" si="6"/>
        <v>44966</v>
      </c>
      <c r="C365" s="52">
        <f>IF(Data!E328&gt;0,Data!E328,E236)</f>
        <v>9.5500000000000007</v>
      </c>
      <c r="D365" s="52">
        <f>IF(Data!F328&gt;0,Data!F328,F236)</f>
        <v>8.69</v>
      </c>
      <c r="E365" s="52">
        <f>IF(Data!G328&gt;0,Data!G328,G236)</f>
        <v>8.5500000000000007</v>
      </c>
      <c r="F365" s="52">
        <f>IF(Data!H328&gt;0,Data!H328,H236)</f>
        <v>8.85</v>
      </c>
      <c r="G365" s="52">
        <f>IF(Data!I328&gt;0,Data!I328,I236)</f>
        <v>9.2100000000000009</v>
      </c>
      <c r="H365" s="52">
        <f>IF(Data!J328&gt;0,Data!J328,J236)</f>
        <v>9.16</v>
      </c>
      <c r="I365" s="52">
        <f>IF(Data!K328&gt;0,Data!K328,K236)</f>
        <v>8.98</v>
      </c>
      <c r="J365" s="52">
        <f>IF(Data!L328&gt;0,Data!L328,L236)</f>
        <v>8.0845698620142183</v>
      </c>
      <c r="K365" s="52">
        <f>IF(Data!M328&gt;0,Data!M328,M236)</f>
        <v>8.2523738405338847</v>
      </c>
      <c r="L365" s="52">
        <f>IF(Data!N328&gt;0,Data!N328,N236)</f>
        <v>8.3494544563636435</v>
      </c>
      <c r="M365" s="52">
        <f>IF(Data!O328&gt;0,Data!O328,O236)</f>
        <v>8.339242488711152</v>
      </c>
      <c r="N365" s="52">
        <f>IF(Data!P328&gt;0,Data!P328,P236)</f>
        <v>8.2644530031600727</v>
      </c>
    </row>
    <row r="366" spans="1:14">
      <c r="A366" s="66"/>
      <c r="B366" s="84">
        <f t="shared" si="6"/>
        <v>44973</v>
      </c>
      <c r="C366" s="52">
        <f>IF(Data!E329&gt;0,Data!E329,E237)</f>
        <v>9.5500000000000007</v>
      </c>
      <c r="D366" s="52">
        <f>IF(Data!F329&gt;0,Data!F329,F237)</f>
        <v>8.69</v>
      </c>
      <c r="E366" s="52">
        <f>IF(Data!G329&gt;0,Data!G329,G237)</f>
        <v>8.5500000000000007</v>
      </c>
      <c r="F366" s="52">
        <f>IF(Data!H329&gt;0,Data!H329,H237)</f>
        <v>8.85</v>
      </c>
      <c r="G366" s="52">
        <f>IF(Data!I329&gt;0,Data!I329,I237)</f>
        <v>9.2100000000000009</v>
      </c>
      <c r="H366" s="52">
        <f>IF(Data!J329&gt;0,Data!J329,J237)</f>
        <v>9.16</v>
      </c>
      <c r="I366" s="52">
        <f>IF(Data!K329&gt;0,Data!K329,K237)</f>
        <v>8.98</v>
      </c>
      <c r="J366" s="52">
        <f>IF(Data!L329&gt;0,Data!L329,L237)</f>
        <v>8.2180175896643863</v>
      </c>
      <c r="K366" s="52">
        <f>IF(Data!M329&gt;0,Data!M329,M237)</f>
        <v>8.3858215681840527</v>
      </c>
      <c r="L366" s="52">
        <f>IF(Data!N329&gt;0,Data!N329,N237)</f>
        <v>8.4862679722720937</v>
      </c>
      <c r="M366" s="52">
        <f>IF(Data!O329&gt;0,Data!O329,O237)</f>
        <v>8.4760560046196023</v>
      </c>
      <c r="N366" s="52">
        <f>IF(Data!P329&gt;0,Data!P329,P237)</f>
        <v>8.3912697571867358</v>
      </c>
    </row>
    <row r="367" spans="1:14">
      <c r="A367" s="66"/>
      <c r="B367" s="84">
        <f t="shared" si="6"/>
        <v>44980</v>
      </c>
      <c r="C367" s="52">
        <f>IF(Data!E330&gt;0,Data!E330,E238)</f>
        <v>9.5500000000000007</v>
      </c>
      <c r="D367" s="52">
        <f>IF(Data!F330&gt;0,Data!F330,F238)</f>
        <v>8.69</v>
      </c>
      <c r="E367" s="52">
        <f>IF(Data!G330&gt;0,Data!G330,G238)</f>
        <v>8.5500000000000007</v>
      </c>
      <c r="F367" s="52">
        <f>IF(Data!H330&gt;0,Data!H330,H238)</f>
        <v>8.85</v>
      </c>
      <c r="G367" s="52">
        <f>IF(Data!I330&gt;0,Data!I330,I238)</f>
        <v>9.2100000000000009</v>
      </c>
      <c r="H367" s="52">
        <f>IF(Data!J330&gt;0,Data!J330,J238)</f>
        <v>9.16</v>
      </c>
      <c r="I367" s="52">
        <f>IF(Data!K330&gt;0,Data!K330,K238)</f>
        <v>8.98</v>
      </c>
      <c r="J367" s="52">
        <f>IF(Data!L330&gt;0,Data!L330,L238)</f>
        <v>7.9325902004877307</v>
      </c>
      <c r="K367" s="52">
        <f>IF(Data!M330&gt;0,Data!M330,M238)</f>
        <v>8.1003941790073952</v>
      </c>
      <c r="L367" s="52">
        <f>IF(Data!N330&gt;0,Data!N330,N238)</f>
        <v>8.2330387744162525</v>
      </c>
      <c r="M367" s="52">
        <f>IF(Data!O330&gt;0,Data!O330,O238)</f>
        <v>8.2228268067637611</v>
      </c>
      <c r="N367" s="52">
        <f>IF(Data!P330&gt;0,Data!P330,P238)</f>
        <v>8.1669386081563236</v>
      </c>
    </row>
    <row r="368" spans="1:14">
      <c r="A368" s="66"/>
      <c r="B368" s="84">
        <f t="shared" si="6"/>
        <v>44987</v>
      </c>
      <c r="C368" s="52">
        <f>IF(Data!E331&gt;0,Data!E331,E239)</f>
        <v>9.5500000000000007</v>
      </c>
      <c r="D368" s="52">
        <f>IF(Data!F331&gt;0,Data!F331,F239)</f>
        <v>8.69</v>
      </c>
      <c r="E368" s="52">
        <f>IF(Data!G331&gt;0,Data!G331,G239)</f>
        <v>8.5500000000000007</v>
      </c>
      <c r="F368" s="52">
        <f>IF(Data!H331&gt;0,Data!H331,H239)</f>
        <v>8.85</v>
      </c>
      <c r="G368" s="52">
        <f>IF(Data!I331&gt;0,Data!I331,I239)</f>
        <v>9.2100000000000009</v>
      </c>
      <c r="H368" s="52">
        <f>IF(Data!J331&gt;0,Data!J331,J239)</f>
        <v>9.16</v>
      </c>
      <c r="I368" s="52">
        <f>IF(Data!K331&gt;0,Data!K331,K239)</f>
        <v>8.98</v>
      </c>
      <c r="J368" s="52">
        <f>IF(Data!L331&gt;0,Data!L331,L239)</f>
        <v>8.82</v>
      </c>
      <c r="K368" s="52">
        <f>IF(Data!M331&gt;0,Data!M331,M239)</f>
        <v>7.7550122265236388</v>
      </c>
      <c r="L368" s="52">
        <f>IF(Data!N331&gt;0,Data!N331,N239)</f>
        <v>7.9116193391610388</v>
      </c>
      <c r="M368" s="52">
        <f>IF(Data!O331&gt;0,Data!O331,O239)</f>
        <v>7.9014073715085473</v>
      </c>
      <c r="N368" s="52">
        <f>IF(Data!P331&gt;0,Data!P331,P239)</f>
        <v>7.8498620970445909</v>
      </c>
    </row>
    <row r="369" spans="1:14">
      <c r="A369" s="66"/>
      <c r="B369" s="84">
        <f t="shared" si="6"/>
        <v>44994</v>
      </c>
      <c r="C369" s="52">
        <f>IF(Data!E332&gt;0,Data!E332,E240)</f>
        <v>9.5500000000000007</v>
      </c>
      <c r="D369" s="52">
        <f>IF(Data!F332&gt;0,Data!F332,F240)</f>
        <v>8.69</v>
      </c>
      <c r="E369" s="52">
        <f>IF(Data!G332&gt;0,Data!G332,G240)</f>
        <v>8.5500000000000007</v>
      </c>
      <c r="F369" s="52">
        <f>IF(Data!H332&gt;0,Data!H332,H240)</f>
        <v>8.85</v>
      </c>
      <c r="G369" s="52">
        <f>IF(Data!I332&gt;0,Data!I332,I240)</f>
        <v>9.2100000000000009</v>
      </c>
      <c r="H369" s="52">
        <f>IF(Data!J332&gt;0,Data!J332,J240)</f>
        <v>9.16</v>
      </c>
      <c r="I369" s="52">
        <f>IF(Data!K332&gt;0,Data!K332,K240)</f>
        <v>8.98</v>
      </c>
      <c r="J369" s="52">
        <f>IF(Data!L332&gt;0,Data!L332,L240)</f>
        <v>8.82</v>
      </c>
      <c r="K369" s="52">
        <f>IF(Data!M332&gt;0,Data!M332,M240)</f>
        <v>7.6129757150361206</v>
      </c>
      <c r="L369" s="52">
        <f>IF(Data!N332&gt;0,Data!N332,N240)</f>
        <v>7.3969782566082678</v>
      </c>
      <c r="M369" s="52">
        <f>IF(Data!O332&gt;0,Data!O332,O240)</f>
        <v>7.3867662889557764</v>
      </c>
      <c r="N369" s="52">
        <f>IF(Data!P332&gt;0,Data!P332,P240)</f>
        <v>7.3629292117039791</v>
      </c>
    </row>
    <row r="370" spans="1:14">
      <c r="A370" s="66"/>
      <c r="B370" s="84">
        <f t="shared" si="6"/>
        <v>45001</v>
      </c>
      <c r="C370" s="52">
        <f>IF(Data!E333&gt;0,Data!E333,E241)</f>
        <v>9.5500000000000007</v>
      </c>
      <c r="D370" s="52">
        <f>IF(Data!F333&gt;0,Data!F333,F241)</f>
        <v>8.69</v>
      </c>
      <c r="E370" s="52">
        <f>IF(Data!G333&gt;0,Data!G333,G241)</f>
        <v>8.5500000000000007</v>
      </c>
      <c r="F370" s="52">
        <f>IF(Data!H333&gt;0,Data!H333,H241)</f>
        <v>8.85</v>
      </c>
      <c r="G370" s="52">
        <f>IF(Data!I333&gt;0,Data!I333,I241)</f>
        <v>9.2100000000000009</v>
      </c>
      <c r="H370" s="52">
        <f>IF(Data!J333&gt;0,Data!J333,J241)</f>
        <v>9.16</v>
      </c>
      <c r="I370" s="52">
        <f>IF(Data!K333&gt;0,Data!K333,K241)</f>
        <v>8.98</v>
      </c>
      <c r="J370" s="52">
        <f>IF(Data!L333&gt;0,Data!L333,L241)</f>
        <v>8.82</v>
      </c>
      <c r="K370" s="52">
        <f>IF(Data!M333&gt;0,Data!M333,M241)</f>
        <v>7.6129757150361206</v>
      </c>
      <c r="L370" s="52">
        <f>IF(Data!N333&gt;0,Data!N333,N241)</f>
        <v>7.7540473641422798</v>
      </c>
      <c r="M370" s="52">
        <f>IF(Data!O333&gt;0,Data!O333,O241)</f>
        <v>7.7438353964897884</v>
      </c>
      <c r="N370" s="52">
        <f>IF(Data!P333&gt;0,Data!P333,P241)</f>
        <v>7.7058850817743716</v>
      </c>
    </row>
    <row r="371" spans="1:14">
      <c r="A371" s="66"/>
      <c r="B371" s="84">
        <f t="shared" si="6"/>
        <v>45008</v>
      </c>
      <c r="C371" s="52">
        <f>IF(Data!E334&gt;0,Data!E334,E242)</f>
        <v>9.5500000000000007</v>
      </c>
      <c r="D371" s="52">
        <f>IF(Data!F334&gt;0,Data!F334,F242)</f>
        <v>8.69</v>
      </c>
      <c r="E371" s="52">
        <f>IF(Data!G334&gt;0,Data!G334,G242)</f>
        <v>8.5500000000000007</v>
      </c>
      <c r="F371" s="52">
        <f>IF(Data!H334&gt;0,Data!H334,H242)</f>
        <v>8.85</v>
      </c>
      <c r="G371" s="52">
        <f>IF(Data!I334&gt;0,Data!I334,I242)</f>
        <v>9.2100000000000009</v>
      </c>
      <c r="H371" s="52">
        <f>IF(Data!J334&gt;0,Data!J334,J242)</f>
        <v>9.16</v>
      </c>
      <c r="I371" s="52">
        <f>IF(Data!K334&gt;0,Data!K334,K242)</f>
        <v>8.98</v>
      </c>
      <c r="J371" s="52">
        <f>IF(Data!L334&gt;0,Data!L334,L242)</f>
        <v>8.82</v>
      </c>
      <c r="K371" s="52">
        <f>IF(Data!M334&gt;0,Data!M334,M242)</f>
        <v>7.6129757150361206</v>
      </c>
      <c r="L371" s="52">
        <f>IF(Data!N334&gt;0,Data!N334,N242)</f>
        <v>7.6023247807148993</v>
      </c>
      <c r="M371" s="52">
        <f>IF(Data!O334&gt;0,Data!O334,O242)</f>
        <v>7.5921128130624078</v>
      </c>
      <c r="N371" s="52">
        <f>IF(Data!P334&gt;0,Data!P334,P242)</f>
        <v>7.5577294923913989</v>
      </c>
    </row>
    <row r="372" spans="1:14">
      <c r="A372" s="66"/>
      <c r="B372" s="84">
        <f t="shared" si="6"/>
        <v>45015</v>
      </c>
      <c r="C372" s="52">
        <f>IF(Data!E335&gt;0,Data!E335,E243)</f>
        <v>9.5500000000000007</v>
      </c>
      <c r="D372" s="52">
        <f>IF(Data!F335&gt;0,Data!F335,F243)</f>
        <v>8.69</v>
      </c>
      <c r="E372" s="52">
        <f>IF(Data!G335&gt;0,Data!G335,G243)</f>
        <v>8.5500000000000007</v>
      </c>
      <c r="F372" s="52">
        <f>IF(Data!H335&gt;0,Data!H335,H243)</f>
        <v>8.85</v>
      </c>
      <c r="G372" s="52">
        <f>IF(Data!I335&gt;0,Data!I335,I243)</f>
        <v>9.2100000000000009</v>
      </c>
      <c r="H372" s="52">
        <f>IF(Data!J335&gt;0,Data!J335,J243)</f>
        <v>9.16</v>
      </c>
      <c r="I372" s="52">
        <f>IF(Data!K335&gt;0,Data!K335,K243)</f>
        <v>8.98</v>
      </c>
      <c r="J372" s="52">
        <f>IF(Data!L335&gt;0,Data!L335,L243)</f>
        <v>8.82</v>
      </c>
      <c r="K372" s="52">
        <f>IF(Data!M335&gt;0,Data!M335,M243)</f>
        <v>8.5299999999999994</v>
      </c>
      <c r="L372" s="52">
        <f>IF(Data!N335&gt;0,Data!N335,N243)</f>
        <v>8.0027070862550662</v>
      </c>
      <c r="M372" s="52">
        <f>IF(Data!O335&gt;0,Data!O335,O243)</f>
        <v>7.9924951186025748</v>
      </c>
      <c r="N372" s="52">
        <f>IF(Data!P335&gt;0,Data!P335,P243)</f>
        <v>7.9597981877737265</v>
      </c>
    </row>
    <row r="373" spans="1:14">
      <c r="A373" s="66"/>
      <c r="B373" s="84">
        <f t="shared" si="6"/>
        <v>45022</v>
      </c>
      <c r="C373" s="52">
        <f>IF(Data!E336&gt;0,Data!E336,E244)</f>
        <v>9.5500000000000007</v>
      </c>
      <c r="D373" s="52">
        <f>IF(Data!F336&gt;0,Data!F336,F244)</f>
        <v>8.69</v>
      </c>
      <c r="E373" s="52">
        <f>IF(Data!G336&gt;0,Data!G336,G244)</f>
        <v>8.5500000000000007</v>
      </c>
      <c r="F373" s="52">
        <f>IF(Data!H336&gt;0,Data!H336,H244)</f>
        <v>8.85</v>
      </c>
      <c r="G373" s="52">
        <f>IF(Data!I336&gt;0,Data!I336,I244)</f>
        <v>9.2100000000000009</v>
      </c>
      <c r="H373" s="52">
        <f>IF(Data!J336&gt;0,Data!J336,J244)</f>
        <v>9.16</v>
      </c>
      <c r="I373" s="52">
        <f>IF(Data!K336&gt;0,Data!K336,K244)</f>
        <v>8.98</v>
      </c>
      <c r="J373" s="52">
        <f>IF(Data!L336&gt;0,Data!L336,L244)</f>
        <v>8.82</v>
      </c>
      <c r="K373" s="52">
        <f>IF(Data!M336&gt;0,Data!M336,M244)</f>
        <v>8.5299999999999994</v>
      </c>
      <c r="L373" s="52">
        <f>IF(Data!N336&gt;0,Data!N336,N244)</f>
        <v>7.8970038963828451</v>
      </c>
      <c r="M373" s="52">
        <f>IF(Data!O336&gt;0,Data!O336,O244)</f>
        <v>7.8867919287303536</v>
      </c>
      <c r="N373" s="52">
        <f>IF(Data!P336&gt;0,Data!P336,P244)</f>
        <v>7.8319140275509707</v>
      </c>
    </row>
    <row r="374" spans="1:14">
      <c r="A374" s="66"/>
      <c r="B374" s="84">
        <f t="shared" si="6"/>
        <v>45029</v>
      </c>
      <c r="C374" s="52">
        <f>IF(Data!E337&gt;0,Data!E337,E245)</f>
        <v>9.5500000000000007</v>
      </c>
      <c r="D374" s="52">
        <f>IF(Data!F337&gt;0,Data!F337,F245)</f>
        <v>8.69</v>
      </c>
      <c r="E374" s="52">
        <f>IF(Data!G337&gt;0,Data!G337,G245)</f>
        <v>8.5500000000000007</v>
      </c>
      <c r="F374" s="52">
        <f>IF(Data!H337&gt;0,Data!H337,H245)</f>
        <v>8.85</v>
      </c>
      <c r="G374" s="52">
        <f>IF(Data!I337&gt;0,Data!I337,I245)</f>
        <v>9.2100000000000009</v>
      </c>
      <c r="H374" s="52">
        <f>IF(Data!J337&gt;0,Data!J337,J245)</f>
        <v>9.16</v>
      </c>
      <c r="I374" s="52">
        <f>IF(Data!K337&gt;0,Data!K337,K245)</f>
        <v>8.98</v>
      </c>
      <c r="J374" s="52">
        <f>IF(Data!L337&gt;0,Data!L337,L245)</f>
        <v>8.82</v>
      </c>
      <c r="K374" s="52">
        <f>IF(Data!M337&gt;0,Data!M337,M245)</f>
        <v>8.5299999999999994</v>
      </c>
      <c r="L374" s="52">
        <f>IF(Data!N337&gt;0,Data!N337,N245)</f>
        <v>7.7303728197214188</v>
      </c>
      <c r="M374" s="52">
        <f>IF(Data!O337&gt;0,Data!O337,O245)</f>
        <v>7.7201608520689273</v>
      </c>
      <c r="N374" s="52">
        <f>IF(Data!P337&gt;0,Data!P337,P245)</f>
        <v>7.6673009107023296</v>
      </c>
    </row>
    <row r="375" spans="1:14">
      <c r="A375" s="66"/>
      <c r="B375" s="84">
        <f t="shared" si="6"/>
        <v>45036</v>
      </c>
      <c r="C375" s="52">
        <f>IF(Data!E338&gt;0,Data!E338,E246)</f>
        <v>9.5500000000000007</v>
      </c>
      <c r="D375" s="52">
        <f>IF(Data!F338&gt;0,Data!F338,F246)</f>
        <v>8.69</v>
      </c>
      <c r="E375" s="52">
        <f>IF(Data!G338&gt;0,Data!G338,G246)</f>
        <v>8.5500000000000007</v>
      </c>
      <c r="F375" s="52">
        <f>IF(Data!H338&gt;0,Data!H338,H246)</f>
        <v>8.85</v>
      </c>
      <c r="G375" s="52">
        <f>IF(Data!I338&gt;0,Data!I338,I246)</f>
        <v>9.2100000000000009</v>
      </c>
      <c r="H375" s="52">
        <f>IF(Data!J338&gt;0,Data!J338,J246)</f>
        <v>9.16</v>
      </c>
      <c r="I375" s="52">
        <f>IF(Data!K338&gt;0,Data!K338,K246)</f>
        <v>8.98</v>
      </c>
      <c r="J375" s="52">
        <f>IF(Data!L338&gt;0,Data!L338,L246)</f>
        <v>8.82</v>
      </c>
      <c r="K375" s="52">
        <f>IF(Data!M338&gt;0,Data!M338,M246)</f>
        <v>8.5299999999999994</v>
      </c>
      <c r="L375" s="52">
        <f>IF(Data!N338&gt;0,Data!N338,N246)</f>
        <v>7.737206029510264</v>
      </c>
      <c r="M375" s="52">
        <f>IF(Data!O338&gt;0,Data!O338,O246)</f>
        <v>7.7269940618577726</v>
      </c>
      <c r="N375" s="52">
        <f>IF(Data!P338&gt;0,Data!P338,P246)</f>
        <v>7.6885039799595711</v>
      </c>
    </row>
    <row r="376" spans="1:14">
      <c r="A376" s="66"/>
      <c r="B376" s="84">
        <f t="shared" si="6"/>
        <v>45043</v>
      </c>
      <c r="C376" s="52">
        <f>IF(Data!E339&gt;0,Data!E339,E247)</f>
        <v>9.5500000000000007</v>
      </c>
      <c r="D376" s="52">
        <f>IF(Data!F339&gt;0,Data!F339,F247)</f>
        <v>8.69</v>
      </c>
      <c r="E376" s="52">
        <f>IF(Data!G339&gt;0,Data!G339,G247)</f>
        <v>8.5500000000000007</v>
      </c>
      <c r="F376" s="52">
        <f>IF(Data!H339&gt;0,Data!H339,H247)</f>
        <v>8.85</v>
      </c>
      <c r="G376" s="52">
        <f>IF(Data!I339&gt;0,Data!I339,I247)</f>
        <v>9.2100000000000009</v>
      </c>
      <c r="H376" s="52">
        <f>IF(Data!J339&gt;0,Data!J339,J247)</f>
        <v>9.16</v>
      </c>
      <c r="I376" s="52">
        <f>IF(Data!K339&gt;0,Data!K339,K247)</f>
        <v>8.98</v>
      </c>
      <c r="J376" s="52">
        <f>IF(Data!L339&gt;0,Data!L339,L247)</f>
        <v>8.82</v>
      </c>
      <c r="K376" s="52">
        <f>IF(Data!M339&gt;0,Data!M339,M247)</f>
        <v>8.5299999999999994</v>
      </c>
      <c r="L376" s="52">
        <f>IF(Data!N339&gt;0,Data!N339,N247)</f>
        <v>7.0675805193210266</v>
      </c>
      <c r="M376" s="52">
        <f>IF(Data!O339&gt;0,Data!O339,O247)</f>
        <v>7.0573685516685352</v>
      </c>
      <c r="N376" s="52">
        <f>IF(Data!P339&gt;0,Data!P339,P247)</f>
        <v>7.0811658570801823</v>
      </c>
    </row>
    <row r="377" spans="1:14">
      <c r="A377" s="66"/>
      <c r="B377" s="84">
        <f t="shared" si="6"/>
        <v>45050</v>
      </c>
      <c r="C377" s="52">
        <f>IF(Data!E340&gt;0,Data!E340,E248)</f>
        <v>9.5500000000000007</v>
      </c>
      <c r="D377" s="52">
        <f>IF(Data!F340&gt;0,Data!F340,F248)</f>
        <v>8.69</v>
      </c>
      <c r="E377" s="52">
        <f>IF(Data!G340&gt;0,Data!G340,G248)</f>
        <v>8.5500000000000007</v>
      </c>
      <c r="F377" s="52">
        <f>IF(Data!H340&gt;0,Data!H340,H248)</f>
        <v>8.85</v>
      </c>
      <c r="G377" s="52">
        <f>IF(Data!I340&gt;0,Data!I340,I248)</f>
        <v>9.2100000000000009</v>
      </c>
      <c r="H377" s="52">
        <f>IF(Data!J340&gt;0,Data!J340,J248)</f>
        <v>9.16</v>
      </c>
      <c r="I377" s="52">
        <f>IF(Data!K340&gt;0,Data!K340,K248)</f>
        <v>8.98</v>
      </c>
      <c r="J377" s="52">
        <f>IF(Data!L340&gt;0,Data!L340,L248)</f>
        <v>8.82</v>
      </c>
      <c r="K377" s="52">
        <f>IF(Data!M340&gt;0,Data!M340,M248)</f>
        <v>8.5299999999999994</v>
      </c>
      <c r="L377" s="52">
        <f>IF(Data!N340&gt;0,Data!N340,N248)</f>
        <v>8.34</v>
      </c>
      <c r="M377" s="52">
        <f>IF(Data!O340&gt;0,Data!O340,O248)</f>
        <v>7.427899722761186</v>
      </c>
      <c r="N377" s="52">
        <f>IF(Data!P340&gt;0,Data!P340,P248)</f>
        <v>7.3325290518133688</v>
      </c>
    </row>
    <row r="378" spans="1:14">
      <c r="A378" s="66"/>
      <c r="B378" s="84">
        <f t="shared" si="6"/>
        <v>45057</v>
      </c>
      <c r="C378" s="52">
        <f>IF(Data!E341&gt;0,Data!E341,E249)</f>
        <v>9.5500000000000007</v>
      </c>
      <c r="D378" s="52">
        <f>IF(Data!F341&gt;0,Data!F341,F249)</f>
        <v>8.69</v>
      </c>
      <c r="E378" s="52">
        <f>IF(Data!G341&gt;0,Data!G341,G249)</f>
        <v>8.5500000000000007</v>
      </c>
      <c r="F378" s="52">
        <f>IF(Data!H341&gt;0,Data!H341,H249)</f>
        <v>8.85</v>
      </c>
      <c r="G378" s="52">
        <f>IF(Data!I341&gt;0,Data!I341,I249)</f>
        <v>9.2100000000000009</v>
      </c>
      <c r="H378" s="52">
        <f>IF(Data!J341&gt;0,Data!J341,J249)</f>
        <v>9.16</v>
      </c>
      <c r="I378" s="52">
        <f>IF(Data!K341&gt;0,Data!K341,K249)</f>
        <v>8.98</v>
      </c>
      <c r="J378" s="52">
        <f>IF(Data!L341&gt;0,Data!L341,L249)</f>
        <v>8.82</v>
      </c>
      <c r="K378" s="52">
        <f>IF(Data!M341&gt;0,Data!M341,M249)</f>
        <v>8.5299999999999994</v>
      </c>
      <c r="L378" s="52">
        <f>IF(Data!N341&gt;0,Data!N341,N249)</f>
        <v>8.34</v>
      </c>
      <c r="M378" s="52">
        <f>IF(Data!O341&gt;0,Data!O341,O249)</f>
        <v>7.4209290255338756</v>
      </c>
      <c r="N378" s="52">
        <f>IF(Data!P341&gt;0,Data!P341,P249)</f>
        <v>7.4959466499630505</v>
      </c>
    </row>
    <row r="379" spans="1:14">
      <c r="A379" s="66"/>
      <c r="B379" s="84">
        <f t="shared" si="6"/>
        <v>45064</v>
      </c>
      <c r="C379" s="52">
        <f>IF(Data!E342&gt;0,Data!E342,E250)</f>
        <v>9.5500000000000007</v>
      </c>
      <c r="D379" s="52">
        <f>IF(Data!F342&gt;0,Data!F342,F250)</f>
        <v>8.69</v>
      </c>
      <c r="E379" s="52">
        <f>IF(Data!G342&gt;0,Data!G342,G250)</f>
        <v>8.5500000000000007</v>
      </c>
      <c r="F379" s="52">
        <f>IF(Data!H342&gt;0,Data!H342,H250)</f>
        <v>8.85</v>
      </c>
      <c r="G379" s="52">
        <f>IF(Data!I342&gt;0,Data!I342,I250)</f>
        <v>9.2100000000000009</v>
      </c>
      <c r="H379" s="52">
        <f>IF(Data!J342&gt;0,Data!J342,J250)</f>
        <v>9.16</v>
      </c>
      <c r="I379" s="52">
        <f>IF(Data!K342&gt;0,Data!K342,K250)</f>
        <v>8.98</v>
      </c>
      <c r="J379" s="52">
        <f>IF(Data!L342&gt;0,Data!L342,L250)</f>
        <v>8.82</v>
      </c>
      <c r="K379" s="52">
        <f>IF(Data!M342&gt;0,Data!M342,M250)</f>
        <v>8.5299999999999994</v>
      </c>
      <c r="L379" s="52">
        <f>IF(Data!N342&gt;0,Data!N342,N250)</f>
        <v>8.34</v>
      </c>
      <c r="M379" s="52">
        <f>IF(Data!O342&gt;0,Data!O342,O250)</f>
        <v>7.4209290255338756</v>
      </c>
      <c r="N379" s="52">
        <f>IF(Data!P342&gt;0,Data!P342,P250)</f>
        <v>7.4667014436508268</v>
      </c>
    </row>
    <row r="380" spans="1:14">
      <c r="A380" s="66"/>
      <c r="B380" s="84">
        <f t="shared" si="6"/>
        <v>45071</v>
      </c>
      <c r="C380" s="52">
        <f>IF(Data!E343&gt;0,Data!E343,E251)</f>
        <v>9.5500000000000007</v>
      </c>
      <c r="D380" s="52">
        <f>IF(Data!F343&gt;0,Data!F343,F251)</f>
        <v>8.69</v>
      </c>
      <c r="E380" s="52">
        <f>IF(Data!G343&gt;0,Data!G343,G251)</f>
        <v>8.5500000000000007</v>
      </c>
      <c r="F380" s="52">
        <f>IF(Data!H343&gt;0,Data!H343,H251)</f>
        <v>8.85</v>
      </c>
      <c r="G380" s="52">
        <f>IF(Data!I343&gt;0,Data!I343,I251)</f>
        <v>9.2100000000000009</v>
      </c>
      <c r="H380" s="52">
        <f>IF(Data!J343&gt;0,Data!J343,J251)</f>
        <v>9.16</v>
      </c>
      <c r="I380" s="52">
        <f>IF(Data!K343&gt;0,Data!K343,K251)</f>
        <v>8.98</v>
      </c>
      <c r="J380" s="52">
        <f>IF(Data!L343&gt;0,Data!L343,L251)</f>
        <v>8.82</v>
      </c>
      <c r="K380" s="52">
        <f>IF(Data!M343&gt;0,Data!M343,M251)</f>
        <v>8.5299999999999994</v>
      </c>
      <c r="L380" s="52">
        <f>IF(Data!N343&gt;0,Data!N343,N251)</f>
        <v>8.34</v>
      </c>
      <c r="M380" s="52">
        <f>IF(Data!O343&gt;0,Data!O343,O251)</f>
        <v>7.4209290255338756</v>
      </c>
      <c r="N380" s="52">
        <f>IF(Data!P343&gt;0,Data!P343,P251)</f>
        <v>7.2369948774683568</v>
      </c>
    </row>
    <row r="381" spans="1:14" ht="13.9" thickBot="1">
      <c r="A381" s="87"/>
      <c r="B381" s="107">
        <f t="shared" si="6"/>
        <v>45078</v>
      </c>
      <c r="C381" s="88">
        <f>IF(Data!E344&gt;0,Data!E344,E252)</f>
        <v>9.5500000000000007</v>
      </c>
      <c r="D381" s="88">
        <f>IF(Data!F344&gt;0,Data!F344,F252)</f>
        <v>8.69</v>
      </c>
      <c r="E381" s="88">
        <f>IF(Data!G344&gt;0,Data!G344,G252)</f>
        <v>8.5500000000000007</v>
      </c>
      <c r="F381" s="88">
        <f>IF(Data!H344&gt;0,Data!H344,H252)</f>
        <v>8.85</v>
      </c>
      <c r="G381" s="88">
        <f>IF(Data!I344&gt;0,Data!I344,I252)</f>
        <v>9.2100000000000009</v>
      </c>
      <c r="H381" s="88">
        <f>IF(Data!J344&gt;0,Data!J344,J252)</f>
        <v>9.16</v>
      </c>
      <c r="I381" s="88">
        <f>IF(Data!K344&gt;0,Data!K344,K252)</f>
        <v>8.98</v>
      </c>
      <c r="J381" s="88">
        <f>IF(Data!L344&gt;0,Data!L344,L252)</f>
        <v>8.82</v>
      </c>
      <c r="K381" s="88">
        <f>IF(Data!M344&gt;0,Data!M344,M252)</f>
        <v>8.5299999999999994</v>
      </c>
      <c r="L381" s="88">
        <f>IF(Data!N344&gt;0,Data!N344,N252)</f>
        <v>8.34</v>
      </c>
      <c r="M381" s="88">
        <f>IF(Data!O344&gt;0,Data!O344,O252)</f>
        <v>8.31</v>
      </c>
      <c r="N381" s="88">
        <f>IF(Data!P344&gt;0,Data!P344,P252)</f>
        <v>8.07</v>
      </c>
    </row>
    <row r="382" spans="1:14">
      <c r="A382" s="34" t="s">
        <v>149</v>
      </c>
      <c r="B382" s="66"/>
      <c r="C382" s="66"/>
      <c r="D382" s="66"/>
      <c r="E382" s="66"/>
      <c r="F382" s="66"/>
      <c r="G382" s="66"/>
      <c r="H382" s="66"/>
      <c r="I382" s="66"/>
      <c r="J382" s="66"/>
      <c r="K382" s="66"/>
      <c r="L382" s="66"/>
      <c r="M382" s="66"/>
      <c r="N382" s="66"/>
    </row>
    <row r="383" spans="1:14">
      <c r="A383" s="117" t="s">
        <v>226</v>
      </c>
    </row>
    <row r="385" spans="1:16" ht="13.9" thickBot="1">
      <c r="A385" s="369" t="s">
        <v>227</v>
      </c>
      <c r="B385" s="369"/>
      <c r="C385" s="369"/>
      <c r="D385" s="369"/>
      <c r="E385" s="369"/>
      <c r="F385" s="369"/>
      <c r="G385" s="369"/>
      <c r="H385" s="369"/>
      <c r="I385" s="369"/>
      <c r="J385" s="369"/>
      <c r="K385" s="369"/>
      <c r="L385" s="369"/>
      <c r="M385" s="369"/>
      <c r="N385" s="370"/>
      <c r="O385" s="370"/>
      <c r="P385" s="370"/>
    </row>
    <row r="386" spans="1:16">
      <c r="A386" s="135" t="s">
        <v>128</v>
      </c>
      <c r="B386" s="135" t="s">
        <v>129</v>
      </c>
      <c r="C386" s="490" t="s">
        <v>152</v>
      </c>
      <c r="D386" s="460"/>
      <c r="E386" s="470"/>
      <c r="F386" s="470"/>
      <c r="G386" s="470"/>
      <c r="H386" s="470"/>
      <c r="I386" s="470"/>
      <c r="J386" s="470" t="s">
        <v>130</v>
      </c>
      <c r="K386" s="470"/>
      <c r="L386" s="470"/>
      <c r="M386" s="470"/>
      <c r="N386" s="470"/>
      <c r="O386" s="470"/>
      <c r="P386" s="470"/>
    </row>
    <row r="387" spans="1:16" ht="13.9" thickBot="1">
      <c r="A387" s="343" t="s">
        <v>131</v>
      </c>
      <c r="B387" s="343" t="s">
        <v>132</v>
      </c>
      <c r="C387" s="489"/>
      <c r="D387" s="489"/>
      <c r="E387" s="343" t="s">
        <v>82</v>
      </c>
      <c r="F387" s="343" t="s">
        <v>94</v>
      </c>
      <c r="G387" s="343" t="s">
        <v>84</v>
      </c>
      <c r="H387" s="343" t="s">
        <v>85</v>
      </c>
      <c r="I387" s="343" t="s">
        <v>86</v>
      </c>
      <c r="J387" s="343" t="s">
        <v>87</v>
      </c>
      <c r="K387" s="343" t="s">
        <v>88</v>
      </c>
      <c r="L387" s="343" t="s">
        <v>89</v>
      </c>
      <c r="M387" s="343" t="s">
        <v>90</v>
      </c>
      <c r="N387" s="343" t="s">
        <v>91</v>
      </c>
      <c r="O387" s="343" t="s">
        <v>139</v>
      </c>
      <c r="P387" s="343" t="s">
        <v>93</v>
      </c>
    </row>
    <row r="388" spans="1:16">
      <c r="A388" s="66"/>
      <c r="B388" s="91"/>
      <c r="C388" s="135"/>
      <c r="D388" s="135"/>
      <c r="E388" s="315"/>
      <c r="F388" s="315"/>
      <c r="G388" s="315"/>
      <c r="H388" s="315"/>
      <c r="I388" s="315"/>
      <c r="J388" s="315" t="s">
        <v>81</v>
      </c>
      <c r="K388" s="315"/>
      <c r="L388" s="315"/>
      <c r="M388" s="315"/>
      <c r="N388" s="315"/>
      <c r="O388" s="315"/>
      <c r="P388" s="315"/>
    </row>
    <row r="389" spans="1:16">
      <c r="A389" s="8">
        <v>2022</v>
      </c>
      <c r="B389" s="84">
        <v>44686</v>
      </c>
      <c r="C389" s="117" t="s">
        <v>228</v>
      </c>
      <c r="E389" s="52">
        <f>IF(C325="","",C325*Data!C$606)</f>
        <v>1.5291318847097133</v>
      </c>
      <c r="F389" s="52">
        <f>IF(D325="","",D325*Data!D$606)</f>
        <v>1.9870299677993668</v>
      </c>
      <c r="G389" s="52">
        <f>IF(E325="","",E325*Data!E$606)</f>
        <v>1.5321428941178961</v>
      </c>
      <c r="H389" s="52">
        <f>IF(F325="","",F325*Data!F$606)</f>
        <v>0.99810893787578059</v>
      </c>
      <c r="I389" s="52">
        <f>IF(G325="","",G325*Data!G$606)</f>
        <v>0.68347971399147067</v>
      </c>
      <c r="J389" s="52">
        <f>IF(H325="","",H325*Data!H$606)</f>
        <v>0.57739526280905362</v>
      </c>
      <c r="K389" s="52">
        <f>IF(I325="","",I325*Data!I$606)</f>
        <v>0.89701605381582117</v>
      </c>
      <c r="L389" s="52">
        <f>IF(J325="","",J325*Data!J$606)</f>
        <v>0.99858557369369438</v>
      </c>
      <c r="M389" s="52">
        <f>IF(K325="","",K325*Data!K$606)</f>
        <v>0.57533836618660972</v>
      </c>
      <c r="N389" s="52">
        <f>IF(L325="","",L325*Data!L$606)</f>
        <v>0.56350014232605661</v>
      </c>
      <c r="O389" s="52">
        <f>IF(M325="","",M325*Data!M$606)</f>
        <v>0.50097851193244547</v>
      </c>
      <c r="P389" s="52">
        <f>IF(N325="","",N325*Data!N$606)</f>
        <v>0.43143492004374473</v>
      </c>
    </row>
    <row r="390" spans="1:16">
      <c r="A390" s="66"/>
      <c r="B390" s="84">
        <f>B389+7</f>
        <v>44693</v>
      </c>
      <c r="E390" s="52">
        <f>IF(C326="","",C326*Data!C$606)</f>
        <v>1.6515905635625181</v>
      </c>
      <c r="F390" s="52">
        <f>IF(D326="","",D326*Data!D$606)</f>
        <v>2.1495108137912697</v>
      </c>
      <c r="G390" s="52">
        <f>IF(E326="","",E326*Data!E$606)</f>
        <v>1.6547288895314298</v>
      </c>
      <c r="H390" s="52">
        <f>IF(F326="","",F326*Data!F$606)</f>
        <v>1.0785196784414255</v>
      </c>
      <c r="I390" s="52">
        <f>IF(G326="","",G326*Data!G$606)</f>
        <v>0.73817350599783282</v>
      </c>
      <c r="J390" s="52">
        <f>IF(H326="","",H326*Data!H$606)</f>
        <v>0.62303379123820346</v>
      </c>
      <c r="K390" s="52">
        <f>IF(I326="","",I326*Data!I$606)</f>
        <v>0.96727962029789161</v>
      </c>
      <c r="L390" s="52">
        <f>IF(J326="","",J326*Data!J$606)</f>
        <v>1.076675967834527</v>
      </c>
      <c r="M390" s="52">
        <f>IF(K326="","",K326*Data!K$606)</f>
        <v>0.61998686033091266</v>
      </c>
      <c r="N390" s="52">
        <f>IF(L326="","",L326*Data!L$606)</f>
        <v>0.60204580725144707</v>
      </c>
      <c r="O390" s="52">
        <f>IF(M326="","",M326*Data!M$606)</f>
        <v>0.53517224694690468</v>
      </c>
      <c r="P390" s="52">
        <f>IF(N326="","",N326*Data!N$606)</f>
        <v>0.45391089540522539</v>
      </c>
    </row>
    <row r="391" spans="1:16">
      <c r="A391" s="66"/>
      <c r="B391" s="84">
        <f t="shared" ref="B391:B445" si="7">B390+7</f>
        <v>44700</v>
      </c>
      <c r="E391" s="52">
        <f>IF(C327="","",C327*Data!C$606)</f>
        <v>1.679546677720124</v>
      </c>
      <c r="F391" s="52">
        <f>IF(D327="","",D327*Data!D$606)</f>
        <v>2.1909773121232536</v>
      </c>
      <c r="G391" s="52">
        <f>IF(E327="","",E327*Data!E$606)</f>
        <v>1.6860138815765429</v>
      </c>
      <c r="H391" s="52">
        <f>IF(F327="","",F327*Data!F$606)</f>
        <v>1.0999446940319404</v>
      </c>
      <c r="I391" s="52">
        <f>IF(G327="","",G327*Data!G$606)</f>
        <v>0.75274637696255231</v>
      </c>
      <c r="J391" s="52">
        <f>IF(H327="","",H327*Data!H$606)</f>
        <v>0.63519393522200907</v>
      </c>
      <c r="K391" s="52">
        <f>IF(I327="","",I327*Data!I$606)</f>
        <v>0.98821584402114215</v>
      </c>
      <c r="L391" s="52">
        <f>IF(J327="","",J327*Data!J$606)</f>
        <v>1.0999443278712537</v>
      </c>
      <c r="M391" s="52">
        <f>IF(K327="","",K327*Data!K$606)</f>
        <v>0.63329063793733265</v>
      </c>
      <c r="N391" s="52">
        <f>IF(L327="","",L327*Data!L$606)</f>
        <v>0.6170545872398796</v>
      </c>
      <c r="O391" s="52">
        <f>IF(M327="","",M327*Data!M$606)</f>
        <v>0.54848648725922389</v>
      </c>
      <c r="P391" s="52">
        <f>IF(N327="","",N327*Data!N$606)</f>
        <v>0.46623293716346725</v>
      </c>
    </row>
    <row r="392" spans="1:16">
      <c r="A392" s="66"/>
      <c r="B392" s="84">
        <f t="shared" si="7"/>
        <v>44707</v>
      </c>
      <c r="E392" s="52">
        <f>IF(C328="","",C328*Data!C$606)</f>
        <v>1.6057884874234205</v>
      </c>
      <c r="F392" s="52">
        <f>IF(D328="","",D328*Data!D$606)</f>
        <v>2.0969463778398527</v>
      </c>
      <c r="G392" s="52">
        <f>IF(E328="","",E328*Data!E$606)</f>
        <v>1.6150708999073695</v>
      </c>
      <c r="H392" s="52">
        <f>IF(F328="","",F328*Data!F$606)</f>
        <v>1.0552398210082272</v>
      </c>
      <c r="I392" s="52">
        <f>IF(G328="","",G328*Data!G$606)</f>
        <v>0.72233900837435105</v>
      </c>
      <c r="J392" s="52">
        <f>IF(H328="","",H328*Data!H$606)</f>
        <v>0.60982089918152327</v>
      </c>
      <c r="K392" s="52">
        <f>IF(I328="","",I328*Data!I$606)</f>
        <v>0.9506443256318996</v>
      </c>
      <c r="L392" s="52">
        <f>IF(J328="","",J328*Data!J$606)</f>
        <v>1.0581876276867537</v>
      </c>
      <c r="M392" s="52">
        <f>IF(K328="","",K328*Data!K$606)</f>
        <v>0.60941607815075061</v>
      </c>
      <c r="N392" s="52">
        <f>IF(L328="","",L328*Data!L$606)</f>
        <v>0.59556883048105957</v>
      </c>
      <c r="O392" s="52">
        <f>IF(M328="","",M328*Data!M$606)</f>
        <v>0.52942654174736736</v>
      </c>
      <c r="P392" s="52">
        <f>IF(N328="","",N328*Data!N$606)</f>
        <v>0.45823164768978286</v>
      </c>
    </row>
    <row r="393" spans="1:16">
      <c r="A393" s="66"/>
      <c r="B393" s="84">
        <f t="shared" si="7"/>
        <v>44714</v>
      </c>
      <c r="E393" s="52">
        <f>IF(C329="","",C329*Data!C$606)</f>
        <v>1.488772545176168</v>
      </c>
      <c r="F393" s="52">
        <f>IF(D329="","",D329*Data!D$606)</f>
        <v>1.9440071433783144</v>
      </c>
      <c r="G393" s="52">
        <f>IF(E329="","",E329*Data!E$606)</f>
        <v>1.4996837096216555</v>
      </c>
      <c r="H393" s="52">
        <f>IF(F329="","",F329*Data!F$606)</f>
        <v>0.98256086472829662</v>
      </c>
      <c r="I393" s="52">
        <f>IF(G329="","",G329*Data!G$606)</f>
        <v>0.67290422279656037</v>
      </c>
      <c r="J393" s="52">
        <f>IF(H329="","",H329*Data!H$606)</f>
        <v>0.56857068075237349</v>
      </c>
      <c r="K393" s="52">
        <f>IF(I329="","",I329*Data!I$606)</f>
        <v>0.8888274993479206</v>
      </c>
      <c r="L393" s="52">
        <f>IF(J329="","",J329*Data!J$606)</f>
        <v>0.98948487644962269</v>
      </c>
      <c r="M393" s="52">
        <f>IF(K329="","",K329*Data!K$606)</f>
        <v>0.57013500625890579</v>
      </c>
      <c r="N393" s="52">
        <f>IF(L329="","",L329*Data!L$606)</f>
        <v>0.5611167066985262</v>
      </c>
      <c r="O393" s="52">
        <f>IF(M329="","",M329*Data!M$606)</f>
        <v>0.49886417387576526</v>
      </c>
      <c r="P393" s="52">
        <f>IF(N329="","",N329*Data!N$606)</f>
        <v>0.43841316989915258</v>
      </c>
    </row>
    <row r="394" spans="1:16">
      <c r="A394" s="66"/>
      <c r="B394" s="84">
        <f t="shared" si="7"/>
        <v>44721</v>
      </c>
      <c r="E394" s="52">
        <f>IF(C330="","",C330*Data!C$606)</f>
        <v>1.5094053674772088</v>
      </c>
      <c r="F394" s="52">
        <f>IF(D330="","",D330*Data!D$606)</f>
        <v>1.971372282293294</v>
      </c>
      <c r="G394" s="52">
        <f>IF(E330="","",E330*Data!E$606)</f>
        <v>1.5203297296066178</v>
      </c>
      <c r="H394" s="52">
        <f>IF(F330="","",F330*Data!F$606)</f>
        <v>0.9959607495472671</v>
      </c>
      <c r="I394" s="52">
        <f>IF(G330="","",G330*Data!G$606)</f>
        <v>0.68201855886712137</v>
      </c>
      <c r="J394" s="52">
        <f>IF(H330="","",H330*Data!H$606)</f>
        <v>0.57617602078476216</v>
      </c>
      <c r="K394" s="52">
        <f>IF(I330="","",I330*Data!I$606)</f>
        <v>0.90204464906307391</v>
      </c>
      <c r="L394" s="52">
        <f>IF(J330="","",J330*Data!J$606)</f>
        <v>1.0041743162596284</v>
      </c>
      <c r="M394" s="52">
        <f>IF(K330="","",K330*Data!K$606)</f>
        <v>0.57853375202726898</v>
      </c>
      <c r="N394" s="52">
        <f>IF(L330="","",L330*Data!L$606)</f>
        <v>0.57147673414560551</v>
      </c>
      <c r="O394" s="52">
        <f>IF(M330="","",M330*Data!M$606)</f>
        <v>0.50805452080462588</v>
      </c>
      <c r="P394" s="52">
        <f>IF(N330="","",N330*Data!N$606)</f>
        <v>0.44815993091708195</v>
      </c>
    </row>
    <row r="395" spans="1:16">
      <c r="A395" s="66"/>
      <c r="B395" s="84">
        <f t="shared" si="7"/>
        <v>44728</v>
      </c>
      <c r="E395" s="52">
        <f>IF(C331="","",C331*Data!C$606)</f>
        <v>1.5033917932033511</v>
      </c>
      <c r="F395" s="52">
        <f>IF(D331="","",D331*Data!D$606)</f>
        <v>1.9642771482366139</v>
      </c>
      <c r="G395" s="52">
        <f>IF(E331="","",E331*Data!E$606)</f>
        <v>1.5149767043584976</v>
      </c>
      <c r="H395" s="52">
        <f>IF(F331="","",F331*Data!F$606)</f>
        <v>0.99436401538185359</v>
      </c>
      <c r="I395" s="52">
        <f>IF(G331="","",G331*Data!G$606)</f>
        <v>0.68093249193479055</v>
      </c>
      <c r="J395" s="52">
        <f>IF(H331="","",H331*Data!H$606)</f>
        <v>0.57526976625844639</v>
      </c>
      <c r="K395" s="52">
        <f>IF(I331="","",I331*Data!I$606)</f>
        <v>0.90034312944913519</v>
      </c>
      <c r="L395" s="52">
        <f>IF(J331="","",J331*Data!J$606)</f>
        <v>1.0022832602836307</v>
      </c>
      <c r="M395" s="52">
        <f>IF(K331="","",K331*Data!K$606)</f>
        <v>0.57745253323461432</v>
      </c>
      <c r="N395" s="52">
        <f>IF(L331="","",L331*Data!L$606)</f>
        <v>0.57009636621732329</v>
      </c>
      <c r="O395" s="52">
        <f>IF(M331="","",M331*Data!M$606)</f>
        <v>0.50683000086824659</v>
      </c>
      <c r="P395" s="52">
        <f>IF(N331="","",N331*Data!N$606)</f>
        <v>0.44697523247867826</v>
      </c>
    </row>
    <row r="396" spans="1:16">
      <c r="A396" s="66"/>
      <c r="B396" s="84">
        <f t="shared" si="7"/>
        <v>44735</v>
      </c>
      <c r="E396" s="52">
        <f>IF(C332="","",C332*Data!C$606)</f>
        <v>1.3181452965497944</v>
      </c>
      <c r="F396" s="52">
        <f>IF(D332="","",D332*Data!D$606)</f>
        <v>1.7154233656941038</v>
      </c>
      <c r="G396" s="52">
        <f>IF(E332="","",E332*Data!E$606)</f>
        <v>1.3272254130652643</v>
      </c>
      <c r="H396" s="52">
        <f>IF(F332="","",F332*Data!F$606)</f>
        <v>0.87259551993130402</v>
      </c>
      <c r="I396" s="52">
        <f>IF(G332="","",G332*Data!G$606)</f>
        <v>0.59810797475896638</v>
      </c>
      <c r="J396" s="52">
        <f>IF(H332="","",H332*Data!H$606)</f>
        <v>0.50615791748921557</v>
      </c>
      <c r="K396" s="52">
        <f>IF(I332="","",I332*Data!I$606)</f>
        <v>0.79486351810442724</v>
      </c>
      <c r="L396" s="52">
        <f>IF(J332="","",J332*Data!J$606)</f>
        <v>0.88505402134609445</v>
      </c>
      <c r="M396" s="52">
        <f>IF(K332="","",K332*Data!K$606)</f>
        <v>0.51042624855734409</v>
      </c>
      <c r="N396" s="52">
        <f>IF(L332="","",L332*Data!L$606)</f>
        <v>0.50529866817683744</v>
      </c>
      <c r="O396" s="52">
        <f>IF(M332="","",M332*Data!M$606)</f>
        <v>0.44934817196136384</v>
      </c>
      <c r="P396" s="52">
        <f>IF(N332="","",N332*Data!N$606)</f>
        <v>0.39720167146074886</v>
      </c>
    </row>
    <row r="397" spans="1:16">
      <c r="A397" s="66"/>
      <c r="B397" s="84">
        <f t="shared" si="7"/>
        <v>44742</v>
      </c>
      <c r="E397" s="52">
        <f>IF(C333="","",C333*Data!C$606)</f>
        <v>1.2283960387166535</v>
      </c>
      <c r="F397" s="52">
        <f>IF(D333="","",D333*Data!D$606)</f>
        <v>1.5883146449815535</v>
      </c>
      <c r="G397" s="52">
        <f>IF(E333="","",E333*Data!E$606)</f>
        <v>1.2313264228848135</v>
      </c>
      <c r="H397" s="52">
        <f>IF(F333="","",F333*Data!F$606)</f>
        <v>0.81173675373581533</v>
      </c>
      <c r="I397" s="52">
        <f>IF(G333="","",G333*Data!G$606)</f>
        <v>0.55671304820257539</v>
      </c>
      <c r="J397" s="52">
        <f>IF(H333="","",H333*Data!H$606)</f>
        <v>0.47161645559447873</v>
      </c>
      <c r="K397" s="52">
        <f>IF(I333="","",I333*Data!I$606)</f>
        <v>0.74134122668453151</v>
      </c>
      <c r="L397" s="52">
        <f>IF(J333="","",J333*Data!J$606)</f>
        <v>0.82556975316043812</v>
      </c>
      <c r="M397" s="52">
        <f>IF(K333="","",K333*Data!K$606)</f>
        <v>0.47641588109811922</v>
      </c>
      <c r="N397" s="52">
        <f>IF(L333="","",L333*Data!L$606)</f>
        <v>0.47251043061292763</v>
      </c>
      <c r="O397" s="52">
        <f>IF(M333="","",M333*Data!M$606)</f>
        <v>0.42026183218692781</v>
      </c>
      <c r="P397" s="52">
        <f>IF(N333="","",N333*Data!N$606)</f>
        <v>0.3745534345029698</v>
      </c>
    </row>
    <row r="398" spans="1:16">
      <c r="A398" s="66"/>
      <c r="B398" s="84">
        <f t="shared" si="7"/>
        <v>44749</v>
      </c>
      <c r="E398" s="52">
        <f>IF(C334="","",C334*Data!C$606)</f>
        <v>1.1162586869319602</v>
      </c>
      <c r="F398" s="52">
        <f>IF(D334="","",D334*Data!D$606)</f>
        <v>1.4877419321739274</v>
      </c>
      <c r="G398" s="52">
        <f>IF(E334="","",E334*Data!E$606)</f>
        <v>1.1574615582182362</v>
      </c>
      <c r="H398" s="52">
        <f>IF(F334="","",F334*Data!F$606)</f>
        <v>0.75477098643439144</v>
      </c>
      <c r="I398" s="52">
        <f>IF(G334="","",G334*Data!G$606)</f>
        <v>0.51700916443003686</v>
      </c>
      <c r="J398" s="52">
        <f>IF(H334="","",H334*Data!H$606)</f>
        <v>0.43929618056463821</v>
      </c>
      <c r="K398" s="52">
        <f>IF(I334="","",I334*Data!I$606)</f>
        <v>0.69303858620251979</v>
      </c>
      <c r="L398" s="52">
        <f>IF(J334="","",J334*Data!J$606)</f>
        <v>0.76059329793633534</v>
      </c>
      <c r="M398" s="52">
        <f>IF(K334="","",K334*Data!K$606)</f>
        <v>0.44329600979462602</v>
      </c>
      <c r="N398" s="52">
        <f>IF(L334="","",L334*Data!L$606)</f>
        <v>0.44623582750611557</v>
      </c>
      <c r="O398" s="52">
        <f>IF(M334="","",M334*Data!M$606)</f>
        <v>0.39540503653355424</v>
      </c>
      <c r="P398" s="52">
        <f>IF(N334="","",N334*Data!N$606)</f>
        <v>0.35402504741085472</v>
      </c>
    </row>
    <row r="399" spans="1:16">
      <c r="A399" s="66"/>
      <c r="B399" s="84">
        <f t="shared" si="7"/>
        <v>44756</v>
      </c>
      <c r="E399" s="52">
        <f>IF(C335="","",C335*Data!C$606)</f>
        <v>1.123112366677784</v>
      </c>
      <c r="F399" s="52">
        <f>IF(D335="","",D335*Data!D$606)</f>
        <v>1.4237302094317628</v>
      </c>
      <c r="G399" s="52">
        <f>IF(E335="","",E335*Data!E$606)</f>
        <v>1.1091669995422282</v>
      </c>
      <c r="H399" s="52">
        <f>IF(F335="","",F335*Data!F$606)</f>
        <v>0.7239453933268889</v>
      </c>
      <c r="I399" s="52">
        <f>IF(G335="","",G335*Data!G$606)</f>
        <v>0.49604220695601486</v>
      </c>
      <c r="J399" s="52">
        <f>IF(H335="","",H335*Data!H$606)</f>
        <v>0.42180057366578538</v>
      </c>
      <c r="K399" s="52">
        <f>IF(I335="","",I335*Data!I$606)</f>
        <v>0.66644098499779292</v>
      </c>
      <c r="L399" s="52">
        <f>IF(J335="","",J335*Data!J$606)</f>
        <v>0.73103292596449965</v>
      </c>
      <c r="M399" s="52">
        <f>IF(K335="","",K335*Data!K$606)</f>
        <v>0.42639474928225529</v>
      </c>
      <c r="N399" s="52">
        <f>IF(L335="","",L335*Data!L$606)</f>
        <v>0.42991149637123122</v>
      </c>
      <c r="O399" s="52">
        <f>IF(M335="","",M335*Data!M$606)</f>
        <v>0.38092377504293101</v>
      </c>
      <c r="P399" s="52">
        <f>IF(N335="","",N335*Data!N$606)</f>
        <v>0.34130779986542281</v>
      </c>
    </row>
    <row r="400" spans="1:16">
      <c r="A400" s="66"/>
      <c r="B400" s="84">
        <f t="shared" si="7"/>
        <v>44763</v>
      </c>
      <c r="E400" s="52">
        <f>IF(C336="","",C336*Data!C$606)</f>
        <v>1.1205694146883902</v>
      </c>
      <c r="F400" s="52">
        <f>IF(D336="","",D336*Data!D$606)</f>
        <v>1.4392453329518959</v>
      </c>
      <c r="G400" s="52">
        <f>IF(E336="","",E336*Data!E$606)</f>
        <v>1.1208726061266143</v>
      </c>
      <c r="H400" s="52">
        <f>IF(F336="","",F336*Data!F$606)</f>
        <v>0.72999720433744075</v>
      </c>
      <c r="I400" s="52">
        <f>IF(G336="","",G336*Data!G$606)</f>
        <v>0.50015852885958845</v>
      </c>
      <c r="J400" s="52">
        <f>IF(H336="","",H336*Data!H$606)</f>
        <v>0.42523538532042293</v>
      </c>
      <c r="K400" s="52">
        <f>IF(I336="","",I336*Data!I$606)</f>
        <v>0.67102356526984741</v>
      </c>
      <c r="L400" s="52">
        <f>IF(J336="","",J336*Data!J$606)</f>
        <v>0.73612597087445397</v>
      </c>
      <c r="M400" s="52">
        <f>IF(K336="","",K336*Data!K$606)</f>
        <v>0.42930671801209253</v>
      </c>
      <c r="N400" s="52">
        <f>IF(L336="","",L336*Data!L$606)</f>
        <v>0.43274260292838274</v>
      </c>
      <c r="O400" s="52">
        <f>IF(M336="","",M336*Data!M$606)</f>
        <v>0.38343524053717837</v>
      </c>
      <c r="P400" s="52">
        <f>IF(N336="","",N336*Data!N$606)</f>
        <v>0.34415603896215297</v>
      </c>
    </row>
    <row r="401" spans="1:16">
      <c r="A401" s="66"/>
      <c r="B401" s="84">
        <f t="shared" si="7"/>
        <v>44770</v>
      </c>
      <c r="E401" s="52">
        <f>IF(C337="","",C337*Data!C$606)</f>
        <v>1.1205694146883902</v>
      </c>
      <c r="F401" s="52">
        <f>IF(D337="","",D337*Data!D$606)</f>
        <v>1.4720032350183045</v>
      </c>
      <c r="G401" s="52">
        <f>IF(E337="","",E337*Data!E$606)</f>
        <v>1.1455872733106458</v>
      </c>
      <c r="H401" s="52">
        <f>IF(F337="","",F337*Data!F$606)</f>
        <v>0.74763437724159332</v>
      </c>
      <c r="I401" s="52">
        <f>IF(G337="","",G337*Data!G$606)</f>
        <v>0.51215498430340389</v>
      </c>
      <c r="J401" s="52">
        <f>IF(H337="","",H337*Data!H$606)</f>
        <v>0.43524567264440134</v>
      </c>
      <c r="K401" s="52">
        <f>IF(I337="","",I337*Data!I$606)</f>
        <v>0.68666586617465597</v>
      </c>
      <c r="L401" s="52">
        <f>IF(J337="","",J337*Data!J$606)</f>
        <v>0.75351070529777275</v>
      </c>
      <c r="M401" s="52">
        <f>IF(K337="","",K337*Data!K$606)</f>
        <v>0.43924650921995817</v>
      </c>
      <c r="N401" s="52">
        <f>IF(L337="","",L337*Data!L$606)</f>
        <v>0.44252324486223449</v>
      </c>
      <c r="O401" s="52">
        <f>IF(M337="","",M337*Data!M$606)</f>
        <v>0.39211161644624037</v>
      </c>
      <c r="P401" s="52">
        <f>IF(N337="","",N337*Data!N$606)</f>
        <v>0.35209000771473259</v>
      </c>
    </row>
    <row r="402" spans="1:16">
      <c r="A402" s="66"/>
      <c r="B402" s="84">
        <f t="shared" si="7"/>
        <v>44777</v>
      </c>
      <c r="E402" s="52">
        <f>IF(C338="","",C338*Data!C$606)</f>
        <v>1.2930700000000004</v>
      </c>
      <c r="F402" s="52">
        <f>IF(D338="","",D338*Data!D$606)</f>
        <v>1.4136370607670188</v>
      </c>
      <c r="G402" s="52">
        <f>IF(E338="","",E338*Data!E$606)</f>
        <v>1.1015520793442741</v>
      </c>
      <c r="H402" s="52">
        <f>IF(F338="","",F338*Data!F$606)</f>
        <v>0.7200363066212776</v>
      </c>
      <c r="I402" s="52">
        <f>IF(G338="","",G338*Data!G$606)</f>
        <v>0.4933833236562522</v>
      </c>
      <c r="J402" s="52">
        <f>IF(H338="","",H338*Data!H$606)</f>
        <v>0.41958190283287083</v>
      </c>
      <c r="K402" s="52">
        <f>IF(I338="","",I338*Data!I$606)</f>
        <v>0.66427928926818758</v>
      </c>
      <c r="L402" s="52">
        <f>IF(J338="","",J338*Data!J$606)</f>
        <v>0.72863043374855863</v>
      </c>
      <c r="M402" s="52">
        <f>IF(K338="","",K338*Data!K$606)</f>
        <v>0.42502111478065796</v>
      </c>
      <c r="N402" s="52">
        <f>IF(L338="","",L338*Data!L$606)</f>
        <v>0.42942514317306785</v>
      </c>
      <c r="O402" s="52">
        <f>IF(M338="","",M338*Data!M$606)</f>
        <v>0.3804923326897216</v>
      </c>
      <c r="P402" s="52">
        <f>IF(N338="","",N338*Data!N$606)</f>
        <v>0.3439258293226557</v>
      </c>
    </row>
    <row r="403" spans="1:16">
      <c r="A403" s="66"/>
      <c r="B403" s="84">
        <f t="shared" si="7"/>
        <v>44784</v>
      </c>
      <c r="E403" s="52">
        <f>IF(C339="","",C339*Data!C$606)</f>
        <v>1.2930700000000004</v>
      </c>
      <c r="F403" s="52">
        <f>IF(D339="","",D339*Data!D$606)</f>
        <v>1.464276232680616</v>
      </c>
      <c r="G403" s="52">
        <f>IF(E339="","",E339*Data!E$606)</f>
        <v>1.1397575260112289</v>
      </c>
      <c r="H403" s="52">
        <f>IF(F339="","",F339*Data!F$606)</f>
        <v>0.74207403891860813</v>
      </c>
      <c r="I403" s="52">
        <f>IF(G339="","",G339*Data!G$606)</f>
        <v>0.50837295238101299</v>
      </c>
      <c r="J403" s="52">
        <f>IF(H339="","",H339*Data!H$606)</f>
        <v>0.43208980494757193</v>
      </c>
      <c r="K403" s="52">
        <f>IF(I339="","",I339*Data!I$606)</f>
        <v>0.68255990172936409</v>
      </c>
      <c r="L403" s="52">
        <f>IF(J339="","",J339*Data!J$606)</f>
        <v>0.74894736759781555</v>
      </c>
      <c r="M403" s="52">
        <f>IF(K339="","",K339*Data!K$606)</f>
        <v>0.4366374026990259</v>
      </c>
      <c r="N403" s="52">
        <f>IF(L339="","",L339*Data!L$606)</f>
        <v>0.44065737463061644</v>
      </c>
      <c r="O403" s="52">
        <f>IF(M339="","",M339*Data!M$606)</f>
        <v>0.39045640898270823</v>
      </c>
      <c r="P403" s="52">
        <f>IF(N339="","",N339*Data!N$606)</f>
        <v>0.35246402438908297</v>
      </c>
    </row>
    <row r="404" spans="1:16">
      <c r="A404" s="66"/>
      <c r="B404" s="84">
        <f t="shared" si="7"/>
        <v>44791</v>
      </c>
      <c r="E404" s="52">
        <f>IF(C340="","",C340*Data!C$606)</f>
        <v>1.2930700000000004</v>
      </c>
      <c r="F404" s="52">
        <f>IF(D340="","",D340*Data!D$606)</f>
        <v>1.3291496479799809</v>
      </c>
      <c r="G404" s="52">
        <f>IF(E340="","",E340*Data!E$606)</f>
        <v>1.0378093438040537</v>
      </c>
      <c r="H404" s="52">
        <f>IF(F340="","",F340*Data!F$606)</f>
        <v>0.67565064409296893</v>
      </c>
      <c r="I404" s="52">
        <f>IF(G340="","",G340*Data!G$606)</f>
        <v>0.46319307572033053</v>
      </c>
      <c r="J404" s="52">
        <f>IF(H340="","",H340*Data!H$606)</f>
        <v>0.39439004031680375</v>
      </c>
      <c r="K404" s="52">
        <f>IF(I340="","",I340*Data!I$606)</f>
        <v>0.62352486989008138</v>
      </c>
      <c r="L404" s="52">
        <f>IF(J340="","",J340*Data!J$606)</f>
        <v>0.68333628157896698</v>
      </c>
      <c r="M404" s="52">
        <f>IF(K340="","",K340*Data!K$606)</f>
        <v>0.39912400272013981</v>
      </c>
      <c r="N404" s="52">
        <f>IF(L340="","",L340*Data!L$606)</f>
        <v>0.4039211794687273</v>
      </c>
      <c r="O404" s="52">
        <f>IF(M340="","",M340*Data!M$606)</f>
        <v>0.35786784875845173</v>
      </c>
      <c r="P404" s="52">
        <f>IF(N340="","",N340*Data!N$606)</f>
        <v>0.32395052947466435</v>
      </c>
    </row>
    <row r="405" spans="1:16">
      <c r="A405" s="66"/>
      <c r="B405" s="84">
        <f t="shared" si="7"/>
        <v>44798</v>
      </c>
      <c r="E405" s="52">
        <f>IF(C341="","",C341*Data!C$606)</f>
        <v>1.2930700000000004</v>
      </c>
      <c r="F405" s="52">
        <f>IF(D341="","",D341*Data!D$606)</f>
        <v>1.4028431324093362</v>
      </c>
      <c r="G405" s="52">
        <f>IF(E341="","",E341*Data!E$606)</f>
        <v>1.093408445895844</v>
      </c>
      <c r="H405" s="52">
        <f>IF(F341="","",F341*Data!F$606)</f>
        <v>0.7118594695333984</v>
      </c>
      <c r="I405" s="52">
        <f>IF(G341="","",G341*Data!G$606)</f>
        <v>0.48782160113251455</v>
      </c>
      <c r="J405" s="52">
        <f>IF(H341="","",H341*Data!H$606)</f>
        <v>0.41494099529650696</v>
      </c>
      <c r="K405" s="52">
        <f>IF(I341="","",I341*Data!I$606)</f>
        <v>0.65435074269635751</v>
      </c>
      <c r="L405" s="52">
        <f>IF(J341="","",J341*Data!J$606)</f>
        <v>0.71759592249530946</v>
      </c>
      <c r="M405" s="52">
        <f>IF(K341="","",K341*Data!K$606)</f>
        <v>0.41871208898438123</v>
      </c>
      <c r="N405" s="52">
        <f>IF(L341="","",L341*Data!L$606)</f>
        <v>0.42240156196689249</v>
      </c>
      <c r="O405" s="52">
        <f>IF(M341="","",M341*Data!M$606)</f>
        <v>0.37426173645843702</v>
      </c>
      <c r="P405" s="52">
        <f>IF(N341="","",N341*Data!N$606)</f>
        <v>0.33696324895935093</v>
      </c>
    </row>
    <row r="406" spans="1:16">
      <c r="A406" s="66"/>
      <c r="B406" s="84">
        <f t="shared" si="7"/>
        <v>44805</v>
      </c>
      <c r="E406" s="52">
        <f>IF(C342="","",C342*Data!C$606)</f>
        <v>1.2930700000000004</v>
      </c>
      <c r="F406" s="52">
        <f>IF(D342="","",D342*Data!D$606)</f>
        <v>1.5572479999999997</v>
      </c>
      <c r="G406" s="52">
        <f>IF(E342="","",E342*Data!E$606)</f>
        <v>1.0919412048410257</v>
      </c>
      <c r="H406" s="52">
        <f>IF(F342="","",F342*Data!F$606)</f>
        <v>0.71127936122480551</v>
      </c>
      <c r="I406" s="52">
        <f>IF(G342="","",G342*Data!G$606)</f>
        <v>0.48742702295865187</v>
      </c>
      <c r="J406" s="52">
        <f>IF(H342="","",H342*Data!H$606)</f>
        <v>0.41461174463487321</v>
      </c>
      <c r="K406" s="52">
        <f>IF(I342="","",I342*Data!I$606)</f>
        <v>0.6544227725334717</v>
      </c>
      <c r="L406" s="52">
        <f>IF(J342="","",J342*Data!J$606)</f>
        <v>0.71767597590921606</v>
      </c>
      <c r="M406" s="52">
        <f>IF(K342="","",K342*Data!K$606)</f>
        <v>0.41875785984290187</v>
      </c>
      <c r="N406" s="52">
        <f>IF(L342="","",L342*Data!L$606)</f>
        <v>0.42256940191918418</v>
      </c>
      <c r="O406" s="52">
        <f>IF(M342="","",M342*Data!M$606)</f>
        <v>0.37441062673869574</v>
      </c>
      <c r="P406" s="52">
        <f>IF(N342="","",N342*Data!N$606)</f>
        <v>0.33825015891482646</v>
      </c>
    </row>
    <row r="407" spans="1:16">
      <c r="A407" s="66"/>
      <c r="B407" s="84">
        <f t="shared" si="7"/>
        <v>44812</v>
      </c>
      <c r="C407" s="117" t="s">
        <v>229</v>
      </c>
      <c r="E407" s="52">
        <f>IF(C343="","",C343*Data!C$607)</f>
        <v>1.2491399999999999</v>
      </c>
      <c r="F407" s="52">
        <f>IF(D343="","",D343*Data!D$607)</f>
        <v>1.5259639999999997</v>
      </c>
      <c r="G407" s="52">
        <f>IF(E343="","",E343*Data!E$607)</f>
        <v>1.2109976066590906</v>
      </c>
      <c r="H407" s="52">
        <f>IF(F343="","",F343*Data!F$607)</f>
        <v>0.76556419128038511</v>
      </c>
      <c r="I407" s="52">
        <f>IF(G343="","",G343*Data!G$607)</f>
        <v>0.52849661710498397</v>
      </c>
      <c r="J407" s="52">
        <f>IF(H343="","",H343*Data!H$607)</f>
        <v>0.41992029194972308</v>
      </c>
      <c r="K407" s="52">
        <f>IF(I343="","",I343*Data!I$607)</f>
        <v>0.71883221285015941</v>
      </c>
      <c r="L407" s="52">
        <f>IF(J343="","",J343*Data!J$607)</f>
        <v>0.79195097162620931</v>
      </c>
      <c r="M407" s="52">
        <f>IF(K343="","",K343*Data!K$607)</f>
        <v>0.42360138488637411</v>
      </c>
      <c r="N407" s="52">
        <f>IF(L343="","",L343*Data!L$607)</f>
        <v>0.4041454631691071</v>
      </c>
      <c r="O407" s="52">
        <f>IF(M343="","",M343*Data!M$607)</f>
        <v>0.33552097268659703</v>
      </c>
      <c r="P407" s="52">
        <f>IF(N343="","",N343*Data!N$607)</f>
        <v>0.31486737448228796</v>
      </c>
    </row>
    <row r="408" spans="1:16">
      <c r="A408" s="66"/>
      <c r="B408" s="84">
        <f t="shared" si="7"/>
        <v>44819</v>
      </c>
      <c r="E408" s="52">
        <f>IF(C344="","",C344*Data!C$607)</f>
        <v>1.2491399999999999</v>
      </c>
      <c r="F408" s="52">
        <f>IF(D344="","",D344*Data!D$607)</f>
        <v>1.5259639999999997</v>
      </c>
      <c r="G408" s="52">
        <f>IF(E344="","",E344*Data!E$607)</f>
        <v>1.2109976066590906</v>
      </c>
      <c r="H408" s="52">
        <f>IF(F344="","",F344*Data!F$607)</f>
        <v>0.78993653044091572</v>
      </c>
      <c r="I408" s="52">
        <f>IF(G344="","",G344*Data!G$607)</f>
        <v>0.54520007368483037</v>
      </c>
      <c r="J408" s="52">
        <f>IF(H344="","",H344*Data!H$607)</f>
        <v>0.43294688701828254</v>
      </c>
      <c r="K408" s="52">
        <f>IF(I344="","",I344*Data!I$607)</f>
        <v>0.73907243430897474</v>
      </c>
      <c r="L408" s="52">
        <f>IF(J344="","",J344*Data!J$607)</f>
        <v>0.81454136097953167</v>
      </c>
      <c r="M408" s="52">
        <f>IF(K344="","",K344*Data!K$607)</f>
        <v>0.43544814957909306</v>
      </c>
      <c r="N408" s="52">
        <f>IF(L344="","",L344*Data!L$607)</f>
        <v>0.41465072739105724</v>
      </c>
      <c r="O408" s="52">
        <f>IF(M344="","",M344*Data!M$607)</f>
        <v>0.34425262087107505</v>
      </c>
      <c r="P408" s="52">
        <f>IF(N344="","",N344*Data!N$607)</f>
        <v>0.32192744207929169</v>
      </c>
    </row>
    <row r="409" spans="1:16">
      <c r="A409" s="66"/>
      <c r="B409" s="84">
        <f t="shared" si="7"/>
        <v>44826</v>
      </c>
      <c r="E409" s="52">
        <f>IF(C345="","",C345*Data!C$607)</f>
        <v>1.2491399999999999</v>
      </c>
      <c r="F409" s="52">
        <f>IF(D345="","",D345*Data!D$607)</f>
        <v>1.5259639999999997</v>
      </c>
      <c r="G409" s="52">
        <f>IF(E345="","",E345*Data!E$607)</f>
        <v>1.2109976066590906</v>
      </c>
      <c r="H409" s="52">
        <f>IF(F345="","",F345*Data!F$607)</f>
        <v>0.84199929679333718</v>
      </c>
      <c r="I409" s="52">
        <f>IF(G345="","",G345*Data!G$607)</f>
        <v>0.58088102131429165</v>
      </c>
      <c r="J409" s="52">
        <f>IF(H345="","",H345*Data!H$607)</f>
        <v>0.46077353799974918</v>
      </c>
      <c r="K409" s="52">
        <f>IF(I345="","",I345*Data!I$607)</f>
        <v>0.78395025389139239</v>
      </c>
      <c r="L409" s="52">
        <f>IF(J345="","",J345*Data!J$607)</f>
        <v>0.86463011221962349</v>
      </c>
      <c r="M409" s="52">
        <f>IF(K345="","",K345*Data!K$607)</f>
        <v>0.46171549895553177</v>
      </c>
      <c r="N409" s="52">
        <f>IF(L345="","",L345*Data!L$607)</f>
        <v>0.43836036795751121</v>
      </c>
      <c r="O409" s="52">
        <f>IF(M345="","",M345*Data!M$607)</f>
        <v>0.36395933510812772</v>
      </c>
      <c r="P409" s="52">
        <f>IF(N345="","",N345*Data!N$607)</f>
        <v>0.33956451890921491</v>
      </c>
    </row>
    <row r="410" spans="1:16">
      <c r="A410" s="66"/>
      <c r="B410" s="84">
        <f t="shared" si="7"/>
        <v>44833</v>
      </c>
      <c r="E410" s="52">
        <f>IF(C346="","",C346*Data!C$607)</f>
        <v>1.2491399999999999</v>
      </c>
      <c r="F410" s="52">
        <f>IF(D346="","",D346*Data!D$607)</f>
        <v>1.5259639999999997</v>
      </c>
      <c r="G410" s="52">
        <f>IF(E346="","",E346*Data!E$607)</f>
        <v>1.18503</v>
      </c>
      <c r="H410" s="52">
        <f>IF(F346="","",F346*Data!F$607)</f>
        <v>0.82992116652673553</v>
      </c>
      <c r="I410" s="52">
        <f>IF(G346="","",G346*Data!G$607)</f>
        <v>0.57260333720916379</v>
      </c>
      <c r="J410" s="52">
        <f>IF(H346="","",H346*Data!H$607)</f>
        <v>0.45431798561587589</v>
      </c>
      <c r="K410" s="52">
        <f>IF(I346="","",I346*Data!I$607)</f>
        <v>0.77338504235211492</v>
      </c>
      <c r="L410" s="52">
        <f>IF(J346="","",J346*Data!J$607)</f>
        <v>0.85283813441156731</v>
      </c>
      <c r="M410" s="52">
        <f>IF(K346="","",K346*Data!K$607)</f>
        <v>0.45553159551903533</v>
      </c>
      <c r="N410" s="52">
        <f>IF(L346="","",L346*Data!L$607)</f>
        <v>0.43273428149808824</v>
      </c>
      <c r="O410" s="52">
        <f>IF(M346="","",M346*Data!M$607)</f>
        <v>0.3592831074015943</v>
      </c>
      <c r="P410" s="52">
        <f>IF(N346="","",N346*Data!N$607)</f>
        <v>0.33464673909640447</v>
      </c>
    </row>
    <row r="411" spans="1:16">
      <c r="A411" s="66"/>
      <c r="B411" s="84">
        <f t="shared" si="7"/>
        <v>44840</v>
      </c>
      <c r="E411" s="52">
        <f>IF(C347="","",C347*Data!C$607)</f>
        <v>1.2491399999999999</v>
      </c>
      <c r="F411" s="52">
        <f>IF(D347="","",D347*Data!D$607)</f>
        <v>1.5259639999999997</v>
      </c>
      <c r="G411" s="52">
        <f>IF(E347="","",E347*Data!E$607)</f>
        <v>1.18503</v>
      </c>
      <c r="H411" s="52">
        <f>IF(F347="","",F347*Data!F$607)</f>
        <v>0.82285861452228426</v>
      </c>
      <c r="I411" s="52">
        <f>IF(G347="","",G347*Data!G$607)</f>
        <v>0.56776305372335456</v>
      </c>
      <c r="J411" s="52">
        <f>IF(H347="","",H347*Data!H$607)</f>
        <v>0.45054317333763466</v>
      </c>
      <c r="K411" s="52">
        <f>IF(I347="","",I347*Data!I$607)</f>
        <v>0.76837509828291706</v>
      </c>
      <c r="L411" s="52">
        <f>IF(J347="","",J347*Data!J$607)</f>
        <v>0.84724646697888439</v>
      </c>
      <c r="M411" s="52">
        <f>IF(K347="","",K347*Data!K$607)</f>
        <v>0.45259923489085541</v>
      </c>
      <c r="N411" s="52">
        <f>IF(L347="","",L347*Data!L$607)</f>
        <v>0.43034175099583283</v>
      </c>
      <c r="O411" s="52">
        <f>IF(M347="","",M347*Data!M$607)</f>
        <v>0.35729451062049894</v>
      </c>
      <c r="P411" s="52">
        <f>IF(N347="","",N347*Data!N$607)</f>
        <v>0.33416831550872111</v>
      </c>
    </row>
    <row r="412" spans="1:16">
      <c r="A412" s="66"/>
      <c r="B412" s="84">
        <f t="shared" si="7"/>
        <v>44847</v>
      </c>
      <c r="E412" s="52">
        <f>IF(C348="","",C348*Data!C$607)</f>
        <v>1.2491399999999999</v>
      </c>
      <c r="F412" s="52">
        <f>IF(D348="","",D348*Data!D$607)</f>
        <v>1.5259639999999997</v>
      </c>
      <c r="G412" s="52">
        <f>IF(E348="","",E348*Data!E$607)</f>
        <v>1.18503</v>
      </c>
      <c r="H412" s="52">
        <f>IF(F348="","",F348*Data!F$607)</f>
        <v>0.83737145196117357</v>
      </c>
      <c r="I412" s="52">
        <f>IF(G348="","",G348*Data!G$607)</f>
        <v>0.57770935179569682</v>
      </c>
      <c r="J412" s="52">
        <f>IF(H348="","",H348*Data!H$607)</f>
        <v>0.4583000347273859</v>
      </c>
      <c r="K412" s="52">
        <f>IF(I348="","",I348*Data!I$607)</f>
        <v>0.78222275854870638</v>
      </c>
      <c r="L412" s="52">
        <f>IF(J348="","",J348*Data!J$607)</f>
        <v>0.86270203092482467</v>
      </c>
      <c r="M412" s="52">
        <f>IF(K348="","",K348*Data!K$607)</f>
        <v>0.4607043820132487</v>
      </c>
      <c r="N412" s="52">
        <f>IF(L348="","",L348*Data!L$607)</f>
        <v>0.43776589632263885</v>
      </c>
      <c r="O412" s="52">
        <f>IF(M348="","",M348*Data!M$607)</f>
        <v>0.36346522881420784</v>
      </c>
      <c r="P412" s="52">
        <f>IF(N348="","",N348*Data!N$607)</f>
        <v>0.34046796223290315</v>
      </c>
    </row>
    <row r="413" spans="1:16">
      <c r="A413" s="66"/>
      <c r="B413" s="84">
        <f t="shared" si="7"/>
        <v>44854</v>
      </c>
      <c r="E413" s="52">
        <f>IF(C349="","",C349*Data!C$607)</f>
        <v>1.2491399999999999</v>
      </c>
      <c r="F413" s="52">
        <f>IF(D349="","",D349*Data!D$607)</f>
        <v>1.5259639999999997</v>
      </c>
      <c r="G413" s="52">
        <f>IF(E349="","",E349*Data!E$607)</f>
        <v>1.18503</v>
      </c>
      <c r="H413" s="52">
        <f>IF(F349="","",F349*Data!F$607)</f>
        <v>0.80880669561434082</v>
      </c>
      <c r="I413" s="52">
        <f>IF(G349="","",G349*Data!G$607)</f>
        <v>0.55813264378213467</v>
      </c>
      <c r="J413" s="52">
        <f>IF(H349="","",H349*Data!H$607)</f>
        <v>0.44303266495580285</v>
      </c>
      <c r="K413" s="52">
        <f>IF(I349="","",I349*Data!I$607)</f>
        <v>0.75717089530730319</v>
      </c>
      <c r="L413" s="52">
        <f>IF(J349="","",J349*Data!J$607)</f>
        <v>0.83474130204638641</v>
      </c>
      <c r="M413" s="52">
        <f>IF(K349="","",K349*Data!K$607)</f>
        <v>0.44604132461839902</v>
      </c>
      <c r="N413" s="52">
        <f>IF(L349="","",L349*Data!L$607)</f>
        <v>0.42486741167650138</v>
      </c>
      <c r="O413" s="52">
        <f>IF(M349="","",M349*Data!M$607)</f>
        <v>0.35274441040702864</v>
      </c>
      <c r="P413" s="52">
        <f>IF(N349="","",N349*Data!N$607)</f>
        <v>0.33252454104903373</v>
      </c>
    </row>
    <row r="414" spans="1:16">
      <c r="A414" s="66"/>
      <c r="B414" s="84">
        <f t="shared" si="7"/>
        <v>44861</v>
      </c>
      <c r="E414" s="52">
        <f>IF(C350="","",C350*Data!C$607)</f>
        <v>1.2491399999999999</v>
      </c>
      <c r="F414" s="52">
        <f>IF(D350="","",D350*Data!D$607)</f>
        <v>1.5259639999999997</v>
      </c>
      <c r="G414" s="52">
        <f>IF(E350="","",E350*Data!E$607)</f>
        <v>1.18503</v>
      </c>
      <c r="H414" s="52">
        <f>IF(F350="","",F350*Data!F$607)</f>
        <v>0.8212799999999999</v>
      </c>
      <c r="I414" s="52">
        <f>IF(G350="","",G350*Data!G$607)</f>
        <v>0.54962333216515447</v>
      </c>
      <c r="J414" s="52">
        <f>IF(H350="","",H350*Data!H$607)</f>
        <v>0.43639647224822087</v>
      </c>
      <c r="K414" s="52">
        <f>IF(I350="","",I350*Data!I$607)</f>
        <v>0.7465803328651105</v>
      </c>
      <c r="L414" s="52">
        <f>IF(J350="","",J350*Data!J$607)</f>
        <v>0.82292102974716186</v>
      </c>
      <c r="M414" s="52">
        <f>IF(K350="","",K350*Data!K$607)</f>
        <v>0.43984258309417718</v>
      </c>
      <c r="N414" s="52">
        <f>IF(L350="","",L350*Data!L$607)</f>
        <v>0.41914891488431433</v>
      </c>
      <c r="O414" s="52">
        <f>IF(M350="","",M350*Data!M$607)</f>
        <v>0.34799137411222381</v>
      </c>
      <c r="P414" s="52">
        <f>IF(N350="","",N350*Data!N$607)</f>
        <v>0.32760109714287827</v>
      </c>
    </row>
    <row r="415" spans="1:16">
      <c r="A415" s="66"/>
      <c r="B415" s="84">
        <f t="shared" si="7"/>
        <v>44868</v>
      </c>
      <c r="E415" s="52">
        <f>IF(C351="","",C351*Data!C$607)</f>
        <v>1.2491399999999999</v>
      </c>
      <c r="F415" s="52">
        <f>IF(D351="","",D351*Data!D$607)</f>
        <v>1.5259639999999997</v>
      </c>
      <c r="G415" s="52">
        <f>IF(E351="","",E351*Data!E$607)</f>
        <v>1.18503</v>
      </c>
      <c r="H415" s="52">
        <f>IF(F351="","",F351*Data!F$607)</f>
        <v>0.8212799999999999</v>
      </c>
      <c r="I415" s="52">
        <f>IF(G351="","",G351*Data!G$607)</f>
        <v>0.55035653267937423</v>
      </c>
      <c r="J415" s="52">
        <f>IF(H351="","",H351*Data!H$607)</f>
        <v>0.43696827642283248</v>
      </c>
      <c r="K415" s="52">
        <f>IF(I351="","",I351*Data!I$607)</f>
        <v>0.7481846389616823</v>
      </c>
      <c r="L415" s="52">
        <f>IF(J351="","",J351*Data!J$607)</f>
        <v>0.82471161783125047</v>
      </c>
      <c r="M415" s="52">
        <f>IF(K351="","",K351*Data!K$607)</f>
        <v>0.44078159637818964</v>
      </c>
      <c r="N415" s="52">
        <f>IF(L351="","",L351*Data!L$607)</f>
        <v>0.41979739341242361</v>
      </c>
      <c r="O415" s="52">
        <f>IF(M351="","",M351*Data!M$607)</f>
        <v>0.3485303692524705</v>
      </c>
      <c r="P415" s="52">
        <f>IF(N351="","",N351*Data!N$607)</f>
        <v>0.32826920197426579</v>
      </c>
    </row>
    <row r="416" spans="1:16">
      <c r="A416" s="66"/>
      <c r="B416" s="84">
        <f t="shared" si="7"/>
        <v>44875</v>
      </c>
      <c r="E416" s="52">
        <f>IF(C352="","",C352*Data!C$607)</f>
        <v>1.2491399999999999</v>
      </c>
      <c r="F416" s="52">
        <f>IF(D352="","",D352*Data!D$607)</f>
        <v>1.5259639999999997</v>
      </c>
      <c r="G416" s="52">
        <f>IF(E352="","",E352*Data!E$607)</f>
        <v>1.18503</v>
      </c>
      <c r="H416" s="52">
        <f>IF(F352="","",F352*Data!F$607)</f>
        <v>0.8212799999999999</v>
      </c>
      <c r="I416" s="52">
        <f>IF(G352="","",G352*Data!G$607)</f>
        <v>0.53657727595493765</v>
      </c>
      <c r="J416" s="52">
        <f>IF(H352="","",H352*Data!H$607)</f>
        <v>0.42622218941761153</v>
      </c>
      <c r="K416" s="52">
        <f>IF(I352="","",I352*Data!I$607)</f>
        <v>0.73069476870157835</v>
      </c>
      <c r="L416" s="52">
        <f>IF(J352="","",J352*Data!J$607)</f>
        <v>0.80519093325184521</v>
      </c>
      <c r="M416" s="52">
        <f>IF(K352="","",K352*Data!K$607)</f>
        <v>0.43054463440130414</v>
      </c>
      <c r="N416" s="52">
        <f>IF(L352="","",L352*Data!L$607)</f>
        <v>0.41026802834694603</v>
      </c>
      <c r="O416" s="52">
        <f>IF(M352="","",M352*Data!M$607)</f>
        <v>0.34060985802921639</v>
      </c>
      <c r="P416" s="52">
        <f>IF(N352="","",N352*Data!N$607)</f>
        <v>0.32141057476728441</v>
      </c>
    </row>
    <row r="417" spans="1:16">
      <c r="A417" s="66"/>
      <c r="B417" s="84">
        <f t="shared" si="7"/>
        <v>44882</v>
      </c>
      <c r="E417" s="52">
        <f>IF(C353="","",C353*Data!C$607)</f>
        <v>1.2491399999999999</v>
      </c>
      <c r="F417" s="52">
        <f>IF(D353="","",D353*Data!D$607)</f>
        <v>1.5259639999999997</v>
      </c>
      <c r="G417" s="52">
        <f>IF(E353="","",E353*Data!E$607)</f>
        <v>1.18503</v>
      </c>
      <c r="H417" s="52">
        <f>IF(F353="","",F353*Data!F$607)</f>
        <v>0.8212799999999999</v>
      </c>
      <c r="I417" s="52">
        <f>IF(G353="","",G353*Data!G$607)</f>
        <v>0.54462775943553443</v>
      </c>
      <c r="J417" s="52">
        <f>IF(H353="","",H353*Data!H$607)</f>
        <v>0.43250055389304548</v>
      </c>
      <c r="K417" s="52">
        <f>IF(I353="","",I353*Data!I$607)</f>
        <v>0.73744627428562748</v>
      </c>
      <c r="L417" s="52">
        <f>IF(J353="","",J353*Data!J$607)</f>
        <v>0.81272638142740727</v>
      </c>
      <c r="M417" s="52">
        <f>IF(K353="","",K353*Data!K$607)</f>
        <v>0.4344963450156647</v>
      </c>
      <c r="N417" s="52">
        <f>IF(L353="","",L353*Data!L$607)</f>
        <v>0.41342625712446784</v>
      </c>
      <c r="O417" s="52">
        <f>IF(M353="","",M353*Data!M$607)</f>
        <v>0.343234879350793</v>
      </c>
      <c r="P417" s="52">
        <f>IF(N353="","",N353*Data!N$607)</f>
        <v>0.32331948100580632</v>
      </c>
    </row>
    <row r="418" spans="1:16">
      <c r="A418" s="66"/>
      <c r="B418" s="84">
        <f t="shared" si="7"/>
        <v>44889</v>
      </c>
      <c r="E418" s="52">
        <f>IF(C354="","",C354*Data!C$607)</f>
        <v>1.2491399999999999</v>
      </c>
      <c r="F418" s="52">
        <f>IF(D354="","",D354*Data!D$607)</f>
        <v>1.5259639999999997</v>
      </c>
      <c r="G418" s="52">
        <f>IF(E354="","",E354*Data!E$607)</f>
        <v>1.18503</v>
      </c>
      <c r="H418" s="52">
        <f>IF(F354="","",F354*Data!F$607)</f>
        <v>0.8212799999999999</v>
      </c>
      <c r="I418" s="52">
        <f>IF(G354="","",G354*Data!G$607)</f>
        <v>0.53525261858512008</v>
      </c>
      <c r="J418" s="52">
        <f>IF(H354="","",H354*Data!H$607)</f>
        <v>0.42518912329272224</v>
      </c>
      <c r="K418" s="52">
        <f>IF(I354="","",I354*Data!I$607)</f>
        <v>0.72119228902974808</v>
      </c>
      <c r="L418" s="52">
        <f>IF(J354="","",J354*Data!J$607)</f>
        <v>0.79458508508731429</v>
      </c>
      <c r="M418" s="52">
        <f>IF(K354="","",K354*Data!K$607)</f>
        <v>0.42498275648911904</v>
      </c>
      <c r="N418" s="52">
        <f>IF(L354="","",L354*Data!L$607)</f>
        <v>0.40334944500108655</v>
      </c>
      <c r="O418" s="52">
        <f>IF(M354="","",M354*Data!M$607)</f>
        <v>0.33485934719629423</v>
      </c>
      <c r="P418" s="52">
        <f>IF(N354="","",N354*Data!N$607)</f>
        <v>0.31490084706196314</v>
      </c>
    </row>
    <row r="419" spans="1:16">
      <c r="A419" s="66"/>
      <c r="B419" s="84">
        <f t="shared" si="7"/>
        <v>44896</v>
      </c>
      <c r="E419" s="52">
        <f>IF(C355="","",C355*Data!C$607)</f>
        <v>1.2491399999999999</v>
      </c>
      <c r="F419" s="52">
        <f>IF(D355="","",D355*Data!D$607)</f>
        <v>1.5259639999999997</v>
      </c>
      <c r="G419" s="52">
        <f>IF(E355="","",E355*Data!E$607)</f>
        <v>1.18503</v>
      </c>
      <c r="H419" s="52">
        <f>IF(F355="","",F355*Data!F$607)</f>
        <v>0.8212799999999999</v>
      </c>
      <c r="I419" s="52">
        <f>IF(G355="","",G355*Data!G$607)</f>
        <v>0.58575600000000005</v>
      </c>
      <c r="J419" s="52">
        <f>IF(H355="","",H355*Data!H$607)</f>
        <v>0.41881352908999941</v>
      </c>
      <c r="K419" s="52">
        <f>IF(I355="","",I355*Data!I$607)</f>
        <v>0.70792775554606013</v>
      </c>
      <c r="L419" s="52">
        <f>IF(J355="","",J355*Data!J$607)</f>
        <v>0.77978035695741621</v>
      </c>
      <c r="M419" s="52">
        <f>IF(K355="","",K355*Data!K$607)</f>
        <v>0.41721891817046769</v>
      </c>
      <c r="N419" s="52">
        <f>IF(L355="","",L355*Data!L$607)</f>
        <v>0.39624494820889955</v>
      </c>
      <c r="O419" s="52">
        <f>IF(M355="","",M355*Data!M$607)</f>
        <v>0.32895431090148941</v>
      </c>
      <c r="P419" s="52">
        <f>IF(N355="","",N355*Data!N$607)</f>
        <v>0.30987708086773558</v>
      </c>
    </row>
    <row r="420" spans="1:16">
      <c r="A420" s="66"/>
      <c r="B420" s="84">
        <f t="shared" si="7"/>
        <v>44903</v>
      </c>
      <c r="E420" s="52">
        <f>IF(C356="","",C356*Data!C$607)</f>
        <v>1.2491399999999999</v>
      </c>
      <c r="F420" s="52">
        <f>IF(D356="","",D356*Data!D$607)</f>
        <v>1.5259639999999997</v>
      </c>
      <c r="G420" s="52">
        <f>IF(E356="","",E356*Data!E$607)</f>
        <v>1.18503</v>
      </c>
      <c r="H420" s="52">
        <f>IF(F356="","",F356*Data!F$607)</f>
        <v>0.8212799999999999</v>
      </c>
      <c r="I420" s="52">
        <f>IF(G356="","",G356*Data!G$607)</f>
        <v>0.58575600000000005</v>
      </c>
      <c r="J420" s="52">
        <f>IF(H356="","",H356*Data!H$607)</f>
        <v>0.40834538150575383</v>
      </c>
      <c r="K420" s="52">
        <f>IF(I356="","",I356*Data!I$607)</f>
        <v>0.67679171051848841</v>
      </c>
      <c r="L420" s="52">
        <f>IF(J356="","",J356*Data!J$607)</f>
        <v>0.74502898916597948</v>
      </c>
      <c r="M420" s="52">
        <f>IF(K356="","",K356*Data!K$607)</f>
        <v>0.39899474015669933</v>
      </c>
      <c r="N420" s="52">
        <f>IF(L356="","",L356*Data!L$607)</f>
        <v>0.37926703982264309</v>
      </c>
      <c r="O420" s="52">
        <f>IF(M356="","",M356*Data!M$607)</f>
        <v>0.31484280263239317</v>
      </c>
      <c r="P420" s="52">
        <f>IF(N356="","",N356*Data!N$607)</f>
        <v>0.29694508888044913</v>
      </c>
    </row>
    <row r="421" spans="1:16">
      <c r="A421" s="66"/>
      <c r="B421" s="84">
        <f t="shared" si="7"/>
        <v>44910</v>
      </c>
      <c r="E421" s="52">
        <f>IF(C357="","",C357*Data!C$607)</f>
        <v>1.2491399999999999</v>
      </c>
      <c r="F421" s="52">
        <f>IF(D357="","",D357*Data!D$607)</f>
        <v>1.5259639999999997</v>
      </c>
      <c r="G421" s="52">
        <f>IF(E357="","",E357*Data!E$607)</f>
        <v>1.18503</v>
      </c>
      <c r="H421" s="52">
        <f>IF(F357="","",F357*Data!F$607)</f>
        <v>0.8212799999999999</v>
      </c>
      <c r="I421" s="52">
        <f>IF(G357="","",G357*Data!G$607)</f>
        <v>0.58575600000000005</v>
      </c>
      <c r="J421" s="52">
        <f>IF(H357="","",H357*Data!H$607)</f>
        <v>0.40834538150575383</v>
      </c>
      <c r="K421" s="52">
        <f>IF(I357="","",I357*Data!I$607)</f>
        <v>0.68690268526813669</v>
      </c>
      <c r="L421" s="52">
        <f>IF(J357="","",J357*Data!J$607)</f>
        <v>0.75631398705006558</v>
      </c>
      <c r="M421" s="52">
        <f>IF(K357="","",K357*Data!K$607)</f>
        <v>0.40491277514049828</v>
      </c>
      <c r="N421" s="52">
        <f>IF(L357="","",L357*Data!L$607)</f>
        <v>0.38372910597511012</v>
      </c>
      <c r="O421" s="52">
        <f>IF(M357="","",M357*Data!M$607)</f>
        <v>0.31855153294093719</v>
      </c>
      <c r="P421" s="52">
        <f>IF(N357="","",N357*Data!N$607)</f>
        <v>0.29998410934378045</v>
      </c>
    </row>
    <row r="422" spans="1:16">
      <c r="A422" s="66"/>
      <c r="B422" s="84">
        <f t="shared" si="7"/>
        <v>44917</v>
      </c>
      <c r="E422" s="52">
        <f>IF(C358="","",C358*Data!C$607)</f>
        <v>1.2491399999999999</v>
      </c>
      <c r="F422" s="52">
        <f>IF(D358="","",D358*Data!D$607)</f>
        <v>1.5259639999999997</v>
      </c>
      <c r="G422" s="52">
        <f>IF(E358="","",E358*Data!E$607)</f>
        <v>1.18503</v>
      </c>
      <c r="H422" s="52">
        <f>IF(F358="","",F358*Data!F$607)</f>
        <v>0.8212799999999999</v>
      </c>
      <c r="I422" s="52">
        <f>IF(G358="","",G358*Data!G$607)</f>
        <v>0.58575600000000005</v>
      </c>
      <c r="J422" s="52">
        <f>IF(H358="","",H358*Data!H$607)</f>
        <v>0.40834538150575383</v>
      </c>
      <c r="K422" s="52">
        <f>IF(I358="","",I358*Data!I$607)</f>
        <v>0.69084210971527749</v>
      </c>
      <c r="L422" s="52">
        <f>IF(J358="","",J358*Data!J$607)</f>
        <v>0.76071083281926777</v>
      </c>
      <c r="M422" s="52">
        <f>IF(K358="","",K358*Data!K$607)</f>
        <v>0.40721855200884838</v>
      </c>
      <c r="N422" s="52">
        <f>IF(L358="","",L358*Data!L$607)</f>
        <v>0.38507505895405764</v>
      </c>
      <c r="O422" s="52">
        <f>IF(M358="","",M358*Data!M$607)</f>
        <v>0.31967024710525721</v>
      </c>
      <c r="P422" s="52">
        <f>IF(N358="","",N358*Data!N$607)</f>
        <v>0.30086455554283265</v>
      </c>
    </row>
    <row r="423" spans="1:16">
      <c r="A423" s="66"/>
      <c r="B423" s="84">
        <f t="shared" si="7"/>
        <v>44924</v>
      </c>
      <c r="E423" s="52">
        <f>IF(C359="","",C359*Data!C$607)</f>
        <v>1.2491399999999999</v>
      </c>
      <c r="F423" s="52">
        <f>IF(D359="","",D359*Data!D$607)</f>
        <v>1.5259639999999997</v>
      </c>
      <c r="G423" s="52">
        <f>IF(E359="","",E359*Data!E$607)</f>
        <v>1.18503</v>
      </c>
      <c r="H423" s="52">
        <f>IF(F359="","",F359*Data!F$607)</f>
        <v>0.8212799999999999</v>
      </c>
      <c r="I423" s="52">
        <f>IF(G359="","",G359*Data!G$607)</f>
        <v>0.58575600000000005</v>
      </c>
      <c r="J423" s="52">
        <f>IF(H359="","",H359*Data!H$607)</f>
        <v>0.40834538150575383</v>
      </c>
      <c r="K423" s="52">
        <f>IF(I359="","",I359*Data!I$607)</f>
        <v>0.6920545568968266</v>
      </c>
      <c r="L423" s="52">
        <f>IF(J359="","",J359*Data!J$607)</f>
        <v>0.7620640617825607</v>
      </c>
      <c r="M423" s="52">
        <f>IF(K359="","",K359*Data!K$607)</f>
        <v>0.40792820711274097</v>
      </c>
      <c r="N423" s="52">
        <f>IF(L359="","",L359*Data!L$607)</f>
        <v>0.38607932842913401</v>
      </c>
      <c r="O423" s="52">
        <f>IF(M359="","",M359*Data!M$607)</f>
        <v>0.320504964591035</v>
      </c>
      <c r="P423" s="52">
        <f>IF(N359="","",N359*Data!N$607)</f>
        <v>0.30192300119639015</v>
      </c>
    </row>
    <row r="424" spans="1:16">
      <c r="A424" s="8">
        <f>A389+1</f>
        <v>2023</v>
      </c>
      <c r="B424" s="84">
        <f t="shared" si="7"/>
        <v>44931</v>
      </c>
      <c r="E424" s="52">
        <f>IF(C360="","",C360*Data!C$607)</f>
        <v>1.2491399999999999</v>
      </c>
      <c r="F424" s="52">
        <f>IF(D360="","",D360*Data!D$607)</f>
        <v>1.5259639999999997</v>
      </c>
      <c r="G424" s="52">
        <f>IF(E360="","",E360*Data!E$607)</f>
        <v>1.18503</v>
      </c>
      <c r="H424" s="52">
        <f>IF(F360="","",F360*Data!F$607)</f>
        <v>0.8212799999999999</v>
      </c>
      <c r="I424" s="52">
        <f>IF(G360="","",G360*Data!G$607)</f>
        <v>0.58575600000000005</v>
      </c>
      <c r="J424" s="52">
        <f>IF(H360="","",H360*Data!H$607)</f>
        <v>0.45433600000000007</v>
      </c>
      <c r="K424" s="52">
        <f>IF(I360="","",I360*Data!I$607)</f>
        <v>0.6754106220974051</v>
      </c>
      <c r="L424" s="52">
        <f>IF(J360="","",J360*Data!J$607)</f>
        <v>0.74348753739742446</v>
      </c>
      <c r="M424" s="52">
        <f>IF(K360="","",K360*Data!K$607)</f>
        <v>0.39818637797658663</v>
      </c>
      <c r="N424" s="52">
        <f>IF(L360="","",L360*Data!L$607)</f>
        <v>0.3773161675663308</v>
      </c>
      <c r="O424" s="52">
        <f>IF(M360="","",M360*Data!M$607)</f>
        <v>0.31322129841935437</v>
      </c>
      <c r="P424" s="52">
        <f>IF(N360="","",N360*Data!N$607)</f>
        <v>0.29501830152950564</v>
      </c>
    </row>
    <row r="425" spans="1:16">
      <c r="A425" s="66"/>
      <c r="B425" s="84">
        <f t="shared" si="7"/>
        <v>44938</v>
      </c>
      <c r="E425" s="52">
        <f>IF(C361="","",C361*Data!C$607)</f>
        <v>1.2491399999999999</v>
      </c>
      <c r="F425" s="52">
        <f>IF(D361="","",D361*Data!D$607)</f>
        <v>1.5259639999999997</v>
      </c>
      <c r="G425" s="52">
        <f>IF(E361="","",E361*Data!E$607)</f>
        <v>1.18503</v>
      </c>
      <c r="H425" s="52">
        <f>IF(F361="","",F361*Data!F$607)</f>
        <v>0.8212799999999999</v>
      </c>
      <c r="I425" s="52">
        <f>IF(G361="","",G361*Data!G$607)</f>
        <v>0.58575600000000005</v>
      </c>
      <c r="J425" s="52">
        <f>IF(H361="","",H361*Data!H$607)</f>
        <v>0.45433600000000007</v>
      </c>
      <c r="K425" s="52">
        <f>IF(I361="","",I361*Data!I$607)</f>
        <v>0.67385246242741736</v>
      </c>
      <c r="L425" s="52">
        <f>IF(J361="","",J361*Data!J$607)</f>
        <v>0.74174845397428646</v>
      </c>
      <c r="M425" s="52">
        <f>IF(K361="","",K361*Data!K$607)</f>
        <v>0.3972743745678497</v>
      </c>
      <c r="N425" s="52">
        <f>IF(L361="","",L361*Data!L$607)</f>
        <v>0.37703547124181475</v>
      </c>
      <c r="O425" s="52">
        <f>IF(M361="","",M361*Data!M$607)</f>
        <v>0.31298799238339298</v>
      </c>
      <c r="P425" s="52">
        <f>IF(N361="","",N361*Data!N$607)</f>
        <v>0.29470273939218394</v>
      </c>
    </row>
    <row r="426" spans="1:16">
      <c r="A426" s="66"/>
      <c r="B426" s="84">
        <f t="shared" si="7"/>
        <v>44945</v>
      </c>
      <c r="E426" s="52">
        <f>IF(C362="","",C362*Data!C$607)</f>
        <v>1.2491399999999999</v>
      </c>
      <c r="F426" s="52">
        <f>IF(D362="","",D362*Data!D$607)</f>
        <v>1.5259639999999997</v>
      </c>
      <c r="G426" s="52">
        <f>IF(E362="","",E362*Data!E$607)</f>
        <v>1.18503</v>
      </c>
      <c r="H426" s="52">
        <f>IF(F362="","",F362*Data!F$607)</f>
        <v>0.8212799999999999</v>
      </c>
      <c r="I426" s="52">
        <f>IF(G362="","",G362*Data!G$607)</f>
        <v>0.58575600000000005</v>
      </c>
      <c r="J426" s="52">
        <f>IF(H362="","",H362*Data!H$607)</f>
        <v>0.45433600000000007</v>
      </c>
      <c r="K426" s="52">
        <f>IF(I362="","",I362*Data!I$607)</f>
        <v>0.66834389667467686</v>
      </c>
      <c r="L426" s="52">
        <f>IF(J362="","",J362*Data!J$607)</f>
        <v>0.73560026802750744</v>
      </c>
      <c r="M426" s="52">
        <f>IF(K362="","",K362*Data!K$607)</f>
        <v>0.39405016665096138</v>
      </c>
      <c r="N426" s="52">
        <f>IF(L362="","",L362*Data!L$607)</f>
        <v>0.37379312074438398</v>
      </c>
      <c r="O426" s="52">
        <f>IF(M362="","",M362*Data!M$607)</f>
        <v>0.31029305171020377</v>
      </c>
      <c r="P426" s="52">
        <f>IF(N362="","",N362*Data!N$607)</f>
        <v>0.29199540326672502</v>
      </c>
    </row>
    <row r="427" spans="1:16">
      <c r="A427" s="66"/>
      <c r="B427" s="84">
        <f t="shared" si="7"/>
        <v>44952</v>
      </c>
      <c r="E427" s="52">
        <f>IF(C363="","",C363*Data!C$607)</f>
        <v>1.2491399999999999</v>
      </c>
      <c r="F427" s="52">
        <f>IF(D363="","",D363*Data!D$607)</f>
        <v>1.5259639999999997</v>
      </c>
      <c r="G427" s="52">
        <f>IF(E363="","",E363*Data!E$607)</f>
        <v>1.18503</v>
      </c>
      <c r="H427" s="52">
        <f>IF(F363="","",F363*Data!F$607)</f>
        <v>0.8212799999999999</v>
      </c>
      <c r="I427" s="52">
        <f>IF(G363="","",G363*Data!G$607)</f>
        <v>0.58575600000000005</v>
      </c>
      <c r="J427" s="52">
        <f>IF(H363="","",H363*Data!H$607)</f>
        <v>0.45433600000000007</v>
      </c>
      <c r="K427" s="52">
        <f>IF(I363="","",I363*Data!I$607)</f>
        <v>0.68650458272116044</v>
      </c>
      <c r="L427" s="52">
        <f>IF(J363="","",J363*Data!J$607)</f>
        <v>0.75586965932583383</v>
      </c>
      <c r="M427" s="52">
        <f>IF(K363="","",K363*Data!K$607)</f>
        <v>0.40467976251229182</v>
      </c>
      <c r="N427" s="52">
        <f>IF(L363="","",L363*Data!L$607)</f>
        <v>0.38312483746586273</v>
      </c>
      <c r="O427" s="52">
        <f>IF(M363="","",M363*Data!M$607)</f>
        <v>0.31804928379039393</v>
      </c>
      <c r="P427" s="52">
        <f>IF(N363="","",N363*Data!N$607)</f>
        <v>0.29859623758780812</v>
      </c>
    </row>
    <row r="428" spans="1:16">
      <c r="A428" s="66"/>
      <c r="B428" s="84">
        <f t="shared" si="7"/>
        <v>44959</v>
      </c>
      <c r="E428" s="52">
        <f>IF(C364="","",C364*Data!C$607)</f>
        <v>1.2491399999999999</v>
      </c>
      <c r="F428" s="52">
        <f>IF(D364="","",D364*Data!D$607)</f>
        <v>1.5259639999999997</v>
      </c>
      <c r="G428" s="52">
        <f>IF(E364="","",E364*Data!E$607)</f>
        <v>1.18503</v>
      </c>
      <c r="H428" s="52">
        <f>IF(F364="","",F364*Data!F$607)</f>
        <v>0.8212799999999999</v>
      </c>
      <c r="I428" s="52">
        <f>IF(G364="","",G364*Data!G$607)</f>
        <v>0.58575600000000005</v>
      </c>
      <c r="J428" s="52">
        <f>IF(H364="","",H364*Data!H$607)</f>
        <v>0.45433600000000007</v>
      </c>
      <c r="K428" s="52">
        <f>IF(I364="","",I364*Data!I$607)</f>
        <v>0.75791200000000003</v>
      </c>
      <c r="L428" s="52">
        <f>IF(J364="","",J364*Data!J$607)</f>
        <v>0.76564996457113066</v>
      </c>
      <c r="M428" s="52">
        <f>IF(K364="","",K364*Data!K$607)</f>
        <v>0.40980871239676808</v>
      </c>
      <c r="N428" s="52">
        <f>IF(L364="","",L364*Data!L$607)</f>
        <v>0.38858463958032219</v>
      </c>
      <c r="O428" s="52">
        <f>IF(M364="","",M364*Data!M$607)</f>
        <v>0.32258730113228229</v>
      </c>
      <c r="P428" s="52">
        <f>IF(N364="","",N364*Data!N$607)</f>
        <v>0.30338466904031547</v>
      </c>
    </row>
    <row r="429" spans="1:16">
      <c r="A429" s="66"/>
      <c r="B429" s="84">
        <f t="shared" si="7"/>
        <v>44966</v>
      </c>
      <c r="E429" s="52">
        <f>IF(C365="","",C365*Data!C$607)</f>
        <v>1.2491399999999999</v>
      </c>
      <c r="F429" s="52">
        <f>IF(D365="","",D365*Data!D$607)</f>
        <v>1.5259639999999997</v>
      </c>
      <c r="G429" s="52">
        <f>IF(E365="","",E365*Data!E$607)</f>
        <v>1.18503</v>
      </c>
      <c r="H429" s="52">
        <f>IF(F365="","",F365*Data!F$607)</f>
        <v>0.8212799999999999</v>
      </c>
      <c r="I429" s="52">
        <f>IF(G365="","",G365*Data!G$607)</f>
        <v>0.58575600000000005</v>
      </c>
      <c r="J429" s="52">
        <f>IF(H365="","",H365*Data!H$607)</f>
        <v>0.45433600000000007</v>
      </c>
      <c r="K429" s="52">
        <f>IF(I365="","",I365*Data!I$607)</f>
        <v>0.75791200000000003</v>
      </c>
      <c r="L429" s="52">
        <f>IF(J365="","",J365*Data!J$607)</f>
        <v>0.76156648100173929</v>
      </c>
      <c r="M429" s="52">
        <f>IF(K365="","",K365*Data!K$607)</f>
        <v>0.40766726772237388</v>
      </c>
      <c r="N429" s="52">
        <f>IF(L365="","",L365*Data!L$607)</f>
        <v>0.38574479588400029</v>
      </c>
      <c r="O429" s="52">
        <f>IF(M365="","",M365*Data!M$607)</f>
        <v>0.32022691156650829</v>
      </c>
      <c r="P429" s="52">
        <f>IF(N365="","",N365*Data!N$607)</f>
        <v>0.30082608931502663</v>
      </c>
    </row>
    <row r="430" spans="1:16">
      <c r="A430" s="66"/>
      <c r="B430" s="84">
        <f t="shared" si="7"/>
        <v>44973</v>
      </c>
      <c r="E430" s="52">
        <f>IF(C366="","",C366*Data!C$607)</f>
        <v>1.2491399999999999</v>
      </c>
      <c r="F430" s="52">
        <f>IF(D366="","",D366*Data!D$607)</f>
        <v>1.5259639999999997</v>
      </c>
      <c r="G430" s="52">
        <f>IF(E366="","",E366*Data!E$607)</f>
        <v>1.18503</v>
      </c>
      <c r="H430" s="52">
        <f>IF(F366="","",F366*Data!F$607)</f>
        <v>0.8212799999999999</v>
      </c>
      <c r="I430" s="52">
        <f>IF(G366="","",G366*Data!G$607)</f>
        <v>0.58575600000000005</v>
      </c>
      <c r="J430" s="52">
        <f>IF(H366="","",H366*Data!H$607)</f>
        <v>0.45433600000000007</v>
      </c>
      <c r="K430" s="52">
        <f>IF(I366="","",I366*Data!I$607)</f>
        <v>0.75791200000000003</v>
      </c>
      <c r="L430" s="52">
        <f>IF(J366="","",J366*Data!J$607)</f>
        <v>0.77413725694638513</v>
      </c>
      <c r="M430" s="52">
        <f>IF(K366="","",K366*Data!K$607)</f>
        <v>0.41425958546829222</v>
      </c>
      <c r="N430" s="52">
        <f>IF(L366="","",L366*Data!L$607)</f>
        <v>0.39206558031897071</v>
      </c>
      <c r="O430" s="52">
        <f>IF(M366="","",M366*Data!M$607)</f>
        <v>0.32548055057739278</v>
      </c>
      <c r="P430" s="52">
        <f>IF(N366="","",N366*Data!N$607)</f>
        <v>0.30544221916159719</v>
      </c>
    </row>
    <row r="431" spans="1:16">
      <c r="A431" s="66"/>
      <c r="B431" s="84">
        <f t="shared" si="7"/>
        <v>44980</v>
      </c>
      <c r="E431" s="52">
        <f>IF(C367="","",C367*Data!C$607)</f>
        <v>1.2491399999999999</v>
      </c>
      <c r="F431" s="52">
        <f>IF(D367="","",D367*Data!D$607)</f>
        <v>1.5259639999999997</v>
      </c>
      <c r="G431" s="52">
        <f>IF(E367="","",E367*Data!E$607)</f>
        <v>1.18503</v>
      </c>
      <c r="H431" s="52">
        <f>IF(F367="","",F367*Data!F$607)</f>
        <v>0.8212799999999999</v>
      </c>
      <c r="I431" s="52">
        <f>IF(G367="","",G367*Data!G$607)</f>
        <v>0.58575600000000005</v>
      </c>
      <c r="J431" s="52">
        <f>IF(H367="","",H367*Data!H$607)</f>
        <v>0.45433600000000007</v>
      </c>
      <c r="K431" s="52">
        <f>IF(I367="","",I367*Data!I$607)</f>
        <v>0.75791200000000003</v>
      </c>
      <c r="L431" s="52">
        <f>IF(J367="","",J367*Data!J$607)</f>
        <v>0.74724999688594418</v>
      </c>
      <c r="M431" s="52">
        <f>IF(K367="","",K367*Data!K$607)</f>
        <v>0.40015947244296535</v>
      </c>
      <c r="N431" s="52">
        <f>IF(L367="","",L367*Data!L$607)</f>
        <v>0.38036639137803085</v>
      </c>
      <c r="O431" s="52">
        <f>IF(M367="","",M367*Data!M$607)</f>
        <v>0.31575654937972847</v>
      </c>
      <c r="P431" s="52">
        <f>IF(N367="","",N367*Data!N$607)</f>
        <v>0.29727656533689018</v>
      </c>
    </row>
    <row r="432" spans="1:16">
      <c r="A432" s="66"/>
      <c r="B432" s="84">
        <f t="shared" si="7"/>
        <v>44987</v>
      </c>
      <c r="E432" s="52">
        <f>IF(C368="","",C368*Data!C$607)</f>
        <v>1.2491399999999999</v>
      </c>
      <c r="F432" s="52">
        <f>IF(D368="","",D368*Data!D$607)</f>
        <v>1.5259639999999997</v>
      </c>
      <c r="G432" s="52">
        <f>IF(E368="","",E368*Data!E$607)</f>
        <v>1.18503</v>
      </c>
      <c r="H432" s="52">
        <f>IF(F368="","",F368*Data!F$607)</f>
        <v>0.8212799999999999</v>
      </c>
      <c r="I432" s="52">
        <f>IF(G368="","",G368*Data!G$607)</f>
        <v>0.58575600000000005</v>
      </c>
      <c r="J432" s="52">
        <f>IF(H368="","",H368*Data!H$607)</f>
        <v>0.45433600000000007</v>
      </c>
      <c r="K432" s="52">
        <f>IF(I368="","",I368*Data!I$607)</f>
        <v>0.75791200000000003</v>
      </c>
      <c r="L432" s="52">
        <f>IF(J368="","",J368*Data!J$607)</f>
        <v>0.83084399999999992</v>
      </c>
      <c r="M432" s="52">
        <f>IF(K368="","",K368*Data!K$607)</f>
        <v>0.38309760399026777</v>
      </c>
      <c r="N432" s="52">
        <f>IF(L368="","",L368*Data!L$607)</f>
        <v>0.36551681346923998</v>
      </c>
      <c r="O432" s="52">
        <f>IF(M368="","",M368*Data!M$607)</f>
        <v>0.30341404306592823</v>
      </c>
      <c r="P432" s="52">
        <f>IF(N368="","",N368*Data!N$607)</f>
        <v>0.28573498033242312</v>
      </c>
    </row>
    <row r="433" spans="1:16">
      <c r="A433" s="66"/>
      <c r="B433" s="84">
        <f t="shared" si="7"/>
        <v>44994</v>
      </c>
      <c r="E433" s="52">
        <f>IF(C369="","",C369*Data!C$607)</f>
        <v>1.2491399999999999</v>
      </c>
      <c r="F433" s="52">
        <f>IF(D369="","",D369*Data!D$607)</f>
        <v>1.5259639999999997</v>
      </c>
      <c r="G433" s="52">
        <f>IF(E369="","",E369*Data!E$607)</f>
        <v>1.18503</v>
      </c>
      <c r="H433" s="52">
        <f>IF(F369="","",F369*Data!F$607)</f>
        <v>0.8212799999999999</v>
      </c>
      <c r="I433" s="52">
        <f>IF(G369="","",G369*Data!G$607)</f>
        <v>0.58575600000000005</v>
      </c>
      <c r="J433" s="52">
        <f>IF(H369="","",H369*Data!H$607)</f>
        <v>0.45433600000000007</v>
      </c>
      <c r="K433" s="52">
        <f>IF(I369="","",I369*Data!I$607)</f>
        <v>0.75791200000000003</v>
      </c>
      <c r="L433" s="52">
        <f>IF(J369="","",J369*Data!J$607)</f>
        <v>0.83084399999999992</v>
      </c>
      <c r="M433" s="52">
        <f>IF(K369="","",K369*Data!K$607)</f>
        <v>0.37608100032278435</v>
      </c>
      <c r="N433" s="52">
        <f>IF(L369="","",L369*Data!L$607)</f>
        <v>0.34174039545530194</v>
      </c>
      <c r="O433" s="52">
        <f>IF(M369="","",M369*Data!M$607)</f>
        <v>0.28365182549590184</v>
      </c>
      <c r="P433" s="52">
        <f>IF(N369="","",N369*Data!N$607)</f>
        <v>0.26801062330602488</v>
      </c>
    </row>
    <row r="434" spans="1:16">
      <c r="A434" s="66"/>
      <c r="B434" s="84">
        <f t="shared" si="7"/>
        <v>45001</v>
      </c>
      <c r="E434" s="52">
        <f>IF(C370="","",C370*Data!C$607)</f>
        <v>1.2491399999999999</v>
      </c>
      <c r="F434" s="52">
        <f>IF(D370="","",D370*Data!D$607)</f>
        <v>1.5259639999999997</v>
      </c>
      <c r="G434" s="52">
        <f>IF(E370="","",E370*Data!E$607)</f>
        <v>1.18503</v>
      </c>
      <c r="H434" s="52">
        <f>IF(F370="","",F370*Data!F$607)</f>
        <v>0.8212799999999999</v>
      </c>
      <c r="I434" s="52">
        <f>IF(G370="","",G370*Data!G$607)</f>
        <v>0.58575600000000005</v>
      </c>
      <c r="J434" s="52">
        <f>IF(H370="","",H370*Data!H$607)</f>
        <v>0.45433600000000007</v>
      </c>
      <c r="K434" s="52">
        <f>IF(I370="","",I370*Data!I$607)</f>
        <v>0.75791200000000003</v>
      </c>
      <c r="L434" s="52">
        <f>IF(J370="","",J370*Data!J$607)</f>
        <v>0.83084399999999992</v>
      </c>
      <c r="M434" s="52">
        <f>IF(K370="","",K370*Data!K$607)</f>
        <v>0.37608100032278435</v>
      </c>
      <c r="N434" s="52">
        <f>IF(L370="","",L370*Data!L$607)</f>
        <v>0.3582369882233733</v>
      </c>
      <c r="O434" s="52">
        <f>IF(M370="","",M370*Data!M$607)</f>
        <v>0.29736327922520789</v>
      </c>
      <c r="P434" s="52">
        <f>IF(N370="","",N370*Data!N$607)</f>
        <v>0.28049421697658716</v>
      </c>
    </row>
    <row r="435" spans="1:16">
      <c r="A435" s="66"/>
      <c r="B435" s="84">
        <f t="shared" si="7"/>
        <v>45008</v>
      </c>
      <c r="E435" s="52">
        <f>IF(C371="","",C371*Data!C$607)</f>
        <v>1.2491399999999999</v>
      </c>
      <c r="F435" s="52">
        <f>IF(D371="","",D371*Data!D$607)</f>
        <v>1.5259639999999997</v>
      </c>
      <c r="G435" s="52">
        <f>IF(E371="","",E371*Data!E$607)</f>
        <v>1.18503</v>
      </c>
      <c r="H435" s="52">
        <f>IF(F371="","",F371*Data!F$607)</f>
        <v>0.8212799999999999</v>
      </c>
      <c r="I435" s="52">
        <f>IF(G371="","",G371*Data!G$607)</f>
        <v>0.58575600000000005</v>
      </c>
      <c r="J435" s="52">
        <f>IF(H371="","",H371*Data!H$607)</f>
        <v>0.45433600000000007</v>
      </c>
      <c r="K435" s="52">
        <f>IF(I371="","",I371*Data!I$607)</f>
        <v>0.75791200000000003</v>
      </c>
      <c r="L435" s="52">
        <f>IF(J371="","",J371*Data!J$607)</f>
        <v>0.83084399999999992</v>
      </c>
      <c r="M435" s="52">
        <f>IF(K371="","",K371*Data!K$607)</f>
        <v>0.37608100032278435</v>
      </c>
      <c r="N435" s="52">
        <f>IF(L371="","",L371*Data!L$607)</f>
        <v>0.35122740486902831</v>
      </c>
      <c r="O435" s="52">
        <f>IF(M371="","",M371*Data!M$607)</f>
        <v>0.29153713202159648</v>
      </c>
      <c r="P435" s="52">
        <f>IF(N371="","",N371*Data!N$607)</f>
        <v>0.27510135352304693</v>
      </c>
    </row>
    <row r="436" spans="1:16">
      <c r="A436" s="66"/>
      <c r="B436" s="84">
        <f t="shared" si="7"/>
        <v>45015</v>
      </c>
      <c r="E436" s="52">
        <f>IF(C372="","",C372*Data!C$607)</f>
        <v>1.2491399999999999</v>
      </c>
      <c r="F436" s="52">
        <f>IF(D372="","",D372*Data!D$607)</f>
        <v>1.5259639999999997</v>
      </c>
      <c r="G436" s="52">
        <f>IF(E372="","",E372*Data!E$607)</f>
        <v>1.18503</v>
      </c>
      <c r="H436" s="52">
        <f>IF(F372="","",F372*Data!F$607)</f>
        <v>0.8212799999999999</v>
      </c>
      <c r="I436" s="52">
        <f>IF(G372="","",G372*Data!G$607)</f>
        <v>0.58575600000000005</v>
      </c>
      <c r="J436" s="52">
        <f>IF(H372="","",H372*Data!H$607)</f>
        <v>0.45433600000000007</v>
      </c>
      <c r="K436" s="52">
        <f>IF(I372="","",I372*Data!I$607)</f>
        <v>0.75791200000000003</v>
      </c>
      <c r="L436" s="52">
        <f>IF(J372="","",J372*Data!J$607)</f>
        <v>0.83084399999999992</v>
      </c>
      <c r="M436" s="52">
        <f>IF(K372="","",K372*Data!K$607)</f>
        <v>0.42138199999999998</v>
      </c>
      <c r="N436" s="52">
        <f>IF(L372="","",L372*Data!L$607)</f>
        <v>0.36972506738498406</v>
      </c>
      <c r="O436" s="52">
        <f>IF(M372="","",M372*Data!M$607)</f>
        <v>0.30691181255433891</v>
      </c>
      <c r="P436" s="52">
        <f>IF(N372="","",N372*Data!N$607)</f>
        <v>0.28973665403496368</v>
      </c>
    </row>
    <row r="437" spans="1:16">
      <c r="A437" s="66"/>
      <c r="B437" s="84">
        <f t="shared" si="7"/>
        <v>45022</v>
      </c>
      <c r="E437" s="52">
        <f>IF(C373="","",C373*Data!C$607)</f>
        <v>1.2491399999999999</v>
      </c>
      <c r="F437" s="52">
        <f>IF(D373="","",D373*Data!D$607)</f>
        <v>1.5259639999999997</v>
      </c>
      <c r="G437" s="52">
        <f>IF(E373="","",E373*Data!E$607)</f>
        <v>1.18503</v>
      </c>
      <c r="H437" s="52">
        <f>IF(F373="","",F373*Data!F$607)</f>
        <v>0.8212799999999999</v>
      </c>
      <c r="I437" s="52">
        <f>IF(G373="","",G373*Data!G$607)</f>
        <v>0.58575600000000005</v>
      </c>
      <c r="J437" s="52">
        <f>IF(H373="","",H373*Data!H$607)</f>
        <v>0.45433600000000007</v>
      </c>
      <c r="K437" s="52">
        <f>IF(I373="","",I373*Data!I$607)</f>
        <v>0.75791200000000003</v>
      </c>
      <c r="L437" s="52">
        <f>IF(J373="","",J373*Data!J$607)</f>
        <v>0.83084399999999992</v>
      </c>
      <c r="M437" s="52">
        <f>IF(K373="","",K373*Data!K$607)</f>
        <v>0.42138199999999998</v>
      </c>
      <c r="N437" s="52">
        <f>IF(L373="","",L373*Data!L$607)</f>
        <v>0.36484158001288741</v>
      </c>
      <c r="O437" s="52">
        <f>IF(M373="","",M373*Data!M$607)</f>
        <v>0.3028528100632456</v>
      </c>
      <c r="P437" s="52">
        <f>IF(N373="","",N373*Data!N$607)</f>
        <v>0.28508167060285533</v>
      </c>
    </row>
    <row r="438" spans="1:16">
      <c r="A438" s="66"/>
      <c r="B438" s="84">
        <f t="shared" si="7"/>
        <v>45029</v>
      </c>
      <c r="E438" s="52">
        <f>IF(C374="","",C374*Data!C$607)</f>
        <v>1.2491399999999999</v>
      </c>
      <c r="F438" s="52">
        <f>IF(D374="","",D374*Data!D$607)</f>
        <v>1.5259639999999997</v>
      </c>
      <c r="G438" s="52">
        <f>IF(E374="","",E374*Data!E$607)</f>
        <v>1.18503</v>
      </c>
      <c r="H438" s="52">
        <f>IF(F374="","",F374*Data!F$607)</f>
        <v>0.8212799999999999</v>
      </c>
      <c r="I438" s="52">
        <f>IF(G374="","",G374*Data!G$607)</f>
        <v>0.58575600000000005</v>
      </c>
      <c r="J438" s="52">
        <f>IF(H374="","",H374*Data!H$607)</f>
        <v>0.45433600000000007</v>
      </c>
      <c r="K438" s="52">
        <f>IF(I374="","",I374*Data!I$607)</f>
        <v>0.75791200000000003</v>
      </c>
      <c r="L438" s="52">
        <f>IF(J374="","",J374*Data!J$607)</f>
        <v>0.83084399999999992</v>
      </c>
      <c r="M438" s="52">
        <f>IF(K374="","",K374*Data!K$607)</f>
        <v>0.42138199999999998</v>
      </c>
      <c r="N438" s="52">
        <f>IF(L374="","",L374*Data!L$607)</f>
        <v>0.35714322427112954</v>
      </c>
      <c r="O438" s="52">
        <f>IF(M374="","",M374*Data!M$607)</f>
        <v>0.29645417671944685</v>
      </c>
      <c r="P438" s="52">
        <f>IF(N374="","",N374*Data!N$607)</f>
        <v>0.2790897531495648</v>
      </c>
    </row>
    <row r="439" spans="1:16">
      <c r="A439" s="66"/>
      <c r="B439" s="84">
        <f t="shared" si="7"/>
        <v>45036</v>
      </c>
      <c r="E439" s="52">
        <f>IF(C375="","",C375*Data!C$607)</f>
        <v>1.2491399999999999</v>
      </c>
      <c r="F439" s="52">
        <f>IF(D375="","",D375*Data!D$607)</f>
        <v>1.5259639999999997</v>
      </c>
      <c r="G439" s="52">
        <f>IF(E375="","",E375*Data!E$607)</f>
        <v>1.18503</v>
      </c>
      <c r="H439" s="52">
        <f>IF(F375="","",F375*Data!F$607)</f>
        <v>0.8212799999999999</v>
      </c>
      <c r="I439" s="52">
        <f>IF(G375="","",G375*Data!G$607)</f>
        <v>0.58575600000000005</v>
      </c>
      <c r="J439" s="52">
        <f>IF(H375="","",H375*Data!H$607)</f>
        <v>0.45433600000000007</v>
      </c>
      <c r="K439" s="52">
        <f>IF(I375="","",I375*Data!I$607)</f>
        <v>0.75791200000000003</v>
      </c>
      <c r="L439" s="52">
        <f>IF(J375="","",J375*Data!J$607)</f>
        <v>0.83084399999999992</v>
      </c>
      <c r="M439" s="52">
        <f>IF(K375="","",K375*Data!K$607)</f>
        <v>0.42138199999999998</v>
      </c>
      <c r="N439" s="52">
        <f>IF(L375="","",L375*Data!L$607)</f>
        <v>0.3574589185633742</v>
      </c>
      <c r="O439" s="52">
        <f>IF(M375="","",M375*Data!M$607)</f>
        <v>0.29671657197533852</v>
      </c>
      <c r="P439" s="52">
        <f>IF(N375="","",N375*Data!N$607)</f>
        <v>0.27986154487052839</v>
      </c>
    </row>
    <row r="440" spans="1:16">
      <c r="A440" s="66"/>
      <c r="B440" s="84">
        <f t="shared" si="7"/>
        <v>45043</v>
      </c>
      <c r="E440" s="52">
        <f>IF(C376="","",C376*Data!C$607)</f>
        <v>1.2491399999999999</v>
      </c>
      <c r="F440" s="52">
        <f>IF(D376="","",D376*Data!D$607)</f>
        <v>1.5259639999999997</v>
      </c>
      <c r="G440" s="52">
        <f>IF(E376="","",E376*Data!E$607)</f>
        <v>1.18503</v>
      </c>
      <c r="H440" s="52">
        <f>IF(F376="","",F376*Data!F$607)</f>
        <v>0.8212799999999999</v>
      </c>
      <c r="I440" s="52">
        <f>IF(G376="","",G376*Data!G$607)</f>
        <v>0.58575600000000005</v>
      </c>
      <c r="J440" s="52">
        <f>IF(H376="","",H376*Data!H$607)</f>
        <v>0.45433600000000007</v>
      </c>
      <c r="K440" s="52">
        <f>IF(I376="","",I376*Data!I$607)</f>
        <v>0.75791200000000003</v>
      </c>
      <c r="L440" s="52">
        <f>IF(J376="","",J376*Data!J$607)</f>
        <v>0.83084399999999992</v>
      </c>
      <c r="M440" s="52">
        <f>IF(K376="","",K376*Data!K$607)</f>
        <v>0.42138199999999998</v>
      </c>
      <c r="N440" s="52">
        <f>IF(L376="","",L376*Data!L$607)</f>
        <v>0.32652221999263142</v>
      </c>
      <c r="O440" s="52">
        <f>IF(M376="","",M376*Data!M$607)</f>
        <v>0.27100295238407179</v>
      </c>
      <c r="P440" s="52">
        <f>IF(N376="","",N376*Data!N$607)</f>
        <v>0.25775443719771862</v>
      </c>
    </row>
    <row r="441" spans="1:16">
      <c r="A441" s="66"/>
      <c r="B441" s="84">
        <f t="shared" si="7"/>
        <v>45050</v>
      </c>
      <c r="E441" s="52">
        <f>IF(C377="","",C377*Data!C$607)</f>
        <v>1.2491399999999999</v>
      </c>
      <c r="F441" s="52">
        <f>IF(D377="","",D377*Data!D$607)</f>
        <v>1.5259639999999997</v>
      </c>
      <c r="G441" s="52">
        <f>IF(E377="","",E377*Data!E$607)</f>
        <v>1.18503</v>
      </c>
      <c r="H441" s="52">
        <f>IF(F377="","",F377*Data!F$607)</f>
        <v>0.8212799999999999</v>
      </c>
      <c r="I441" s="52">
        <f>IF(G377="","",G377*Data!G$607)</f>
        <v>0.58575600000000005</v>
      </c>
      <c r="J441" s="52">
        <f>IF(H377="","",H377*Data!H$607)</f>
        <v>0.45433600000000007</v>
      </c>
      <c r="K441" s="52">
        <f>IF(I377="","",I377*Data!I$607)</f>
        <v>0.75791200000000003</v>
      </c>
      <c r="L441" s="52">
        <f>IF(J377="","",J377*Data!J$607)</f>
        <v>0.83084399999999992</v>
      </c>
      <c r="M441" s="52">
        <f>IF(K377="","",K377*Data!K$607)</f>
        <v>0.42138199999999998</v>
      </c>
      <c r="N441" s="52">
        <f>IF(L377="","",L377*Data!L$607)</f>
        <v>0.38530799999999998</v>
      </c>
      <c r="O441" s="52">
        <f>IF(M377="","",M377*Data!M$607)</f>
        <v>0.28523134935402955</v>
      </c>
      <c r="P441" s="52">
        <f>IF(N377="","",N377*Data!N$607)</f>
        <v>0.26690405748600665</v>
      </c>
    </row>
    <row r="442" spans="1:16">
      <c r="A442" s="66"/>
      <c r="B442" s="84">
        <f t="shared" si="7"/>
        <v>45057</v>
      </c>
      <c r="E442" s="52">
        <f>IF(C378="","",C378*Data!C$607)</f>
        <v>1.2491399999999999</v>
      </c>
      <c r="F442" s="52">
        <f>IF(D378="","",D378*Data!D$607)</f>
        <v>1.5259639999999997</v>
      </c>
      <c r="G442" s="52">
        <f>IF(E378="","",E378*Data!E$607)</f>
        <v>1.18503</v>
      </c>
      <c r="H442" s="52">
        <f>IF(F378="","",F378*Data!F$607)</f>
        <v>0.8212799999999999</v>
      </c>
      <c r="I442" s="52">
        <f>IF(G378="","",G378*Data!G$607)</f>
        <v>0.58575600000000005</v>
      </c>
      <c r="J442" s="52">
        <f>IF(H378="","",H378*Data!H$607)</f>
        <v>0.45433600000000007</v>
      </c>
      <c r="K442" s="52">
        <f>IF(I378="","",I378*Data!I$607)</f>
        <v>0.75791200000000003</v>
      </c>
      <c r="L442" s="52">
        <f>IF(J378="","",J378*Data!J$607)</f>
        <v>0.83084399999999992</v>
      </c>
      <c r="M442" s="52">
        <f>IF(K378="","",K378*Data!K$607)</f>
        <v>0.42138199999999998</v>
      </c>
      <c r="N442" s="52">
        <f>IF(L378="","",L378*Data!L$607)</f>
        <v>0.38530799999999998</v>
      </c>
      <c r="O442" s="52">
        <f>IF(M378="","",M378*Data!M$607)</f>
        <v>0.28496367458050087</v>
      </c>
      <c r="P442" s="52">
        <f>IF(N378="","",N378*Data!N$607)</f>
        <v>0.27285245805865505</v>
      </c>
    </row>
    <row r="443" spans="1:16">
      <c r="A443" s="66"/>
      <c r="B443" s="84">
        <f t="shared" si="7"/>
        <v>45064</v>
      </c>
      <c r="E443" s="52">
        <f>IF(C379="","",C379*Data!C$607)</f>
        <v>1.2491399999999999</v>
      </c>
      <c r="F443" s="52">
        <f>IF(D379="","",D379*Data!D$607)</f>
        <v>1.5259639999999997</v>
      </c>
      <c r="G443" s="52">
        <f>IF(E379="","",E379*Data!E$607)</f>
        <v>1.18503</v>
      </c>
      <c r="H443" s="52">
        <f>IF(F379="","",F379*Data!F$607)</f>
        <v>0.8212799999999999</v>
      </c>
      <c r="I443" s="52">
        <f>IF(G379="","",G379*Data!G$607)</f>
        <v>0.58575600000000005</v>
      </c>
      <c r="J443" s="52">
        <f>IF(H379="","",H379*Data!H$607)</f>
        <v>0.45433600000000007</v>
      </c>
      <c r="K443" s="52">
        <f>IF(I379="","",I379*Data!I$607)</f>
        <v>0.75791200000000003</v>
      </c>
      <c r="L443" s="52">
        <f>IF(J379="","",J379*Data!J$607)</f>
        <v>0.83084399999999992</v>
      </c>
      <c r="M443" s="52">
        <f>IF(K379="","",K379*Data!K$607)</f>
        <v>0.42138199999999998</v>
      </c>
      <c r="N443" s="52">
        <f>IF(L379="","",L379*Data!L$607)</f>
        <v>0.38530799999999998</v>
      </c>
      <c r="O443" s="52">
        <f>IF(M379="","",M379*Data!M$607)</f>
        <v>0.28496367458050087</v>
      </c>
      <c r="P443" s="52">
        <f>IF(N379="","",N379*Data!N$607)</f>
        <v>0.27178793254889011</v>
      </c>
    </row>
    <row r="444" spans="1:16">
      <c r="A444" s="66"/>
      <c r="B444" s="84">
        <f t="shared" si="7"/>
        <v>45071</v>
      </c>
      <c r="E444" s="52">
        <f>IF(C380="","",C380*Data!C$607)</f>
        <v>1.2491399999999999</v>
      </c>
      <c r="F444" s="52">
        <f>IF(D380="","",D380*Data!D$607)</f>
        <v>1.5259639999999997</v>
      </c>
      <c r="G444" s="52">
        <f>IF(E380="","",E380*Data!E$607)</f>
        <v>1.18503</v>
      </c>
      <c r="H444" s="52">
        <f>IF(F380="","",F380*Data!F$607)</f>
        <v>0.8212799999999999</v>
      </c>
      <c r="I444" s="52">
        <f>IF(G380="","",G380*Data!G$607)</f>
        <v>0.58575600000000005</v>
      </c>
      <c r="J444" s="52">
        <f>IF(H380="","",H380*Data!H$607)</f>
        <v>0.45433600000000007</v>
      </c>
      <c r="K444" s="52">
        <f>IF(I380="","",I380*Data!I$607)</f>
        <v>0.75791200000000003</v>
      </c>
      <c r="L444" s="52">
        <f>IF(J380="","",J380*Data!J$607)</f>
        <v>0.83084399999999992</v>
      </c>
      <c r="M444" s="52">
        <f>IF(K380="","",K380*Data!K$607)</f>
        <v>0.42138199999999998</v>
      </c>
      <c r="N444" s="52">
        <f>IF(L380="","",L380*Data!L$607)</f>
        <v>0.38530799999999998</v>
      </c>
      <c r="O444" s="52">
        <f>IF(M380="","",M380*Data!M$607)</f>
        <v>0.28496367458050087</v>
      </c>
      <c r="P444" s="52">
        <f>IF(N380="","",N380*Data!N$607)</f>
        <v>0.2634266135398482</v>
      </c>
    </row>
    <row r="445" spans="1:16" ht="13.9" thickBot="1">
      <c r="A445" s="87"/>
      <c r="B445" s="107">
        <f t="shared" si="7"/>
        <v>45078</v>
      </c>
      <c r="C445" s="370"/>
      <c r="D445" s="370"/>
      <c r="E445" s="88">
        <f>IF(C381="","",C381*Data!C$607)</f>
        <v>1.2491399999999999</v>
      </c>
      <c r="F445" s="88">
        <f>IF(D381="","",D381*Data!D$607)</f>
        <v>1.5259639999999997</v>
      </c>
      <c r="G445" s="88">
        <f>IF(E381="","",E381*Data!E$607)</f>
        <v>1.18503</v>
      </c>
      <c r="H445" s="88">
        <f>IF(F381="","",F381*Data!F$607)</f>
        <v>0.8212799999999999</v>
      </c>
      <c r="I445" s="88">
        <f>IF(G381="","",G381*Data!G$607)</f>
        <v>0.58575600000000005</v>
      </c>
      <c r="J445" s="88">
        <f>IF(H381="","",H381*Data!H$607)</f>
        <v>0.45433600000000007</v>
      </c>
      <c r="K445" s="88">
        <f>IF(I381="","",I381*Data!I$607)</f>
        <v>0.75791200000000003</v>
      </c>
      <c r="L445" s="88">
        <f>IF(J381="","",J381*Data!J$607)</f>
        <v>0.83084399999999992</v>
      </c>
      <c r="M445" s="88">
        <f>IF(K381="","",K381*Data!K$607)</f>
        <v>0.42138199999999998</v>
      </c>
      <c r="N445" s="88">
        <f>IF(L381="","",L381*Data!L$607)</f>
        <v>0.38530799999999998</v>
      </c>
      <c r="O445" s="88">
        <f>IF(M381="","",M381*Data!M$607)</f>
        <v>0.31910400000000005</v>
      </c>
      <c r="P445" s="88">
        <f>IF(N381="","",N381*Data!N$607)</f>
        <v>0.29374800000000001</v>
      </c>
    </row>
    <row r="446" spans="1:16">
      <c r="A446" s="34" t="s">
        <v>149</v>
      </c>
      <c r="B446" s="66"/>
      <c r="C446" s="66"/>
      <c r="D446" s="66"/>
      <c r="E446" s="66"/>
      <c r="F446" s="66"/>
      <c r="G446" s="66"/>
      <c r="H446" s="66"/>
      <c r="I446" s="66"/>
      <c r="J446" s="66"/>
      <c r="K446" s="66"/>
      <c r="L446" s="66"/>
      <c r="M446" s="66"/>
      <c r="N446" s="66"/>
    </row>
    <row r="447" spans="1:16">
      <c r="A447" s="117" t="s">
        <v>147</v>
      </c>
    </row>
    <row r="449" spans="1:19" ht="13.9" thickBot="1">
      <c r="A449" s="369" t="s">
        <v>230</v>
      </c>
      <c r="B449" s="370"/>
      <c r="C449" s="370"/>
      <c r="D449" s="370"/>
      <c r="E449" s="370"/>
      <c r="F449" s="370"/>
      <c r="G449" s="370"/>
      <c r="H449" s="394"/>
      <c r="I449" s="370"/>
      <c r="J449" s="370"/>
      <c r="K449" s="370"/>
      <c r="L449" s="370"/>
      <c r="M449" s="370"/>
      <c r="N449" s="370"/>
      <c r="O449" s="370"/>
      <c r="P449" s="370"/>
    </row>
    <row r="450" spans="1:19" ht="15" customHeight="1">
      <c r="A450" s="273" t="s">
        <v>156</v>
      </c>
      <c r="B450" s="273" t="s">
        <v>157</v>
      </c>
      <c r="C450" s="491" t="s">
        <v>158</v>
      </c>
      <c r="D450" s="505" t="s">
        <v>159</v>
      </c>
      <c r="E450" s="462"/>
      <c r="F450" s="425"/>
      <c r="G450" s="492" t="s">
        <v>161</v>
      </c>
      <c r="H450" s="395" t="s">
        <v>162</v>
      </c>
      <c r="I450" s="493" t="s">
        <v>163</v>
      </c>
      <c r="J450" s="494"/>
      <c r="K450" s="273" t="s">
        <v>231</v>
      </c>
      <c r="L450" s="345" t="s">
        <v>168</v>
      </c>
      <c r="M450" s="396" t="s">
        <v>168</v>
      </c>
      <c r="N450" s="395" t="s">
        <v>167</v>
      </c>
      <c r="O450" s="395" t="s">
        <v>168</v>
      </c>
      <c r="P450" s="273" t="s">
        <v>169</v>
      </c>
      <c r="Q450" s="495" t="s">
        <v>170</v>
      </c>
    </row>
    <row r="451" spans="1:19" ht="13.9" customHeight="1">
      <c r="A451" s="496" t="s">
        <v>131</v>
      </c>
      <c r="B451" s="496" t="s">
        <v>171</v>
      </c>
      <c r="C451" s="497"/>
      <c r="D451" s="397"/>
      <c r="E451" s="398" t="s">
        <v>172</v>
      </c>
      <c r="F451" s="432" t="s">
        <v>160</v>
      </c>
      <c r="G451" s="482"/>
      <c r="H451" s="399" t="s">
        <v>174</v>
      </c>
      <c r="I451" s="498"/>
      <c r="J451" s="483"/>
      <c r="K451" s="496" t="s">
        <v>232</v>
      </c>
      <c r="L451" s="399" t="s">
        <v>233</v>
      </c>
      <c r="M451" s="400" t="s">
        <v>234</v>
      </c>
      <c r="N451" s="399" t="s">
        <v>177</v>
      </c>
      <c r="O451" s="399" t="s">
        <v>178</v>
      </c>
      <c r="P451" s="496" t="s">
        <v>179</v>
      </c>
      <c r="Q451" s="499" t="s">
        <v>179</v>
      </c>
    </row>
    <row r="452" spans="1:19" ht="14.25" customHeight="1" thickBot="1">
      <c r="A452" s="500"/>
      <c r="B452" s="500"/>
      <c r="C452" s="501"/>
      <c r="D452" s="401" t="s">
        <v>180</v>
      </c>
      <c r="E452" s="402" t="s">
        <v>181</v>
      </c>
      <c r="F452" s="433" t="s">
        <v>235</v>
      </c>
      <c r="G452" s="502"/>
      <c r="H452" s="403" t="s">
        <v>236</v>
      </c>
      <c r="I452" s="503"/>
      <c r="J452" s="502"/>
      <c r="K452" s="500" t="s">
        <v>237</v>
      </c>
      <c r="L452" s="403" t="s">
        <v>238</v>
      </c>
      <c r="M452" s="404" t="s">
        <v>239</v>
      </c>
      <c r="N452" s="403" t="s">
        <v>184</v>
      </c>
      <c r="O452" s="403" t="s">
        <v>240</v>
      </c>
      <c r="P452" s="500" t="s">
        <v>186</v>
      </c>
      <c r="Q452" s="504" t="s">
        <v>186</v>
      </c>
    </row>
    <row r="453" spans="1:19">
      <c r="A453" s="66"/>
      <c r="B453" s="66"/>
      <c r="C453" s="422" t="s">
        <v>187</v>
      </c>
      <c r="D453" s="94" t="s">
        <v>187</v>
      </c>
      <c r="E453" s="94" t="s">
        <v>172</v>
      </c>
      <c r="F453" s="434" t="s">
        <v>187</v>
      </c>
      <c r="H453" s="91"/>
      <c r="I453" s="94" t="s">
        <v>187</v>
      </c>
      <c r="J453" s="66"/>
      <c r="K453" s="94" t="s">
        <v>187</v>
      </c>
      <c r="L453" s="271"/>
      <c r="M453" s="405"/>
      <c r="N453" s="405"/>
      <c r="O453" s="271" t="s">
        <v>187</v>
      </c>
      <c r="P453" s="405"/>
      <c r="Q453" s="405"/>
      <c r="R453" s="128"/>
    </row>
    <row r="454" spans="1:19" ht="15.6" customHeight="1">
      <c r="A454" s="356">
        <v>2022</v>
      </c>
      <c r="B454" s="50">
        <v>44686</v>
      </c>
      <c r="C454" s="430">
        <f t="shared" ref="C454:C485" si="8">IF(P389="",NA(),SUM(E389:P389))</f>
        <v>11.274142229301653</v>
      </c>
      <c r="D454" s="130">
        <f>C454-H454</f>
        <v>11.274142229301653</v>
      </c>
      <c r="E454" s="407"/>
      <c r="F454" s="428">
        <f>IF(Data!C678="",NA(),Data!C678)</f>
        <v>10.75</v>
      </c>
      <c r="G454" s="94"/>
      <c r="H454" s="44"/>
      <c r="I454" s="358">
        <f>Data!F$760</f>
        <v>5.5</v>
      </c>
      <c r="J454" s="371"/>
      <c r="K454" s="358">
        <f>Data!C$760</f>
        <v>3.38</v>
      </c>
      <c r="L454" s="130">
        <f>IF(C454&gt;K454,C454,K454)</f>
        <v>11.274142229301653</v>
      </c>
      <c r="M454" s="130">
        <f>IF(F454&gt;K454,F454,G454)</f>
        <v>10.75</v>
      </c>
      <c r="N454" s="130">
        <f ca="1">((SUM((Data!$N$393:'Data'!$N$396),C454)-MAX((Data!$N$393:'Data'!$N$396),C454)-MIN((Data!$N$393:'Data'!$N$396),C454))/3)*(0.85)</f>
        <v>4.1848333333333327</v>
      </c>
      <c r="O454" s="406">
        <f ca="1">MIN((1.15*I454),IF(I454&gt;N454,I454,N454))</f>
        <v>5.5</v>
      </c>
      <c r="P454" s="406">
        <f ca="1">O454-L454</f>
        <v>-5.7741422293016527</v>
      </c>
      <c r="Q454" s="406">
        <f ca="1">O454-M454</f>
        <v>-5.25</v>
      </c>
      <c r="S454" s="129"/>
    </row>
    <row r="455" spans="1:19">
      <c r="A455" s="94"/>
      <c r="B455" s="50">
        <f>B454+7</f>
        <v>44693</v>
      </c>
      <c r="C455" s="430">
        <f t="shared" si="8"/>
        <v>12.150628640629588</v>
      </c>
      <c r="D455" s="130">
        <f t="shared" ref="D455:D510" si="9">C455-H455</f>
        <v>12.150628640629588</v>
      </c>
      <c r="E455" s="407"/>
      <c r="F455" s="428">
        <f>IF(Data!C679="",NA(),Data!C679)</f>
        <v>10.75</v>
      </c>
      <c r="G455" s="50" t="str">
        <f>IF(Data!E680="","",Data!E680)</f>
        <v/>
      </c>
      <c r="H455" s="44"/>
      <c r="I455" s="358">
        <f>Data!F$760</f>
        <v>5.5</v>
      </c>
      <c r="J455" s="371"/>
      <c r="K455" s="358">
        <f>Data!C$760</f>
        <v>3.38</v>
      </c>
      <c r="L455" s="130">
        <f t="shared" ref="L455:L509" si="10">IF(C455&gt;K455,C455,K455)</f>
        <v>12.150628640629588</v>
      </c>
      <c r="M455" s="130">
        <f t="shared" ref="M455:M509" si="11">IF(F455&gt;K455,F455,G455)</f>
        <v>10.75</v>
      </c>
      <c r="N455" s="130">
        <f ca="1">((SUM((Data!$N$393:'Data'!$N$396),C455)-MAX((Data!$N$393:'Data'!$N$396),C455)-MIN((Data!$N$393:'Data'!$N$396),C455))/3)*(0.85)</f>
        <v>4.1848333333333327</v>
      </c>
      <c r="O455" s="406">
        <f t="shared" ref="O455:O509" ca="1" si="12">MIN((1.15*I455),IF(I455&gt;N455,I455,N455))</f>
        <v>5.5</v>
      </c>
      <c r="P455" s="406">
        <f t="shared" ref="P455:P509" ca="1" si="13">O455-L455</f>
        <v>-6.6506286406295878</v>
      </c>
      <c r="Q455" s="406">
        <f t="shared" ref="Q455:Q509" ca="1" si="14">O455-M455</f>
        <v>-5.25</v>
      </c>
    </row>
    <row r="456" spans="1:19">
      <c r="A456" s="94"/>
      <c r="B456" s="50">
        <f t="shared" ref="B456:B510" si="15">B455+7</f>
        <v>44700</v>
      </c>
      <c r="C456" s="430">
        <f t="shared" si="8"/>
        <v>12.397647699128719</v>
      </c>
      <c r="D456" s="130">
        <f t="shared" si="9"/>
        <v>12.397647699128719</v>
      </c>
      <c r="E456" s="407"/>
      <c r="F456" s="428">
        <f>IF(Data!C680="",NA(),Data!C680)</f>
        <v>10.75</v>
      </c>
      <c r="G456" s="50" t="str">
        <f>IF(Data!E681="","",Data!E681)</f>
        <v/>
      </c>
      <c r="H456" s="44"/>
      <c r="I456" s="358">
        <f>Data!F$760</f>
        <v>5.5</v>
      </c>
      <c r="J456" s="371"/>
      <c r="K456" s="358">
        <f>Data!C$760</f>
        <v>3.38</v>
      </c>
      <c r="L456" s="130">
        <f t="shared" si="10"/>
        <v>12.397647699128719</v>
      </c>
      <c r="M456" s="130">
        <f t="shared" si="11"/>
        <v>10.75</v>
      </c>
      <c r="N456" s="130">
        <f ca="1">((SUM((Data!$N$393:'Data'!$N$396),C456)-MAX((Data!$N$393:'Data'!$N$396),C456)-MIN((Data!$N$393:'Data'!$N$396),C456))/3)*(0.85)</f>
        <v>4.1848333333333327</v>
      </c>
      <c r="O456" s="406">
        <f t="shared" ca="1" si="12"/>
        <v>5.5</v>
      </c>
      <c r="P456" s="406">
        <f t="shared" ca="1" si="13"/>
        <v>-6.8976476991287186</v>
      </c>
      <c r="Q456" s="406">
        <f t="shared" ca="1" si="14"/>
        <v>-5.25</v>
      </c>
    </row>
    <row r="457" spans="1:19">
      <c r="A457" s="94"/>
      <c r="B457" s="50">
        <f t="shared" si="15"/>
        <v>44707</v>
      </c>
      <c r="C457" s="430">
        <f t="shared" si="8"/>
        <v>11.906680545122358</v>
      </c>
      <c r="D457" s="130">
        <f t="shared" si="9"/>
        <v>11.906680545122358</v>
      </c>
      <c r="E457" s="407"/>
      <c r="F457" s="428">
        <f>IF(Data!C681="",NA(),Data!C681)</f>
        <v>10.75</v>
      </c>
      <c r="G457" s="50">
        <f>IF(Data!E682="","",Data!E682)</f>
        <v>44722</v>
      </c>
      <c r="H457" s="44"/>
      <c r="I457" s="358">
        <f>Data!F$760</f>
        <v>5.5</v>
      </c>
      <c r="J457" s="371"/>
      <c r="K457" s="358">
        <f>Data!C$760</f>
        <v>3.38</v>
      </c>
      <c r="L457" s="130">
        <f t="shared" si="10"/>
        <v>11.906680545122358</v>
      </c>
      <c r="M457" s="130">
        <f t="shared" si="11"/>
        <v>10.75</v>
      </c>
      <c r="N457" s="130">
        <f ca="1">((SUM((Data!$N$393:'Data'!$N$396),C457)-MAX((Data!$N$393:'Data'!$N$396),C457)-MIN((Data!$N$393:'Data'!$N$396),C457))/3)*(0.85)</f>
        <v>4.1848333333333345</v>
      </c>
      <c r="O457" s="406">
        <f t="shared" ca="1" si="12"/>
        <v>5.5</v>
      </c>
      <c r="P457" s="406">
        <f t="shared" ca="1" si="13"/>
        <v>-6.4066805451223576</v>
      </c>
      <c r="Q457" s="406">
        <f t="shared" ca="1" si="14"/>
        <v>-5.25</v>
      </c>
    </row>
    <row r="458" spans="1:19">
      <c r="A458" s="94"/>
      <c r="B458" s="50">
        <f t="shared" si="15"/>
        <v>44714</v>
      </c>
      <c r="C458" s="430">
        <f t="shared" si="8"/>
        <v>11.103340598983261</v>
      </c>
      <c r="D458" s="130">
        <f t="shared" si="9"/>
        <v>11.103340598983261</v>
      </c>
      <c r="E458" s="407"/>
      <c r="F458" s="428">
        <f>IF(Data!C682="",NA(),Data!C682)</f>
        <v>10.75</v>
      </c>
      <c r="G458" s="50" t="str">
        <f>IF(Data!E683="","",Data!E683)</f>
        <v/>
      </c>
      <c r="H458" s="44"/>
      <c r="I458" s="358">
        <f>Data!F$760</f>
        <v>5.5</v>
      </c>
      <c r="J458" s="371"/>
      <c r="K458" s="358">
        <f>Data!C$760</f>
        <v>3.38</v>
      </c>
      <c r="L458" s="130">
        <f t="shared" si="10"/>
        <v>11.103340598983261</v>
      </c>
      <c r="M458" s="130">
        <f t="shared" si="11"/>
        <v>10.75</v>
      </c>
      <c r="N458" s="130">
        <f ca="1">((SUM((Data!$N$393:'Data'!$N$396),C458)-MAX((Data!$N$393:'Data'!$N$396),C458)-MIN((Data!$N$393:'Data'!$N$396),C458))/3)*(0.85)</f>
        <v>4.1848333333333345</v>
      </c>
      <c r="O458" s="406">
        <f t="shared" ca="1" si="12"/>
        <v>5.5</v>
      </c>
      <c r="P458" s="406">
        <f t="shared" ca="1" si="13"/>
        <v>-5.6033405989832605</v>
      </c>
      <c r="Q458" s="406">
        <f t="shared" ca="1" si="14"/>
        <v>-5.25</v>
      </c>
    </row>
    <row r="459" spans="1:19">
      <c r="A459" s="94"/>
      <c r="B459" s="50">
        <f t="shared" si="15"/>
        <v>44721</v>
      </c>
      <c r="C459" s="430">
        <f t="shared" si="8"/>
        <v>11.267706611793557</v>
      </c>
      <c r="D459" s="130">
        <f t="shared" si="9"/>
        <v>11.267706611793557</v>
      </c>
      <c r="E459" s="407"/>
      <c r="F459" s="428">
        <f>IF(Data!C683="",NA(),Data!C683)</f>
        <v>10.75</v>
      </c>
      <c r="G459" s="50" t="str">
        <f>IF(Data!E684="","",Data!E684)</f>
        <v/>
      </c>
      <c r="H459" s="44"/>
      <c r="I459" s="358">
        <f>Data!F$760</f>
        <v>5.5</v>
      </c>
      <c r="J459" s="371"/>
      <c r="K459" s="358">
        <f>Data!C$760</f>
        <v>3.38</v>
      </c>
      <c r="L459" s="130">
        <f t="shared" si="10"/>
        <v>11.267706611793557</v>
      </c>
      <c r="M459" s="130">
        <f t="shared" si="11"/>
        <v>10.75</v>
      </c>
      <c r="N459" s="130">
        <f ca="1">((SUM((Data!$N$393:'Data'!$N$396),C459)-MAX((Data!$N$393:'Data'!$N$396),C459)-MIN((Data!$N$393:'Data'!$N$396),C459))/3)*(0.85)</f>
        <v>4.1848333333333327</v>
      </c>
      <c r="O459" s="406">
        <f t="shared" ca="1" si="12"/>
        <v>5.5</v>
      </c>
      <c r="P459" s="406">
        <f t="shared" ca="1" si="13"/>
        <v>-5.7677066117935567</v>
      </c>
      <c r="Q459" s="406">
        <f t="shared" ca="1" si="14"/>
        <v>-5.25</v>
      </c>
    </row>
    <row r="460" spans="1:19">
      <c r="A460" s="94"/>
      <c r="B460" s="50">
        <f t="shared" si="15"/>
        <v>44728</v>
      </c>
      <c r="C460" s="430">
        <f t="shared" si="8"/>
        <v>11.237192441905181</v>
      </c>
      <c r="D460" s="130">
        <f t="shared" si="9"/>
        <v>11.237192441905181</v>
      </c>
      <c r="E460" s="407"/>
      <c r="F460" s="428">
        <f>IF(Data!C684="",NA(),Data!C684)</f>
        <v>10.75</v>
      </c>
      <c r="G460" s="50" t="str">
        <f>IF(Data!E685="","",Data!E685)</f>
        <v/>
      </c>
      <c r="H460" s="44"/>
      <c r="I460" s="358">
        <f>Data!F$760</f>
        <v>5.5</v>
      </c>
      <c r="J460" s="371"/>
      <c r="K460" s="358">
        <f>Data!C$760</f>
        <v>3.38</v>
      </c>
      <c r="L460" s="130">
        <f t="shared" si="10"/>
        <v>11.237192441905181</v>
      </c>
      <c r="M460" s="130">
        <f t="shared" si="11"/>
        <v>10.75</v>
      </c>
      <c r="N460" s="130">
        <f ca="1">((SUM((Data!$N$393:'Data'!$N$396),C460)-MAX((Data!$N$393:'Data'!$N$396),C460)-MIN((Data!$N$393:'Data'!$N$396),C460))/3)*(0.85)</f>
        <v>4.1848333333333345</v>
      </c>
      <c r="O460" s="406">
        <f t="shared" ca="1" si="12"/>
        <v>5.5</v>
      </c>
      <c r="P460" s="406">
        <f t="shared" ca="1" si="13"/>
        <v>-5.7371924419051812</v>
      </c>
      <c r="Q460" s="406">
        <f t="shared" ca="1" si="14"/>
        <v>-5.25</v>
      </c>
    </row>
    <row r="461" spans="1:19">
      <c r="A461" s="94"/>
      <c r="B461" s="50">
        <f t="shared" si="15"/>
        <v>44735</v>
      </c>
      <c r="C461" s="430">
        <f t="shared" si="8"/>
        <v>9.8798477870954642</v>
      </c>
      <c r="D461" s="130">
        <f t="shared" si="9"/>
        <v>9.8798477870954642</v>
      </c>
      <c r="E461" s="407"/>
      <c r="F461" s="428">
        <f>IF(Data!C685="",NA(),Data!C685)</f>
        <v>10.75</v>
      </c>
      <c r="G461" s="50">
        <f>IF(Data!E686="","",Data!E686)</f>
        <v>44754</v>
      </c>
      <c r="H461" s="44"/>
      <c r="I461" s="358">
        <f>Data!F$760</f>
        <v>5.5</v>
      </c>
      <c r="J461" s="371"/>
      <c r="K461" s="358">
        <f>Data!C$760</f>
        <v>3.38</v>
      </c>
      <c r="L461" s="130">
        <f t="shared" si="10"/>
        <v>9.8798477870954642</v>
      </c>
      <c r="M461" s="130">
        <f t="shared" si="11"/>
        <v>10.75</v>
      </c>
      <c r="N461" s="130">
        <f ca="1">((SUM((Data!$N$393:'Data'!$N$396),C461)-MAX((Data!$N$393:'Data'!$N$396),C461)-MIN((Data!$N$393:'Data'!$N$396),C461))/3)*(0.85)</f>
        <v>4.1848333333333327</v>
      </c>
      <c r="O461" s="406">
        <f t="shared" ca="1" si="12"/>
        <v>5.5</v>
      </c>
      <c r="P461" s="406">
        <f t="shared" ca="1" si="13"/>
        <v>-4.3798477870954642</v>
      </c>
      <c r="Q461" s="406">
        <f t="shared" ca="1" si="14"/>
        <v>-5.25</v>
      </c>
    </row>
    <row r="462" spans="1:19">
      <c r="A462" s="94"/>
      <c r="B462" s="50">
        <f t="shared" si="15"/>
        <v>44742</v>
      </c>
      <c r="C462" s="430">
        <f t="shared" si="8"/>
        <v>9.1987559223618032</v>
      </c>
      <c r="D462" s="130">
        <f t="shared" si="9"/>
        <v>9.1987559223618032</v>
      </c>
      <c r="E462" s="407"/>
      <c r="F462" s="428">
        <f>IF(Data!C686="",NA(),Data!C686)</f>
        <v>10.75</v>
      </c>
      <c r="G462" s="50" t="str">
        <f>IF(Data!E687="","",Data!E687)</f>
        <v/>
      </c>
      <c r="H462" s="44"/>
      <c r="I462" s="358">
        <f>Data!F$760</f>
        <v>5.5</v>
      </c>
      <c r="J462" s="371"/>
      <c r="K462" s="358">
        <f>Data!C$760</f>
        <v>3.38</v>
      </c>
      <c r="L462" s="130">
        <f t="shared" si="10"/>
        <v>9.1987559223618032</v>
      </c>
      <c r="M462" s="130">
        <f t="shared" si="11"/>
        <v>10.75</v>
      </c>
      <c r="N462" s="130">
        <f ca="1">((SUM((Data!$N$393:'Data'!$N$396),C462)-MAX((Data!$N$393:'Data'!$N$396),C462)-MIN((Data!$N$393:'Data'!$N$396),C462))/3)*(0.85)</f>
        <v>4.1848333333333319</v>
      </c>
      <c r="O462" s="406">
        <f t="shared" ca="1" si="12"/>
        <v>5.5</v>
      </c>
      <c r="P462" s="406">
        <f t="shared" ca="1" si="13"/>
        <v>-3.6987559223618032</v>
      </c>
      <c r="Q462" s="406">
        <f t="shared" ca="1" si="14"/>
        <v>-5.25</v>
      </c>
    </row>
    <row r="463" spans="1:19">
      <c r="A463" s="94"/>
      <c r="B463" s="50">
        <f t="shared" si="15"/>
        <v>44749</v>
      </c>
      <c r="C463" s="430">
        <f t="shared" si="8"/>
        <v>8.5651323141371947</v>
      </c>
      <c r="D463" s="130">
        <f t="shared" si="9"/>
        <v>8.5651323141371947</v>
      </c>
      <c r="E463" s="407"/>
      <c r="F463" s="428">
        <f>IF(Data!C687="",NA(),Data!C687)</f>
        <v>10.5</v>
      </c>
      <c r="G463" s="50" t="str">
        <f>IF(Data!E688="","",Data!E688)</f>
        <v/>
      </c>
      <c r="H463" s="44"/>
      <c r="I463" s="358">
        <f>Data!F$760</f>
        <v>5.5</v>
      </c>
      <c r="J463" s="371"/>
      <c r="K463" s="358">
        <f>Data!C$760</f>
        <v>3.38</v>
      </c>
      <c r="L463" s="130">
        <f t="shared" si="10"/>
        <v>8.5651323141371947</v>
      </c>
      <c r="M463" s="130">
        <f t="shared" si="11"/>
        <v>10.5</v>
      </c>
      <c r="N463" s="130">
        <f ca="1">((SUM((Data!$N$393:'Data'!$N$396),C463)-MAX((Data!$N$393:'Data'!$N$396),C463)-MIN((Data!$N$393:'Data'!$N$396),C463))/3)*(0.85)</f>
        <v>4.1848333333333327</v>
      </c>
      <c r="O463" s="406">
        <f t="shared" ca="1" si="12"/>
        <v>5.5</v>
      </c>
      <c r="P463" s="406">
        <f t="shared" ca="1" si="13"/>
        <v>-3.0651323141371947</v>
      </c>
      <c r="Q463" s="406">
        <f t="shared" ca="1" si="14"/>
        <v>-5</v>
      </c>
    </row>
    <row r="464" spans="1:19">
      <c r="A464" s="94"/>
      <c r="B464" s="50">
        <f t="shared" si="15"/>
        <v>44756</v>
      </c>
      <c r="C464" s="430">
        <f t="shared" si="8"/>
        <v>8.2738094811245979</v>
      </c>
      <c r="D464" s="130">
        <f t="shared" si="9"/>
        <v>8.2738094811245979</v>
      </c>
      <c r="E464" s="407"/>
      <c r="F464" s="428">
        <f>IF(Data!C688="",NA(),Data!C688)</f>
        <v>10.5</v>
      </c>
      <c r="G464" s="50" t="str">
        <f>IF(Data!E689="","",Data!E689)</f>
        <v/>
      </c>
      <c r="H464" s="44"/>
      <c r="I464" s="358">
        <f>Data!F$760</f>
        <v>5.5</v>
      </c>
      <c r="J464" s="371"/>
      <c r="K464" s="358">
        <f>Data!C$760</f>
        <v>3.38</v>
      </c>
      <c r="L464" s="130">
        <f t="shared" si="10"/>
        <v>8.2738094811245979</v>
      </c>
      <c r="M464" s="130">
        <f t="shared" si="11"/>
        <v>10.5</v>
      </c>
      <c r="N464" s="130">
        <f ca="1">((SUM((Data!$N$393:'Data'!$N$396),C464)-MAX((Data!$N$393:'Data'!$N$396),C464)-MIN((Data!$N$393:'Data'!$N$396),C464))/3)*(0.85)</f>
        <v>4.1848333333333327</v>
      </c>
      <c r="O464" s="406">
        <f t="shared" ca="1" si="12"/>
        <v>5.5</v>
      </c>
      <c r="P464" s="406">
        <f t="shared" ca="1" si="13"/>
        <v>-2.7738094811245979</v>
      </c>
      <c r="Q464" s="406">
        <f t="shared" ca="1" si="14"/>
        <v>-5</v>
      </c>
    </row>
    <row r="465" spans="1:17">
      <c r="A465" s="94"/>
      <c r="B465" s="50">
        <f t="shared" si="15"/>
        <v>44763</v>
      </c>
      <c r="C465" s="430">
        <f t="shared" si="8"/>
        <v>8.3328686088684609</v>
      </c>
      <c r="D465" s="130">
        <f t="shared" si="9"/>
        <v>8.3328686088684609</v>
      </c>
      <c r="E465" s="407"/>
      <c r="F465" s="428">
        <f>IF(Data!C689="",NA(),Data!C689)</f>
        <v>10.5</v>
      </c>
      <c r="G465" s="50" t="str">
        <f>IF(Data!E690="","",Data!E690)</f>
        <v/>
      </c>
      <c r="H465" s="44"/>
      <c r="I465" s="358">
        <f>Data!F$760</f>
        <v>5.5</v>
      </c>
      <c r="J465" s="371"/>
      <c r="K465" s="358">
        <f>Data!C$760</f>
        <v>3.38</v>
      </c>
      <c r="L465" s="130">
        <f t="shared" si="10"/>
        <v>8.3328686088684609</v>
      </c>
      <c r="M465" s="130">
        <f t="shared" si="11"/>
        <v>10.5</v>
      </c>
      <c r="N465" s="130">
        <f ca="1">((SUM((Data!$N$393:'Data'!$N$396),C465)-MAX((Data!$N$393:'Data'!$N$396),C465)-MIN((Data!$N$393:'Data'!$N$396),C465))/3)*(0.85)</f>
        <v>4.1848333333333345</v>
      </c>
      <c r="O465" s="406">
        <f t="shared" ca="1" si="12"/>
        <v>5.5</v>
      </c>
      <c r="P465" s="406">
        <f t="shared" ca="1" si="13"/>
        <v>-2.8328686088684609</v>
      </c>
      <c r="Q465" s="406">
        <f t="shared" ca="1" si="14"/>
        <v>-5</v>
      </c>
    </row>
    <row r="466" spans="1:17">
      <c r="A466" s="94"/>
      <c r="B466" s="50">
        <f t="shared" si="15"/>
        <v>44770</v>
      </c>
      <c r="C466" s="430">
        <f t="shared" si="8"/>
        <v>8.4993429069223332</v>
      </c>
      <c r="D466" s="130">
        <f t="shared" si="9"/>
        <v>8.4993429069223332</v>
      </c>
      <c r="E466" s="407"/>
      <c r="F466" s="428">
        <f>IF(Data!C690="",NA(),Data!C690)</f>
        <v>10.5</v>
      </c>
      <c r="G466" s="50">
        <f>IF(Data!E691="","",Data!E691)</f>
        <v>44785</v>
      </c>
      <c r="H466" s="44"/>
      <c r="I466" s="358">
        <f>Data!F$760</f>
        <v>5.5</v>
      </c>
      <c r="J466" s="371"/>
      <c r="K466" s="358">
        <f>Data!C$760</f>
        <v>3.38</v>
      </c>
      <c r="L466" s="130">
        <f t="shared" si="10"/>
        <v>8.4993429069223332</v>
      </c>
      <c r="M466" s="130">
        <f t="shared" si="11"/>
        <v>10.5</v>
      </c>
      <c r="N466" s="130">
        <f ca="1">((SUM((Data!$N$393:'Data'!$N$396),C466)-MAX((Data!$N$393:'Data'!$N$396),C466)-MIN((Data!$N$393:'Data'!$N$396),C466))/3)*(0.85)</f>
        <v>4.1848333333333327</v>
      </c>
      <c r="O466" s="406">
        <f t="shared" ca="1" si="12"/>
        <v>5.5</v>
      </c>
      <c r="P466" s="406">
        <f t="shared" ca="1" si="13"/>
        <v>-2.9993429069223332</v>
      </c>
      <c r="Q466" s="406">
        <f t="shared" ca="1" si="14"/>
        <v>-5</v>
      </c>
    </row>
    <row r="467" spans="1:17">
      <c r="A467" s="94"/>
      <c r="B467" s="50">
        <f t="shared" si="15"/>
        <v>44777</v>
      </c>
      <c r="C467" s="430">
        <f t="shared" si="8"/>
        <v>8.4130348162045436</v>
      </c>
      <c r="D467" s="130">
        <f t="shared" si="9"/>
        <v>8.4130348162045436</v>
      </c>
      <c r="E467" s="407"/>
      <c r="F467" s="428">
        <f>IF(Data!C691="",NA(),Data!C691)</f>
        <v>10.5</v>
      </c>
      <c r="G467" s="50" t="str">
        <f>IF(Data!E692="","",Data!E692)</f>
        <v/>
      </c>
      <c r="H467" s="44"/>
      <c r="I467" s="358">
        <f>Data!F$760</f>
        <v>5.5</v>
      </c>
      <c r="J467" s="371"/>
      <c r="K467" s="358">
        <f>Data!C$760</f>
        <v>3.38</v>
      </c>
      <c r="L467" s="130">
        <f t="shared" si="10"/>
        <v>8.4130348162045436</v>
      </c>
      <c r="M467" s="130">
        <f t="shared" si="11"/>
        <v>10.5</v>
      </c>
      <c r="N467" s="130">
        <f ca="1">((SUM((Data!$N$393:'Data'!$N$396),C467)-MAX((Data!$N$393:'Data'!$N$396),C467)-MIN((Data!$N$393:'Data'!$N$396),C467))/3)*(0.85)</f>
        <v>4.1848333333333327</v>
      </c>
      <c r="O467" s="406">
        <f t="shared" ca="1" si="12"/>
        <v>5.5</v>
      </c>
      <c r="P467" s="406">
        <f t="shared" ca="1" si="13"/>
        <v>-2.9130348162045436</v>
      </c>
      <c r="Q467" s="406">
        <f t="shared" ca="1" si="14"/>
        <v>-5</v>
      </c>
    </row>
    <row r="468" spans="1:17">
      <c r="A468" s="94"/>
      <c r="B468" s="50">
        <f t="shared" si="15"/>
        <v>44784</v>
      </c>
      <c r="C468" s="430">
        <f t="shared" si="8"/>
        <v>8.6313630349676504</v>
      </c>
      <c r="D468" s="130">
        <f t="shared" si="9"/>
        <v>8.6313630349676504</v>
      </c>
      <c r="E468" s="407"/>
      <c r="F468" s="428">
        <f>IF(Data!C692="",NA(),Data!C692)</f>
        <v>9.25</v>
      </c>
      <c r="G468" s="50" t="str">
        <f>IF(Data!E693="","",Data!E693)</f>
        <v/>
      </c>
      <c r="H468" s="44"/>
      <c r="I468" s="358">
        <f>Data!F$760</f>
        <v>5.5</v>
      </c>
      <c r="J468" s="371"/>
      <c r="K468" s="358">
        <f>Data!C$760</f>
        <v>3.38</v>
      </c>
      <c r="L468" s="130">
        <f t="shared" si="10"/>
        <v>8.6313630349676504</v>
      </c>
      <c r="M468" s="130">
        <f t="shared" si="11"/>
        <v>9.25</v>
      </c>
      <c r="N468" s="130">
        <f ca="1">((SUM((Data!$N$393:'Data'!$N$396),C468)-MAX((Data!$N$393:'Data'!$N$396),C468)-MIN((Data!$N$393:'Data'!$N$396),C468))/3)*(0.85)</f>
        <v>4.1848333333333345</v>
      </c>
      <c r="O468" s="406">
        <f t="shared" ca="1" si="12"/>
        <v>5.5</v>
      </c>
      <c r="P468" s="406">
        <f t="shared" ca="1" si="13"/>
        <v>-3.1313630349676504</v>
      </c>
      <c r="Q468" s="406">
        <f t="shared" ca="1" si="14"/>
        <v>-3.75</v>
      </c>
    </row>
    <row r="469" spans="1:17">
      <c r="A469" s="94"/>
      <c r="B469" s="50">
        <f t="shared" si="15"/>
        <v>44791</v>
      </c>
      <c r="C469" s="430">
        <f t="shared" si="8"/>
        <v>7.9849874638051705</v>
      </c>
      <c r="D469" s="130">
        <f t="shared" si="9"/>
        <v>7.9849874638051705</v>
      </c>
      <c r="E469" s="407"/>
      <c r="F469" s="428">
        <f>IF(Data!C693="",NA(),Data!C693)</f>
        <v>9.25</v>
      </c>
      <c r="G469" s="50" t="str">
        <f>IF(Data!E694="","",Data!E694)</f>
        <v/>
      </c>
      <c r="H469" s="44"/>
      <c r="I469" s="358">
        <f>Data!F$760</f>
        <v>5.5</v>
      </c>
      <c r="J469" s="371"/>
      <c r="K469" s="358">
        <f>Data!C$760</f>
        <v>3.38</v>
      </c>
      <c r="L469" s="130">
        <f t="shared" si="10"/>
        <v>7.9849874638051705</v>
      </c>
      <c r="M469" s="130">
        <f t="shared" si="11"/>
        <v>9.25</v>
      </c>
      <c r="N469" s="130">
        <f ca="1">((SUM((Data!$N$393:'Data'!$N$396),C469)-MAX((Data!$N$393:'Data'!$N$396),C469)-MIN((Data!$N$393:'Data'!$N$396),C469))/3)*(0.85)</f>
        <v>4.1848333333333345</v>
      </c>
      <c r="O469" s="406">
        <f t="shared" ca="1" si="12"/>
        <v>5.5</v>
      </c>
      <c r="P469" s="406">
        <f t="shared" ca="1" si="13"/>
        <v>-2.4849874638051705</v>
      </c>
      <c r="Q469" s="406">
        <f t="shared" ca="1" si="14"/>
        <v>-3.75</v>
      </c>
    </row>
    <row r="470" spans="1:17">
      <c r="A470" s="94"/>
      <c r="B470" s="50">
        <f t="shared" si="15"/>
        <v>44798</v>
      </c>
      <c r="C470" s="430">
        <f t="shared" si="8"/>
        <v>8.3282289458283305</v>
      </c>
      <c r="D470" s="130">
        <f t="shared" si="9"/>
        <v>8.3282289458283305</v>
      </c>
      <c r="E470" s="407"/>
      <c r="F470" s="428">
        <f>IF(Data!C694="",NA(),Data!C694)</f>
        <v>9.25</v>
      </c>
      <c r="G470" s="50">
        <f>IF(Data!E695="","",Data!E695)</f>
        <v>44816</v>
      </c>
      <c r="H470" s="44"/>
      <c r="I470" s="358">
        <f>Data!F$760</f>
        <v>5.5</v>
      </c>
      <c r="J470" s="371"/>
      <c r="K470" s="358">
        <f>Data!C$760</f>
        <v>3.38</v>
      </c>
      <c r="L470" s="130">
        <f t="shared" si="10"/>
        <v>8.3282289458283305</v>
      </c>
      <c r="M470" s="130">
        <f t="shared" si="11"/>
        <v>9.25</v>
      </c>
      <c r="N470" s="130">
        <f ca="1">((SUM((Data!$N$393:'Data'!$N$396),C470)-MAX((Data!$N$393:'Data'!$N$396),C470)-MIN((Data!$N$393:'Data'!$N$396),C470))/3)*(0.85)</f>
        <v>4.1848333333333345</v>
      </c>
      <c r="O470" s="406">
        <f t="shared" ca="1" si="12"/>
        <v>5.5</v>
      </c>
      <c r="P470" s="406">
        <f t="shared" ca="1" si="13"/>
        <v>-2.8282289458283305</v>
      </c>
      <c r="Q470" s="406">
        <f t="shared" ca="1" si="14"/>
        <v>-3.75</v>
      </c>
    </row>
    <row r="471" spans="1:17">
      <c r="A471" s="94"/>
      <c r="B471" s="50">
        <f t="shared" si="15"/>
        <v>44805</v>
      </c>
      <c r="C471" s="430">
        <f t="shared" si="8"/>
        <v>8.4816641295176556</v>
      </c>
      <c r="D471" s="130">
        <f t="shared" si="9"/>
        <v>8.4816641295176556</v>
      </c>
      <c r="E471" s="407"/>
      <c r="F471" s="428">
        <f>IF(Data!C695="",NA(),Data!C695)</f>
        <v>9.25</v>
      </c>
      <c r="G471" s="50" t="str">
        <f>IF(Data!E696="","",Data!E696)</f>
        <v/>
      </c>
      <c r="H471" s="44"/>
      <c r="I471" s="358">
        <f>Data!F$760</f>
        <v>5.5</v>
      </c>
      <c r="J471" s="371"/>
      <c r="K471" s="358">
        <f>Data!C$760</f>
        <v>3.38</v>
      </c>
      <c r="L471" s="130">
        <f t="shared" si="10"/>
        <v>8.4816641295176556</v>
      </c>
      <c r="M471" s="130">
        <f t="shared" si="11"/>
        <v>9.25</v>
      </c>
      <c r="N471" s="130">
        <f ca="1">((SUM((Data!$N$393:'Data'!$N$396),C471)-MAX((Data!$N$393:'Data'!$N$396),C471)-MIN((Data!$N$393:'Data'!$N$396),C471))/3)*(0.85)</f>
        <v>4.1848333333333345</v>
      </c>
      <c r="O471" s="406">
        <f t="shared" ca="1" si="12"/>
        <v>5.5</v>
      </c>
      <c r="P471" s="406">
        <f t="shared" ca="1" si="13"/>
        <v>-2.9816641295176556</v>
      </c>
      <c r="Q471" s="406">
        <f t="shared" ca="1" si="14"/>
        <v>-3.75</v>
      </c>
    </row>
    <row r="472" spans="1:17">
      <c r="A472" s="94"/>
      <c r="B472" s="50">
        <f t="shared" si="15"/>
        <v>44812</v>
      </c>
      <c r="C472" s="430">
        <f t="shared" si="8"/>
        <v>8.6890010866949172</v>
      </c>
      <c r="D472" s="130">
        <f t="shared" si="9"/>
        <v>8.6890010866949172</v>
      </c>
      <c r="E472" s="407"/>
      <c r="F472" s="428">
        <f>IF(Data!C696="",NA(),Data!C696)</f>
        <v>9</v>
      </c>
      <c r="G472" s="50" t="str">
        <f>IF(Data!E697="","",Data!E697)</f>
        <v/>
      </c>
      <c r="H472" s="44"/>
      <c r="I472" s="358">
        <f>Data!F$760</f>
        <v>5.5</v>
      </c>
      <c r="J472" s="371"/>
      <c r="K472" s="358">
        <f>Data!C$760</f>
        <v>3.38</v>
      </c>
      <c r="L472" s="130">
        <f t="shared" si="10"/>
        <v>8.6890010866949172</v>
      </c>
      <c r="M472" s="130">
        <f t="shared" si="11"/>
        <v>9</v>
      </c>
      <c r="N472" s="130">
        <f ca="1">((SUM((Data!$N$393:'Data'!$N$396),C472)-MAX((Data!$N$393:'Data'!$N$396),C472)-MIN((Data!$N$393:'Data'!$N$396),C472))/3)*(0.85)</f>
        <v>4.1848333333333345</v>
      </c>
      <c r="O472" s="406">
        <f t="shared" ca="1" si="12"/>
        <v>5.5</v>
      </c>
      <c r="P472" s="406">
        <f t="shared" ca="1" si="13"/>
        <v>-3.1890010866949172</v>
      </c>
      <c r="Q472" s="406">
        <f t="shared" ca="1" si="14"/>
        <v>-3.5</v>
      </c>
    </row>
    <row r="473" spans="1:17">
      <c r="A473" s="94"/>
      <c r="B473" s="50">
        <f t="shared" si="15"/>
        <v>44819</v>
      </c>
      <c r="C473" s="430">
        <f t="shared" si="8"/>
        <v>8.8240778330121419</v>
      </c>
      <c r="D473" s="130">
        <f t="shared" si="9"/>
        <v>8.8240778330121419</v>
      </c>
      <c r="E473" s="407"/>
      <c r="F473" s="428">
        <f>IF(Data!C697="",NA(),Data!C697)</f>
        <v>9</v>
      </c>
      <c r="G473" s="50" t="str">
        <f>IF(Data!E698="","",Data!E698)</f>
        <v/>
      </c>
      <c r="H473" s="44"/>
      <c r="I473" s="358">
        <f>Data!F$760</f>
        <v>5.5</v>
      </c>
      <c r="J473" s="371"/>
      <c r="K473" s="358">
        <f>Data!C$760</f>
        <v>3.38</v>
      </c>
      <c r="L473" s="130">
        <f t="shared" si="10"/>
        <v>8.8240778330121419</v>
      </c>
      <c r="M473" s="130">
        <f t="shared" si="11"/>
        <v>9</v>
      </c>
      <c r="N473" s="130">
        <f ca="1">((SUM((Data!$N$393:'Data'!$N$396),C473)-MAX((Data!$N$393:'Data'!$N$396),C473)-MIN((Data!$N$393:'Data'!$N$396),C473))/3)*(0.85)</f>
        <v>4.1848333333333345</v>
      </c>
      <c r="O473" s="406">
        <f t="shared" ca="1" si="12"/>
        <v>5.5</v>
      </c>
      <c r="P473" s="406">
        <f t="shared" ca="1" si="13"/>
        <v>-3.3240778330121419</v>
      </c>
      <c r="Q473" s="406">
        <f t="shared" ca="1" si="14"/>
        <v>-3.5</v>
      </c>
    </row>
    <row r="474" spans="1:17">
      <c r="A474" s="94"/>
      <c r="B474" s="50">
        <f t="shared" si="15"/>
        <v>44826</v>
      </c>
      <c r="C474" s="430">
        <f t="shared" si="8"/>
        <v>9.1219355498078709</v>
      </c>
      <c r="D474" s="130">
        <f t="shared" si="9"/>
        <v>9.1219355498078709</v>
      </c>
      <c r="E474" s="407"/>
      <c r="F474" s="428">
        <f>IF(Data!C698="",NA(),Data!C698)</f>
        <v>9</v>
      </c>
      <c r="G474" s="50">
        <f>IF(Data!E699="","",Data!E699)</f>
        <v>44846</v>
      </c>
      <c r="H474" s="44"/>
      <c r="I474" s="358">
        <f>Data!F$760</f>
        <v>5.5</v>
      </c>
      <c r="J474" s="371"/>
      <c r="K474" s="358">
        <f>Data!C$760</f>
        <v>3.38</v>
      </c>
      <c r="L474" s="130">
        <f t="shared" si="10"/>
        <v>9.1219355498078709</v>
      </c>
      <c r="M474" s="130">
        <f t="shared" si="11"/>
        <v>9</v>
      </c>
      <c r="N474" s="130">
        <f ca="1">((SUM((Data!$N$393:'Data'!$N$396),C474)-MAX((Data!$N$393:'Data'!$N$396),C474)-MIN((Data!$N$393:'Data'!$N$396),C474))/3)*(0.85)</f>
        <v>4.1848333333333319</v>
      </c>
      <c r="O474" s="406">
        <f t="shared" ca="1" si="12"/>
        <v>5.5</v>
      </c>
      <c r="P474" s="406">
        <f t="shared" ca="1" si="13"/>
        <v>-3.6219355498078709</v>
      </c>
      <c r="Q474" s="406">
        <f t="shared" ca="1" si="14"/>
        <v>-3.5</v>
      </c>
    </row>
    <row r="475" spans="1:17">
      <c r="A475" s="94"/>
      <c r="B475" s="50">
        <f t="shared" si="15"/>
        <v>44833</v>
      </c>
      <c r="C475" s="430">
        <f t="shared" si="8"/>
        <v>9.0253953896305799</v>
      </c>
      <c r="D475" s="130">
        <f t="shared" si="9"/>
        <v>9.0253953896305799</v>
      </c>
      <c r="E475" s="407"/>
      <c r="F475" s="428">
        <f>IF(Data!C699="",NA(),Data!C699)</f>
        <v>9</v>
      </c>
      <c r="G475" s="50" t="str">
        <f>IF(Data!E700="","",Data!E700)</f>
        <v/>
      </c>
      <c r="H475" s="44"/>
      <c r="I475" s="358">
        <f>Data!F$760</f>
        <v>5.5</v>
      </c>
      <c r="J475" s="371"/>
      <c r="K475" s="358">
        <f>Data!C$760</f>
        <v>3.38</v>
      </c>
      <c r="L475" s="130">
        <f t="shared" si="10"/>
        <v>9.0253953896305799</v>
      </c>
      <c r="M475" s="130">
        <f t="shared" si="11"/>
        <v>9</v>
      </c>
      <c r="N475" s="130">
        <f ca="1">((SUM((Data!$N$393:'Data'!$N$396),C475)-MAX((Data!$N$393:'Data'!$N$396),C475)-MIN((Data!$N$393:'Data'!$N$396),C475))/3)*(0.85)</f>
        <v>4.1848333333333319</v>
      </c>
      <c r="O475" s="406">
        <f t="shared" ca="1" si="12"/>
        <v>5.5</v>
      </c>
      <c r="P475" s="406">
        <f t="shared" ca="1" si="13"/>
        <v>-3.5253953896305799</v>
      </c>
      <c r="Q475" s="406">
        <f t="shared" ca="1" si="14"/>
        <v>-3.5</v>
      </c>
    </row>
    <row r="476" spans="1:17">
      <c r="A476" s="94"/>
      <c r="B476" s="50">
        <f t="shared" si="15"/>
        <v>44840</v>
      </c>
      <c r="C476" s="430">
        <f t="shared" si="8"/>
        <v>8.9913242188609814</v>
      </c>
      <c r="D476" s="130">
        <f t="shared" si="9"/>
        <v>8.9913242188609814</v>
      </c>
      <c r="E476" s="407"/>
      <c r="F476" s="428">
        <f>IF(Data!C700="",NA(),Data!C700)</f>
        <v>9.1999999999999993</v>
      </c>
      <c r="G476" s="50" t="str">
        <f>IF(Data!E701="","",Data!E701)</f>
        <v/>
      </c>
      <c r="H476" s="44"/>
      <c r="I476" s="358">
        <f>Data!F$760</f>
        <v>5.5</v>
      </c>
      <c r="J476" s="371"/>
      <c r="K476" s="358">
        <f>Data!C$760</f>
        <v>3.38</v>
      </c>
      <c r="L476" s="130">
        <f t="shared" si="10"/>
        <v>8.9913242188609814</v>
      </c>
      <c r="M476" s="130">
        <f t="shared" si="11"/>
        <v>9.1999999999999993</v>
      </c>
      <c r="N476" s="130">
        <f ca="1">((SUM((Data!$N$393:'Data'!$N$396),C476)-MAX((Data!$N$393:'Data'!$N$396),C476)-MIN((Data!$N$393:'Data'!$N$396),C476))/3)*(0.85)</f>
        <v>4.1848333333333327</v>
      </c>
      <c r="O476" s="406">
        <f t="shared" ca="1" si="12"/>
        <v>5.5</v>
      </c>
      <c r="P476" s="406">
        <f t="shared" ca="1" si="13"/>
        <v>-3.4913242188609814</v>
      </c>
      <c r="Q476" s="406">
        <f t="shared" ca="1" si="14"/>
        <v>-3.6999999999999993</v>
      </c>
    </row>
    <row r="477" spans="1:17">
      <c r="A477" s="94"/>
      <c r="B477" s="50">
        <f t="shared" si="15"/>
        <v>44847</v>
      </c>
      <c r="C477" s="430">
        <f t="shared" si="8"/>
        <v>9.0808430973407859</v>
      </c>
      <c r="D477" s="130">
        <f t="shared" si="9"/>
        <v>9.0808430973407859</v>
      </c>
      <c r="E477" s="407"/>
      <c r="F477" s="428">
        <f>IF(Data!C701="",NA(),Data!C701)</f>
        <v>9.1999999999999993</v>
      </c>
      <c r="G477" s="50" t="str">
        <f>IF(Data!E702="","",Data!E702)</f>
        <v/>
      </c>
      <c r="H477" s="44"/>
      <c r="I477" s="358">
        <f>Data!F$760</f>
        <v>5.5</v>
      </c>
      <c r="J477" s="371"/>
      <c r="K477" s="358">
        <f>Data!C$760</f>
        <v>3.38</v>
      </c>
      <c r="L477" s="130">
        <f t="shared" si="10"/>
        <v>9.0808430973407859</v>
      </c>
      <c r="M477" s="130">
        <f t="shared" si="11"/>
        <v>9.1999999999999993</v>
      </c>
      <c r="N477" s="130">
        <f ca="1">((SUM((Data!$N$393:'Data'!$N$396),C477)-MAX((Data!$N$393:'Data'!$N$396),C477)-MIN((Data!$N$393:'Data'!$N$396),C477))/3)*(0.85)</f>
        <v>4.1848333333333327</v>
      </c>
      <c r="O477" s="406">
        <f t="shared" ca="1" si="12"/>
        <v>5.5</v>
      </c>
      <c r="P477" s="406">
        <f t="shared" ca="1" si="13"/>
        <v>-3.5808430973407859</v>
      </c>
      <c r="Q477" s="406">
        <f t="shared" ca="1" si="14"/>
        <v>-3.6999999999999993</v>
      </c>
    </row>
    <row r="478" spans="1:17">
      <c r="A478" s="94"/>
      <c r="B478" s="50">
        <f t="shared" si="15"/>
        <v>44854</v>
      </c>
      <c r="C478" s="430">
        <f t="shared" si="8"/>
        <v>8.918195889456932</v>
      </c>
      <c r="D478" s="130">
        <f t="shared" si="9"/>
        <v>8.918195889456932</v>
      </c>
      <c r="E478" s="407"/>
      <c r="F478" s="428">
        <f>IF(Data!C702="",NA(),Data!C702)</f>
        <v>9.1999999999999993</v>
      </c>
      <c r="G478" s="50">
        <f>IF(Data!E703="","",Data!E703)</f>
        <v>44874</v>
      </c>
      <c r="H478" s="44"/>
      <c r="I478" s="358">
        <f>Data!F$760</f>
        <v>5.5</v>
      </c>
      <c r="J478" s="371"/>
      <c r="K478" s="358">
        <f>Data!C$760</f>
        <v>3.38</v>
      </c>
      <c r="L478" s="130">
        <f t="shared" si="10"/>
        <v>8.918195889456932</v>
      </c>
      <c r="M478" s="130">
        <f t="shared" si="11"/>
        <v>9.1999999999999993</v>
      </c>
      <c r="N478" s="130">
        <f ca="1">((SUM((Data!$N$393:'Data'!$N$396),C478)-MAX((Data!$N$393:'Data'!$N$396),C478)-MIN((Data!$N$393:'Data'!$N$396),C478))/3)*(0.85)</f>
        <v>4.1848333333333327</v>
      </c>
      <c r="O478" s="406">
        <f t="shared" ca="1" si="12"/>
        <v>5.5</v>
      </c>
      <c r="P478" s="406">
        <f t="shared" ca="1" si="13"/>
        <v>-3.418195889456932</v>
      </c>
      <c r="Q478" s="406">
        <f t="shared" ca="1" si="14"/>
        <v>-3.6999999999999993</v>
      </c>
    </row>
    <row r="479" spans="1:17">
      <c r="A479" s="94"/>
      <c r="B479" s="50">
        <f t="shared" si="15"/>
        <v>44861</v>
      </c>
      <c r="C479" s="430">
        <f t="shared" si="8"/>
        <v>8.8715191362592414</v>
      </c>
      <c r="D479" s="130">
        <f t="shared" si="9"/>
        <v>8.8715191362592414</v>
      </c>
      <c r="E479" s="407"/>
      <c r="F479" s="428">
        <f>IF(Data!C703="",NA(),Data!C703)</f>
        <v>9.1999999999999993</v>
      </c>
      <c r="G479" s="50" t="str">
        <f>IF(Data!E704="","",Data!E704)</f>
        <v/>
      </c>
      <c r="H479" s="44"/>
      <c r="I479" s="358">
        <f>Data!F$760</f>
        <v>5.5</v>
      </c>
      <c r="J479" s="371"/>
      <c r="K479" s="358">
        <f>Data!C$760</f>
        <v>3.38</v>
      </c>
      <c r="L479" s="130">
        <f t="shared" si="10"/>
        <v>8.8715191362592414</v>
      </c>
      <c r="M479" s="130">
        <f t="shared" si="11"/>
        <v>9.1999999999999993</v>
      </c>
      <c r="N479" s="130">
        <f ca="1">((SUM((Data!$N$393:'Data'!$N$396),C479)-MAX((Data!$N$393:'Data'!$N$396),C479)-MIN((Data!$N$393:'Data'!$N$396),C479))/3)*(0.85)</f>
        <v>4.1848333333333327</v>
      </c>
      <c r="O479" s="406">
        <f t="shared" ca="1" si="12"/>
        <v>5.5</v>
      </c>
      <c r="P479" s="406">
        <f t="shared" ca="1" si="13"/>
        <v>-3.3715191362592414</v>
      </c>
      <c r="Q479" s="406">
        <f t="shared" ca="1" si="14"/>
        <v>-3.6999999999999993</v>
      </c>
    </row>
    <row r="480" spans="1:17">
      <c r="A480" s="94"/>
      <c r="B480" s="50">
        <f t="shared" si="15"/>
        <v>44868</v>
      </c>
      <c r="C480" s="430">
        <f t="shared" si="8"/>
        <v>8.8790136269124886</v>
      </c>
      <c r="D480" s="130">
        <f t="shared" si="9"/>
        <v>8.8790136269124886</v>
      </c>
      <c r="E480" s="407"/>
      <c r="F480" s="428">
        <f>IF(Data!C704="",NA(),Data!C704)</f>
        <v>9.1999999999999993</v>
      </c>
      <c r="G480" s="50" t="str">
        <f>IF(Data!E705="","",Data!E705)</f>
        <v/>
      </c>
      <c r="H480" s="44"/>
      <c r="I480" s="358">
        <f>Data!F$760</f>
        <v>5.5</v>
      </c>
      <c r="J480" s="371"/>
      <c r="K480" s="358">
        <f>Data!C$760</f>
        <v>3.38</v>
      </c>
      <c r="L480" s="130">
        <f t="shared" si="10"/>
        <v>8.8790136269124886</v>
      </c>
      <c r="M480" s="130">
        <f t="shared" si="11"/>
        <v>9.1999999999999993</v>
      </c>
      <c r="N480" s="130">
        <f ca="1">((SUM((Data!$N$393:'Data'!$N$396),C480)-MAX((Data!$N$393:'Data'!$N$396),C480)-MIN((Data!$N$393:'Data'!$N$396),C480))/3)*(0.85)</f>
        <v>4.1848333333333327</v>
      </c>
      <c r="O480" s="406">
        <f t="shared" ca="1" si="12"/>
        <v>5.5</v>
      </c>
      <c r="P480" s="406">
        <f t="shared" ca="1" si="13"/>
        <v>-3.3790136269124886</v>
      </c>
      <c r="Q480" s="406">
        <f t="shared" ca="1" si="14"/>
        <v>-3.6999999999999993</v>
      </c>
    </row>
    <row r="481" spans="1:17">
      <c r="A481" s="94"/>
      <c r="B481" s="50">
        <f t="shared" si="15"/>
        <v>44875</v>
      </c>
      <c r="C481" s="430">
        <f t="shared" si="8"/>
        <v>8.7829322628707232</v>
      </c>
      <c r="D481" s="130">
        <f t="shared" si="9"/>
        <v>8.7829322628707232</v>
      </c>
      <c r="E481" s="407"/>
      <c r="F481" s="428">
        <f>IF(Data!C705="",NA(),Data!C705)</f>
        <v>9.1999999999999993</v>
      </c>
      <c r="G481" s="50" t="str">
        <f>IF(Data!E706="","",Data!E706)</f>
        <v/>
      </c>
      <c r="H481" s="44"/>
      <c r="I481" s="358">
        <f>Data!F$760</f>
        <v>5.5</v>
      </c>
      <c r="J481" s="371"/>
      <c r="K481" s="358">
        <f>Data!C$760</f>
        <v>3.38</v>
      </c>
      <c r="L481" s="130">
        <f t="shared" si="10"/>
        <v>8.7829322628707232</v>
      </c>
      <c r="M481" s="130">
        <f t="shared" si="11"/>
        <v>9.1999999999999993</v>
      </c>
      <c r="N481" s="130">
        <f ca="1">((SUM((Data!$N$393:'Data'!$N$396),C481)-MAX((Data!$N$393:'Data'!$N$396),C481)-MIN((Data!$N$393:'Data'!$N$396),C481))/3)*(0.85)</f>
        <v>4.1848333333333327</v>
      </c>
      <c r="O481" s="406">
        <f t="shared" ca="1" si="12"/>
        <v>5.5</v>
      </c>
      <c r="P481" s="406">
        <f t="shared" ca="1" si="13"/>
        <v>-3.2829322628707232</v>
      </c>
      <c r="Q481" s="406">
        <f t="shared" ca="1" si="14"/>
        <v>-3.6999999999999993</v>
      </c>
    </row>
    <row r="482" spans="1:17">
      <c r="A482" s="94"/>
      <c r="B482" s="50">
        <f t="shared" si="15"/>
        <v>44882</v>
      </c>
      <c r="C482" s="430">
        <f t="shared" si="8"/>
        <v>8.8231919315383465</v>
      </c>
      <c r="D482" s="130">
        <f t="shared" si="9"/>
        <v>8.8231919315383465</v>
      </c>
      <c r="E482" s="407"/>
      <c r="F482" s="428">
        <f>IF(Data!C706="",NA(),Data!C706)</f>
        <v>9.1999999999999993</v>
      </c>
      <c r="G482" s="50" t="str">
        <f>IF(Data!E707="","",Data!E707)</f>
        <v/>
      </c>
      <c r="H482" s="44"/>
      <c r="I482" s="358">
        <f>Data!F$760</f>
        <v>5.5</v>
      </c>
      <c r="J482" s="371"/>
      <c r="K482" s="358">
        <f>Data!C$760</f>
        <v>3.38</v>
      </c>
      <c r="L482" s="130">
        <f t="shared" si="10"/>
        <v>8.8231919315383465</v>
      </c>
      <c r="M482" s="130">
        <f t="shared" si="11"/>
        <v>9.1999999999999993</v>
      </c>
      <c r="N482" s="130">
        <f ca="1">((SUM((Data!$N$393:'Data'!$N$396),C482)-MAX((Data!$N$393:'Data'!$N$396),C482)-MIN((Data!$N$393:'Data'!$N$396),C482))/3)*(0.85)</f>
        <v>4.1848333333333327</v>
      </c>
      <c r="O482" s="406">
        <f t="shared" ca="1" si="12"/>
        <v>5.5</v>
      </c>
      <c r="P482" s="406">
        <f t="shared" ca="1" si="13"/>
        <v>-3.3231919315383465</v>
      </c>
      <c r="Q482" s="406">
        <f t="shared" ca="1" si="14"/>
        <v>-3.6999999999999993</v>
      </c>
    </row>
    <row r="483" spans="1:17">
      <c r="A483" s="94"/>
      <c r="B483" s="50">
        <f t="shared" si="15"/>
        <v>44889</v>
      </c>
      <c r="C483" s="430">
        <f t="shared" si="8"/>
        <v>8.7357255117433681</v>
      </c>
      <c r="D483" s="130">
        <f t="shared" si="9"/>
        <v>8.7357255117433681</v>
      </c>
      <c r="E483" s="407"/>
      <c r="F483" s="428">
        <f>IF(Data!C707="",NA(),Data!C707)</f>
        <v>9.1999999999999993</v>
      </c>
      <c r="G483" s="50">
        <f>IF(Data!E708="","",Data!E708)</f>
        <v>44904</v>
      </c>
      <c r="H483" s="44"/>
      <c r="I483" s="358">
        <f>Data!F$760</f>
        <v>5.5</v>
      </c>
      <c r="J483" s="371"/>
      <c r="K483" s="358">
        <f>Data!C$760</f>
        <v>3.38</v>
      </c>
      <c r="L483" s="130">
        <f t="shared" si="10"/>
        <v>8.7357255117433681</v>
      </c>
      <c r="M483" s="130">
        <f t="shared" si="11"/>
        <v>9.1999999999999993</v>
      </c>
      <c r="N483" s="130">
        <f ca="1">((SUM((Data!$N$393:'Data'!$N$396),C483)-MAX((Data!$N$393:'Data'!$N$396),C483)-MIN((Data!$N$393:'Data'!$N$396),C483))/3)*(0.85)</f>
        <v>4.1848333333333327</v>
      </c>
      <c r="O483" s="406">
        <f t="shared" ca="1" si="12"/>
        <v>5.5</v>
      </c>
      <c r="P483" s="406">
        <f t="shared" ca="1" si="13"/>
        <v>-3.2357255117433681</v>
      </c>
      <c r="Q483" s="406">
        <f t="shared" ca="1" si="14"/>
        <v>-3.6999999999999993</v>
      </c>
    </row>
    <row r="484" spans="1:17">
      <c r="A484" s="94"/>
      <c r="B484" s="50">
        <f t="shared" si="15"/>
        <v>44896</v>
      </c>
      <c r="C484" s="430">
        <f t="shared" si="8"/>
        <v>8.7259868997420682</v>
      </c>
      <c r="D484" s="130">
        <f t="shared" si="9"/>
        <v>8.7259868997420682</v>
      </c>
      <c r="E484" s="407"/>
      <c r="F484" s="428">
        <f>IF(Data!C708="",NA(),Data!C708)</f>
        <v>9.1999999999999993</v>
      </c>
      <c r="G484" s="50" t="str">
        <f>IF(Data!E709="","",Data!E709)</f>
        <v/>
      </c>
      <c r="H484" s="44"/>
      <c r="I484" s="358">
        <f>Data!F$760</f>
        <v>5.5</v>
      </c>
      <c r="J484" s="371"/>
      <c r="K484" s="358">
        <f>Data!C$760</f>
        <v>3.38</v>
      </c>
      <c r="L484" s="130">
        <f t="shared" si="10"/>
        <v>8.7259868997420682</v>
      </c>
      <c r="M484" s="130">
        <f t="shared" si="11"/>
        <v>9.1999999999999993</v>
      </c>
      <c r="N484" s="130">
        <f ca="1">((SUM((Data!$N$393:'Data'!$N$396),C484)-MAX((Data!$N$393:'Data'!$N$396),C484)-MIN((Data!$N$393:'Data'!$N$396),C484))/3)*(0.85)</f>
        <v>4.1848333333333327</v>
      </c>
      <c r="O484" s="406">
        <f t="shared" ca="1" si="12"/>
        <v>5.5</v>
      </c>
      <c r="P484" s="406">
        <f t="shared" ca="1" si="13"/>
        <v>-3.2259868997420682</v>
      </c>
      <c r="Q484" s="406">
        <f t="shared" ca="1" si="14"/>
        <v>-3.6999999999999993</v>
      </c>
    </row>
    <row r="485" spans="1:17">
      <c r="A485" s="94"/>
      <c r="B485" s="50">
        <f t="shared" si="15"/>
        <v>44903</v>
      </c>
      <c r="C485" s="430">
        <f t="shared" si="8"/>
        <v>8.5873857526824064</v>
      </c>
      <c r="D485" s="130">
        <f t="shared" si="9"/>
        <v>8.5873857526824064</v>
      </c>
      <c r="E485" s="407"/>
      <c r="F485" s="428">
        <f>IF(Data!C709="",NA(),Data!C709)</f>
        <v>9.1</v>
      </c>
      <c r="G485" s="50" t="str">
        <f>IF(Data!E710="","",Data!E710)</f>
        <v/>
      </c>
      <c r="H485" s="44"/>
      <c r="I485" s="358">
        <f>Data!F$760</f>
        <v>5.5</v>
      </c>
      <c r="J485" s="371"/>
      <c r="K485" s="358">
        <f>Data!C$760</f>
        <v>3.38</v>
      </c>
      <c r="L485" s="130">
        <f t="shared" si="10"/>
        <v>8.5873857526824064</v>
      </c>
      <c r="M485" s="130">
        <f t="shared" si="11"/>
        <v>9.1</v>
      </c>
      <c r="N485" s="130">
        <f ca="1">((SUM((Data!$N$393:'Data'!$N$396),C485)-MAX((Data!$N$393:'Data'!$N$396),C485)-MIN((Data!$N$393:'Data'!$N$396),C485))/3)*(0.85)</f>
        <v>4.1848333333333319</v>
      </c>
      <c r="O485" s="406">
        <f t="shared" ca="1" si="12"/>
        <v>5.5</v>
      </c>
      <c r="P485" s="406">
        <f t="shared" ca="1" si="13"/>
        <v>-3.0873857526824064</v>
      </c>
      <c r="Q485" s="406">
        <f t="shared" ca="1" si="14"/>
        <v>-3.5999999999999996</v>
      </c>
    </row>
    <row r="486" spans="1:17">
      <c r="A486" s="94"/>
      <c r="B486" s="50">
        <f t="shared" si="15"/>
        <v>44910</v>
      </c>
      <c r="C486" s="430">
        <f t="shared" ref="C486:C509" si="16">IF(P421="",NA(),SUM(E421:P421))</f>
        <v>8.6259095772242809</v>
      </c>
      <c r="D486" s="130">
        <f t="shared" si="9"/>
        <v>8.6259095772242809</v>
      </c>
      <c r="E486" s="407"/>
      <c r="F486" s="428">
        <f>IF(Data!C710="",NA(),Data!C710)</f>
        <v>9.1</v>
      </c>
      <c r="G486" s="50" t="str">
        <f>IF(Data!E711="","",Data!E711)</f>
        <v/>
      </c>
      <c r="H486" s="44"/>
      <c r="I486" s="358">
        <f>Data!F$760</f>
        <v>5.5</v>
      </c>
      <c r="J486" s="371"/>
      <c r="K486" s="358">
        <f>Data!C$760</f>
        <v>3.38</v>
      </c>
      <c r="L486" s="130">
        <f t="shared" si="10"/>
        <v>8.6259095772242809</v>
      </c>
      <c r="M486" s="130">
        <f t="shared" si="11"/>
        <v>9.1</v>
      </c>
      <c r="N486" s="130">
        <f ca="1">((SUM((Data!$N$393:'Data'!$N$396),C486)-MAX((Data!$N$393:'Data'!$N$396),C486)-MIN((Data!$N$393:'Data'!$N$396),C486))/3)*(0.85)</f>
        <v>4.1848333333333327</v>
      </c>
      <c r="O486" s="406">
        <f t="shared" ca="1" si="12"/>
        <v>5.5</v>
      </c>
      <c r="P486" s="406">
        <f t="shared" ca="1" si="13"/>
        <v>-3.1259095772242809</v>
      </c>
      <c r="Q486" s="406">
        <f t="shared" ca="1" si="14"/>
        <v>-3.5999999999999996</v>
      </c>
    </row>
    <row r="487" spans="1:17">
      <c r="A487" s="94"/>
      <c r="B487" s="50">
        <f t="shared" si="15"/>
        <v>44917</v>
      </c>
      <c r="C487" s="430">
        <f t="shared" si="16"/>
        <v>8.639896737651295</v>
      </c>
      <c r="D487" s="130">
        <f t="shared" si="9"/>
        <v>8.639896737651295</v>
      </c>
      <c r="E487" s="407"/>
      <c r="F487" s="428">
        <f>IF(Data!C711="",NA(),Data!C711)</f>
        <v>9.1</v>
      </c>
      <c r="G487" s="50" t="str">
        <f>IF(Data!E712="","",Data!E712)</f>
        <v/>
      </c>
      <c r="H487" s="44"/>
      <c r="I487" s="358">
        <f>Data!F$760</f>
        <v>5.5</v>
      </c>
      <c r="J487" s="371"/>
      <c r="K487" s="358">
        <f>Data!C$760</f>
        <v>3.38</v>
      </c>
      <c r="L487" s="130">
        <f t="shared" si="10"/>
        <v>8.639896737651295</v>
      </c>
      <c r="M487" s="130">
        <f t="shared" si="11"/>
        <v>9.1</v>
      </c>
      <c r="N487" s="130">
        <f ca="1">((SUM((Data!$N$393:'Data'!$N$396),C487)-MAX((Data!$N$393:'Data'!$N$396),C487)-MIN((Data!$N$393:'Data'!$N$396),C487))/3)*(0.85)</f>
        <v>4.1848333333333327</v>
      </c>
      <c r="O487" s="406">
        <f t="shared" ca="1" si="12"/>
        <v>5.5</v>
      </c>
      <c r="P487" s="406">
        <f t="shared" ca="1" si="13"/>
        <v>-3.139896737651295</v>
      </c>
      <c r="Q487" s="406">
        <f t="shared" ca="1" si="14"/>
        <v>-3.5999999999999996</v>
      </c>
    </row>
    <row r="488" spans="1:17">
      <c r="A488" s="94"/>
      <c r="B488" s="50">
        <f t="shared" si="15"/>
        <v>44924</v>
      </c>
      <c r="C488" s="430">
        <f t="shared" si="16"/>
        <v>8.6460695015144413</v>
      </c>
      <c r="D488" s="130">
        <f t="shared" si="9"/>
        <v>8.6460695015144413</v>
      </c>
      <c r="E488" s="407"/>
      <c r="F488" s="428">
        <f>IF(Data!C712="",NA(),Data!C712)</f>
        <v>9.1</v>
      </c>
      <c r="G488" s="50">
        <f>IF(Data!E713="","",Data!E713)</f>
        <v>44938</v>
      </c>
      <c r="H488" s="44"/>
      <c r="I488" s="358">
        <f>Data!F$760</f>
        <v>5.5</v>
      </c>
      <c r="J488" s="371"/>
      <c r="K488" s="358">
        <f>Data!C$760</f>
        <v>3.38</v>
      </c>
      <c r="L488" s="130">
        <f t="shared" si="10"/>
        <v>8.6460695015144413</v>
      </c>
      <c r="M488" s="130">
        <f t="shared" si="11"/>
        <v>9.1</v>
      </c>
      <c r="N488" s="130">
        <f ca="1">((SUM((Data!$N$393:'Data'!$N$396),C488)-MAX((Data!$N$393:'Data'!$N$396),C488)-MIN((Data!$N$393:'Data'!$N$396),C488))/3)*(0.85)</f>
        <v>4.1848333333333345</v>
      </c>
      <c r="O488" s="406">
        <f t="shared" ca="1" si="12"/>
        <v>5.5</v>
      </c>
      <c r="P488" s="406">
        <f t="shared" ca="1" si="13"/>
        <v>-3.1460695015144413</v>
      </c>
      <c r="Q488" s="406">
        <f t="shared" ca="1" si="14"/>
        <v>-3.5999999999999996</v>
      </c>
    </row>
    <row r="489" spans="1:17">
      <c r="A489" s="356">
        <f>A454+1</f>
        <v>2023</v>
      </c>
      <c r="B489" s="50">
        <f t="shared" si="15"/>
        <v>44931</v>
      </c>
      <c r="C489" s="430">
        <f t="shared" si="16"/>
        <v>8.6241463049866063</v>
      </c>
      <c r="D489" s="130">
        <f t="shared" si="9"/>
        <v>8.6241463049866063</v>
      </c>
      <c r="E489" s="407"/>
      <c r="F489" s="428">
        <f>IF(Data!C713="",NA(),Data!C713)</f>
        <v>9.1</v>
      </c>
      <c r="G489" s="50" t="str">
        <f>IF(Data!E714="","",Data!E714)</f>
        <v/>
      </c>
      <c r="H489" s="44"/>
      <c r="I489" s="358">
        <f>Data!F$760</f>
        <v>5.5</v>
      </c>
      <c r="J489" s="371"/>
      <c r="K489" s="358">
        <f>Data!C$760</f>
        <v>3.38</v>
      </c>
      <c r="L489" s="130">
        <f t="shared" si="10"/>
        <v>8.6241463049866063</v>
      </c>
      <c r="M489" s="130">
        <f t="shared" si="11"/>
        <v>9.1</v>
      </c>
      <c r="N489" s="130">
        <f ca="1">((SUM((Data!$N$393:'Data'!$N$396),C489)-MAX((Data!$N$393:'Data'!$N$396),C489)-MIN((Data!$N$393:'Data'!$N$396),C489))/3)*(0.85)</f>
        <v>4.1848333333333327</v>
      </c>
      <c r="O489" s="406">
        <f t="shared" ca="1" si="12"/>
        <v>5.5</v>
      </c>
      <c r="P489" s="406">
        <f t="shared" ca="1" si="13"/>
        <v>-3.1241463049866063</v>
      </c>
      <c r="Q489" s="406">
        <f t="shared" ca="1" si="14"/>
        <v>-3.5999999999999996</v>
      </c>
    </row>
    <row r="490" spans="1:17">
      <c r="A490" s="94"/>
      <c r="B490" s="50">
        <f t="shared" si="15"/>
        <v>44938</v>
      </c>
      <c r="C490" s="430">
        <f t="shared" si="16"/>
        <v>8.6191074939869452</v>
      </c>
      <c r="D490" s="130">
        <f t="shared" si="9"/>
        <v>8.6191074939869452</v>
      </c>
      <c r="E490" s="407"/>
      <c r="F490" s="428">
        <f>IF(Data!C714="",NA(),Data!C714)</f>
        <v>9.1</v>
      </c>
      <c r="G490" s="50" t="str">
        <f>IF(Data!E715="","",Data!E715)</f>
        <v/>
      </c>
      <c r="H490" s="44"/>
      <c r="I490" s="358">
        <f>Data!F$760</f>
        <v>5.5</v>
      </c>
      <c r="J490" s="371"/>
      <c r="K490" s="358">
        <f>Data!C$760</f>
        <v>3.38</v>
      </c>
      <c r="L490" s="130">
        <f t="shared" si="10"/>
        <v>8.6191074939869452</v>
      </c>
      <c r="M490" s="130">
        <f t="shared" si="11"/>
        <v>9.1</v>
      </c>
      <c r="N490" s="130">
        <f ca="1">((SUM((Data!$N$393:'Data'!$N$396),C490)-MAX((Data!$N$393:'Data'!$N$396),C490)-MIN((Data!$N$393:'Data'!$N$396),C490))/3)*(0.85)</f>
        <v>4.1848333333333327</v>
      </c>
      <c r="O490" s="406">
        <f t="shared" ca="1" si="12"/>
        <v>5.5</v>
      </c>
      <c r="P490" s="406">
        <f t="shared" ca="1" si="13"/>
        <v>-3.1191074939869452</v>
      </c>
      <c r="Q490" s="406">
        <f t="shared" ca="1" si="14"/>
        <v>-3.5999999999999996</v>
      </c>
    </row>
    <row r="491" spans="1:17">
      <c r="A491" s="94"/>
      <c r="B491" s="50">
        <f t="shared" si="15"/>
        <v>44945</v>
      </c>
      <c r="C491" s="430">
        <f t="shared" si="16"/>
        <v>8.5955819070744575</v>
      </c>
      <c r="D491" s="130">
        <f t="shared" si="9"/>
        <v>8.5955819070744575</v>
      </c>
      <c r="E491" s="407"/>
      <c r="F491" s="428">
        <f>IF(Data!C715="",NA(),Data!C715)</f>
        <v>9.1</v>
      </c>
      <c r="G491" s="50" t="str">
        <f>IF(Data!E716="","",Data!E716)</f>
        <v/>
      </c>
      <c r="H491" s="44"/>
      <c r="I491" s="358">
        <f>Data!F$760</f>
        <v>5.5</v>
      </c>
      <c r="J491" s="371"/>
      <c r="K491" s="358">
        <f>Data!C$760</f>
        <v>3.38</v>
      </c>
      <c r="L491" s="130">
        <f t="shared" si="10"/>
        <v>8.5955819070744575</v>
      </c>
      <c r="M491" s="130">
        <f t="shared" si="11"/>
        <v>9.1</v>
      </c>
      <c r="N491" s="130">
        <f ca="1">((SUM((Data!$N$393:'Data'!$N$396),C491)-MAX((Data!$N$393:'Data'!$N$396),C491)-MIN((Data!$N$393:'Data'!$N$396),C491))/3)*(0.85)</f>
        <v>4.1848333333333327</v>
      </c>
      <c r="O491" s="406">
        <f t="shared" ca="1" si="12"/>
        <v>5.5</v>
      </c>
      <c r="P491" s="406">
        <f t="shared" ca="1" si="13"/>
        <v>-3.0955819070744575</v>
      </c>
      <c r="Q491" s="406">
        <f t="shared" ca="1" si="14"/>
        <v>-3.5999999999999996</v>
      </c>
    </row>
    <row r="492" spans="1:17">
      <c r="A492" s="94"/>
      <c r="B492" s="50">
        <f t="shared" si="15"/>
        <v>44952</v>
      </c>
      <c r="C492" s="430">
        <f t="shared" si="16"/>
        <v>8.6683303634033511</v>
      </c>
      <c r="D492" s="130">
        <f t="shared" si="9"/>
        <v>8.6683303634033511</v>
      </c>
      <c r="E492" s="407"/>
      <c r="F492" s="428">
        <f>IF(Data!C716="",NA(),Data!C716)</f>
        <v>9.1</v>
      </c>
      <c r="G492" s="50">
        <f>IF(Data!E717="","",Data!E717)</f>
        <v>44965</v>
      </c>
      <c r="H492" s="44"/>
      <c r="I492" s="358">
        <f>Data!F$760</f>
        <v>5.5</v>
      </c>
      <c r="J492" s="371"/>
      <c r="K492" s="358">
        <f>Data!C$760</f>
        <v>3.38</v>
      </c>
      <c r="L492" s="130">
        <f t="shared" si="10"/>
        <v>8.6683303634033511</v>
      </c>
      <c r="M492" s="130">
        <f t="shared" si="11"/>
        <v>9.1</v>
      </c>
      <c r="N492" s="130">
        <f ca="1">((SUM((Data!$N$393:'Data'!$N$396),C492)-MAX((Data!$N$393:'Data'!$N$396),C492)-MIN((Data!$N$393:'Data'!$N$396),C492))/3)*(0.85)</f>
        <v>4.1848333333333345</v>
      </c>
      <c r="O492" s="406">
        <f t="shared" ca="1" si="12"/>
        <v>5.5</v>
      </c>
      <c r="P492" s="406">
        <f t="shared" ca="1" si="13"/>
        <v>-3.1683303634033511</v>
      </c>
      <c r="Q492" s="406">
        <f t="shared" ca="1" si="14"/>
        <v>-3.5999999999999996</v>
      </c>
    </row>
    <row r="493" spans="1:17">
      <c r="A493" s="94"/>
      <c r="B493" s="50">
        <f t="shared" si="15"/>
        <v>44959</v>
      </c>
      <c r="C493" s="430">
        <f t="shared" si="16"/>
        <v>8.7694332867208189</v>
      </c>
      <c r="D493" s="130">
        <f t="shared" si="9"/>
        <v>8.7694332867208189</v>
      </c>
      <c r="E493" s="407"/>
      <c r="F493" s="428">
        <f>IF(Data!C717="",NA(),Data!C717)</f>
        <v>9.1</v>
      </c>
      <c r="G493" s="50" t="str">
        <f>IF(Data!E718="","",Data!E718)</f>
        <v/>
      </c>
      <c r="H493" s="44"/>
      <c r="I493" s="358">
        <f>Data!F$760</f>
        <v>5.5</v>
      </c>
      <c r="J493" s="371"/>
      <c r="K493" s="358">
        <f>Data!C$760</f>
        <v>3.38</v>
      </c>
      <c r="L493" s="130">
        <f t="shared" si="10"/>
        <v>8.7694332867208189</v>
      </c>
      <c r="M493" s="130">
        <f t="shared" si="11"/>
        <v>9.1</v>
      </c>
      <c r="N493" s="130">
        <f ca="1">((SUM((Data!$N$393:'Data'!$N$396),C493)-MAX((Data!$N$393:'Data'!$N$396),C493)-MIN((Data!$N$393:'Data'!$N$396),C493))/3)*(0.85)</f>
        <v>4.1848333333333327</v>
      </c>
      <c r="O493" s="406">
        <f t="shared" ca="1" si="12"/>
        <v>5.5</v>
      </c>
      <c r="P493" s="406">
        <f t="shared" ca="1" si="13"/>
        <v>-3.2694332867208189</v>
      </c>
      <c r="Q493" s="406">
        <f t="shared" ca="1" si="14"/>
        <v>-3.5999999999999996</v>
      </c>
    </row>
    <row r="494" spans="1:17">
      <c r="A494" s="94"/>
      <c r="B494" s="50">
        <f t="shared" si="15"/>
        <v>44966</v>
      </c>
      <c r="C494" s="430">
        <f t="shared" si="16"/>
        <v>8.7554495454896468</v>
      </c>
      <c r="D494" s="130">
        <f t="shared" si="9"/>
        <v>8.7554495454896468</v>
      </c>
      <c r="E494" s="407"/>
      <c r="F494" s="428">
        <f>IF(Data!C718="",NA(),Data!C718)</f>
        <v>9</v>
      </c>
      <c r="G494" s="50" t="str">
        <f>IF(Data!E719="","",Data!E719)</f>
        <v/>
      </c>
      <c r="H494" s="44"/>
      <c r="I494" s="358">
        <f>Data!F$760</f>
        <v>5.5</v>
      </c>
      <c r="J494" s="371"/>
      <c r="K494" s="358">
        <f>Data!C$760</f>
        <v>3.38</v>
      </c>
      <c r="L494" s="130">
        <f t="shared" si="10"/>
        <v>8.7554495454896468</v>
      </c>
      <c r="M494" s="130">
        <f t="shared" si="11"/>
        <v>9</v>
      </c>
      <c r="N494" s="130">
        <f ca="1">((SUM((Data!$N$393:'Data'!$N$396),C494)-MAX((Data!$N$393:'Data'!$N$396),C494)-MIN((Data!$N$393:'Data'!$N$396),C494))/3)*(0.85)</f>
        <v>4.1848333333333327</v>
      </c>
      <c r="O494" s="406">
        <f t="shared" ca="1" si="12"/>
        <v>5.5</v>
      </c>
      <c r="P494" s="406">
        <f t="shared" ca="1" si="13"/>
        <v>-3.2554495454896468</v>
      </c>
      <c r="Q494" s="406">
        <f t="shared" ca="1" si="14"/>
        <v>-3.5</v>
      </c>
    </row>
    <row r="495" spans="1:17">
      <c r="A495" s="94"/>
      <c r="B495" s="50">
        <f t="shared" si="15"/>
        <v>44973</v>
      </c>
      <c r="C495" s="430">
        <f t="shared" si="16"/>
        <v>8.7908031924726355</v>
      </c>
      <c r="D495" s="130">
        <f t="shared" si="9"/>
        <v>8.7908031924726355</v>
      </c>
      <c r="E495" s="407"/>
      <c r="F495" s="428">
        <f>IF(Data!C719="",NA(),Data!C719)</f>
        <v>9</v>
      </c>
      <c r="G495" s="50" t="str">
        <f>IF(Data!E720="","",Data!E720)</f>
        <v/>
      </c>
      <c r="H495" s="44"/>
      <c r="I495" s="358">
        <f>Data!F$760</f>
        <v>5.5</v>
      </c>
      <c r="J495" s="371"/>
      <c r="K495" s="358">
        <f>Data!C$760</f>
        <v>3.38</v>
      </c>
      <c r="L495" s="130">
        <f t="shared" si="10"/>
        <v>8.7908031924726355</v>
      </c>
      <c r="M495" s="130">
        <f t="shared" si="11"/>
        <v>9</v>
      </c>
      <c r="N495" s="130">
        <f ca="1">((SUM((Data!$N$393:'Data'!$N$396),C495)-MAX((Data!$N$393:'Data'!$N$396),C495)-MIN((Data!$N$393:'Data'!$N$396),C495))/3)*(0.85)</f>
        <v>4.1848333333333319</v>
      </c>
      <c r="O495" s="406">
        <f t="shared" ca="1" si="12"/>
        <v>5.5</v>
      </c>
      <c r="P495" s="406">
        <f t="shared" ca="1" si="13"/>
        <v>-3.2908031924726355</v>
      </c>
      <c r="Q495" s="406">
        <f t="shared" ca="1" si="14"/>
        <v>-3.5</v>
      </c>
    </row>
    <row r="496" spans="1:17">
      <c r="A496" s="94"/>
      <c r="B496" s="50">
        <f t="shared" si="15"/>
        <v>44980</v>
      </c>
      <c r="C496" s="430">
        <f t="shared" si="16"/>
        <v>8.7202269754235573</v>
      </c>
      <c r="D496" s="130">
        <f t="shared" si="9"/>
        <v>8.7202269754235573</v>
      </c>
      <c r="E496" s="407"/>
      <c r="F496" s="428">
        <f>IF(Data!C720="",NA(),Data!C720)</f>
        <v>9</v>
      </c>
      <c r="G496" s="50">
        <f>IF(Data!E721="","",Data!E721)</f>
        <v>44993</v>
      </c>
      <c r="H496" s="44"/>
      <c r="I496" s="358">
        <f>Data!F$760</f>
        <v>5.5</v>
      </c>
      <c r="J496" s="371"/>
      <c r="K496" s="358">
        <f>Data!C$760</f>
        <v>3.38</v>
      </c>
      <c r="L496" s="130">
        <f t="shared" si="10"/>
        <v>8.7202269754235573</v>
      </c>
      <c r="M496" s="130">
        <f t="shared" si="11"/>
        <v>9</v>
      </c>
      <c r="N496" s="130">
        <f ca="1">((SUM((Data!$N$393:'Data'!$N$396),C496)-MAX((Data!$N$393:'Data'!$N$396),C496)-MIN((Data!$N$393:'Data'!$N$396),C496))/3)*(0.85)</f>
        <v>4.1848333333333327</v>
      </c>
      <c r="O496" s="406">
        <f t="shared" ca="1" si="12"/>
        <v>5.5</v>
      </c>
      <c r="P496" s="406">
        <f t="shared" ca="1" si="13"/>
        <v>-3.2202269754235573</v>
      </c>
      <c r="Q496" s="406">
        <f t="shared" ca="1" si="14"/>
        <v>-3.5</v>
      </c>
    </row>
    <row r="497" spans="1:18">
      <c r="A497" s="94"/>
      <c r="B497" s="50">
        <f t="shared" si="15"/>
        <v>44987</v>
      </c>
      <c r="C497" s="430">
        <f t="shared" si="16"/>
        <v>8.7480254408578588</v>
      </c>
      <c r="D497" s="130">
        <f t="shared" si="9"/>
        <v>8.7480254408578588</v>
      </c>
      <c r="E497" s="407"/>
      <c r="F497" s="428">
        <f>IF(Data!C721="",NA(),Data!C721)</f>
        <v>9</v>
      </c>
      <c r="G497" s="50" t="str">
        <f>IF(Data!E722="","",Data!E722)</f>
        <v/>
      </c>
      <c r="H497" s="44"/>
      <c r="I497" s="358">
        <f>Data!F$760</f>
        <v>5.5</v>
      </c>
      <c r="J497" s="371"/>
      <c r="K497" s="358">
        <f>Data!C$760</f>
        <v>3.38</v>
      </c>
      <c r="L497" s="130">
        <f t="shared" si="10"/>
        <v>8.7480254408578588</v>
      </c>
      <c r="M497" s="130">
        <f t="shared" si="11"/>
        <v>9</v>
      </c>
      <c r="N497" s="130">
        <f ca="1">((SUM((Data!$N$393:'Data'!$N$396),C497)-MAX((Data!$N$393:'Data'!$N$396),C497)-MIN((Data!$N$393:'Data'!$N$396),C497))/3)*(0.85)</f>
        <v>4.1848333333333327</v>
      </c>
      <c r="O497" s="406">
        <f t="shared" ca="1" si="12"/>
        <v>5.5</v>
      </c>
      <c r="P497" s="406">
        <f t="shared" ca="1" si="13"/>
        <v>-3.2480254408578588</v>
      </c>
      <c r="Q497" s="406">
        <f t="shared" ca="1" si="14"/>
        <v>-3.5</v>
      </c>
    </row>
    <row r="498" spans="1:18">
      <c r="A498" s="94"/>
      <c r="B498" s="50">
        <f t="shared" si="15"/>
        <v>44994</v>
      </c>
      <c r="C498" s="430">
        <f t="shared" si="16"/>
        <v>8.6797458445800117</v>
      </c>
      <c r="D498" s="130">
        <f t="shared" si="9"/>
        <v>8.6797458445800117</v>
      </c>
      <c r="E498" s="407"/>
      <c r="F498" s="428">
        <f>IF(Data!C722="",NA(),Data!C722)</f>
        <v>9</v>
      </c>
      <c r="G498" s="50" t="str">
        <f>IF(Data!E723="","",Data!E723)</f>
        <v/>
      </c>
      <c r="H498" s="44"/>
      <c r="I498" s="358">
        <f>Data!F$760</f>
        <v>5.5</v>
      </c>
      <c r="J498" s="371"/>
      <c r="K498" s="358">
        <f>Data!C$760</f>
        <v>3.38</v>
      </c>
      <c r="L498" s="130">
        <f t="shared" si="10"/>
        <v>8.6797458445800117</v>
      </c>
      <c r="M498" s="130">
        <f t="shared" si="11"/>
        <v>9</v>
      </c>
      <c r="N498" s="130">
        <f ca="1">((SUM((Data!$N$393:'Data'!$N$396),C498)-MAX((Data!$N$393:'Data'!$N$396),C498)-MIN((Data!$N$393:'Data'!$N$396),C498))/3)*(0.85)</f>
        <v>4.1848333333333327</v>
      </c>
      <c r="O498" s="406">
        <f t="shared" ca="1" si="12"/>
        <v>5.5</v>
      </c>
      <c r="P498" s="406">
        <f t="shared" ca="1" si="13"/>
        <v>-3.1797458445800117</v>
      </c>
      <c r="Q498" s="406">
        <f t="shared" ca="1" si="14"/>
        <v>-3.5</v>
      </c>
    </row>
    <row r="499" spans="1:18">
      <c r="A499" s="94"/>
      <c r="B499" s="50">
        <f t="shared" si="15"/>
        <v>45001</v>
      </c>
      <c r="C499" s="430">
        <f t="shared" si="16"/>
        <v>8.7224374847479513</v>
      </c>
      <c r="D499" s="130">
        <f t="shared" si="9"/>
        <v>8.7224374847479513</v>
      </c>
      <c r="E499" s="407"/>
      <c r="F499" s="428">
        <f>IF(Data!C723="",NA(),Data!C723)</f>
        <v>9</v>
      </c>
      <c r="G499" s="50" t="str">
        <f>IF(Data!E724="","",Data!E724)</f>
        <v/>
      </c>
      <c r="H499" s="44"/>
      <c r="I499" s="358">
        <f>Data!F$760</f>
        <v>5.5</v>
      </c>
      <c r="J499" s="371"/>
      <c r="K499" s="358">
        <f>Data!C$760</f>
        <v>3.38</v>
      </c>
      <c r="L499" s="130">
        <f t="shared" si="10"/>
        <v>8.7224374847479513</v>
      </c>
      <c r="M499" s="130">
        <f t="shared" si="11"/>
        <v>9</v>
      </c>
      <c r="N499" s="130">
        <f ca="1">((SUM((Data!$N$393:'Data'!$N$396),C499)-MAX((Data!$N$393:'Data'!$N$396),C499)-MIN((Data!$N$393:'Data'!$N$396),C499))/3)*(0.85)</f>
        <v>4.1848333333333345</v>
      </c>
      <c r="O499" s="406">
        <f t="shared" ca="1" si="12"/>
        <v>5.5</v>
      </c>
      <c r="P499" s="406">
        <f t="shared" ca="1" si="13"/>
        <v>-3.2224374847479513</v>
      </c>
      <c r="Q499" s="406">
        <f t="shared" ca="1" si="14"/>
        <v>-3.5</v>
      </c>
    </row>
    <row r="500" spans="1:18">
      <c r="A500" s="94"/>
      <c r="B500" s="50">
        <f t="shared" si="15"/>
        <v>45008</v>
      </c>
      <c r="C500" s="430">
        <f t="shared" si="16"/>
        <v>8.7042088907364565</v>
      </c>
      <c r="D500" s="130">
        <f t="shared" si="9"/>
        <v>8.7042088907364565</v>
      </c>
      <c r="E500" s="407"/>
      <c r="F500" s="428">
        <f>IF(Data!C724="",NA(),Data!C724)</f>
        <v>9</v>
      </c>
      <c r="G500" s="50">
        <f>IF(Data!E725="","",Data!E725)</f>
        <v>45027</v>
      </c>
      <c r="H500" s="44"/>
      <c r="I500" s="358">
        <f>Data!F$760</f>
        <v>5.5</v>
      </c>
      <c r="J500" s="371"/>
      <c r="K500" s="358">
        <f>Data!C$760</f>
        <v>3.38</v>
      </c>
      <c r="L500" s="130">
        <f t="shared" si="10"/>
        <v>8.7042088907364565</v>
      </c>
      <c r="M500" s="130">
        <f t="shared" si="11"/>
        <v>9</v>
      </c>
      <c r="N500" s="130">
        <f ca="1">((SUM((Data!$N$393:'Data'!$N$396),C500)-MAX((Data!$N$393:'Data'!$N$396),C500)-MIN((Data!$N$393:'Data'!$N$396),C500))/3)*(0.85)</f>
        <v>4.1848333333333327</v>
      </c>
      <c r="O500" s="406">
        <f t="shared" ca="1" si="12"/>
        <v>5.5</v>
      </c>
      <c r="P500" s="406">
        <f t="shared" ca="1" si="13"/>
        <v>-3.2042088907364565</v>
      </c>
      <c r="Q500" s="406">
        <f t="shared" ca="1" si="14"/>
        <v>-3.5</v>
      </c>
    </row>
    <row r="501" spans="1:18">
      <c r="A501" s="94"/>
      <c r="B501" s="50">
        <f t="shared" si="15"/>
        <v>45015</v>
      </c>
      <c r="C501" s="430">
        <f t="shared" si="16"/>
        <v>8.7980175339742885</v>
      </c>
      <c r="D501" s="130">
        <f t="shared" si="9"/>
        <v>8.7980175339742885</v>
      </c>
      <c r="E501" s="407"/>
      <c r="F501" s="428">
        <f>IF(Data!C725="",NA(),Data!C725)</f>
        <v>9</v>
      </c>
      <c r="G501" s="50" t="str">
        <f>IF(Data!E726="","",Data!E726)</f>
        <v/>
      </c>
      <c r="H501" s="44"/>
      <c r="I501" s="358">
        <f>Data!F$760</f>
        <v>5.5</v>
      </c>
      <c r="J501" s="371"/>
      <c r="K501" s="358">
        <f>Data!C$760</f>
        <v>3.38</v>
      </c>
      <c r="L501" s="130">
        <f t="shared" si="10"/>
        <v>8.7980175339742885</v>
      </c>
      <c r="M501" s="130">
        <f t="shared" si="11"/>
        <v>9</v>
      </c>
      <c r="N501" s="130">
        <f ca="1">((SUM((Data!$N$393:'Data'!$N$396),C501)-MAX((Data!$N$393:'Data'!$N$396),C501)-MIN((Data!$N$393:'Data'!$N$396),C501))/3)*(0.85)</f>
        <v>4.1848333333333327</v>
      </c>
      <c r="O501" s="406">
        <f t="shared" ca="1" si="12"/>
        <v>5.5</v>
      </c>
      <c r="P501" s="406">
        <f t="shared" ca="1" si="13"/>
        <v>-3.2980175339742885</v>
      </c>
      <c r="Q501" s="406">
        <f t="shared" ca="1" si="14"/>
        <v>-3.5</v>
      </c>
    </row>
    <row r="502" spans="1:18">
      <c r="A502" s="94"/>
      <c r="B502" s="50">
        <f t="shared" si="15"/>
        <v>45022</v>
      </c>
      <c r="C502" s="430">
        <f t="shared" si="16"/>
        <v>8.784420060678988</v>
      </c>
      <c r="D502" s="130">
        <f t="shared" si="9"/>
        <v>8.784420060678988</v>
      </c>
      <c r="E502" s="407"/>
      <c r="F502" s="428">
        <f>IF(Data!C726="",NA(),Data!C726)</f>
        <v>8.9</v>
      </c>
      <c r="G502" s="50" t="str">
        <f>IF(Data!E727="","",Data!E727)</f>
        <v/>
      </c>
      <c r="H502" s="44"/>
      <c r="I502" s="358">
        <f>Data!F$760</f>
        <v>5.5</v>
      </c>
      <c r="J502" s="371"/>
      <c r="K502" s="358">
        <f>Data!C$760</f>
        <v>3.38</v>
      </c>
      <c r="L502" s="130">
        <f t="shared" si="10"/>
        <v>8.784420060678988</v>
      </c>
      <c r="M502" s="130">
        <f t="shared" si="11"/>
        <v>8.9</v>
      </c>
      <c r="N502" s="130">
        <f ca="1">((SUM((Data!$N$393:'Data'!$N$396),C502)-MAX((Data!$N$393:'Data'!$N$396),C502)-MIN((Data!$N$393:'Data'!$N$396),C502))/3)*(0.85)</f>
        <v>4.1848333333333319</v>
      </c>
      <c r="O502" s="406">
        <f t="shared" ca="1" si="12"/>
        <v>5.5</v>
      </c>
      <c r="P502" s="406">
        <f t="shared" ca="1" si="13"/>
        <v>-3.284420060678988</v>
      </c>
      <c r="Q502" s="406">
        <f t="shared" ca="1" si="14"/>
        <v>-3.4000000000000004</v>
      </c>
    </row>
    <row r="503" spans="1:18">
      <c r="A503" s="94"/>
      <c r="B503" s="50">
        <f t="shared" si="15"/>
        <v>45029</v>
      </c>
      <c r="C503" s="430">
        <f t="shared" si="16"/>
        <v>8.764331154140141</v>
      </c>
      <c r="D503" s="130">
        <f t="shared" si="9"/>
        <v>8.764331154140141</v>
      </c>
      <c r="E503" s="407"/>
      <c r="F503" s="428">
        <f>IF(Data!C727="",NA(),Data!C727)</f>
        <v>8.9</v>
      </c>
      <c r="G503" s="50" t="str">
        <f>IF(Data!E728="","",Data!E728)</f>
        <v/>
      </c>
      <c r="H503" s="44"/>
      <c r="I503" s="358">
        <f>Data!F$760</f>
        <v>5.5</v>
      </c>
      <c r="J503" s="371"/>
      <c r="K503" s="358">
        <f>Data!C$760</f>
        <v>3.38</v>
      </c>
      <c r="L503" s="130">
        <f t="shared" si="10"/>
        <v>8.764331154140141</v>
      </c>
      <c r="M503" s="130">
        <f t="shared" si="11"/>
        <v>8.9</v>
      </c>
      <c r="N503" s="130">
        <f ca="1">((SUM((Data!$N$393:'Data'!$N$396),C503)-MAX((Data!$N$393:'Data'!$N$396),C503)-MIN((Data!$N$393:'Data'!$N$396),C503))/3)*(0.85)</f>
        <v>4.1848333333333327</v>
      </c>
      <c r="O503" s="406">
        <f t="shared" ca="1" si="12"/>
        <v>5.5</v>
      </c>
      <c r="P503" s="406">
        <f t="shared" ca="1" si="13"/>
        <v>-3.264331154140141</v>
      </c>
      <c r="Q503" s="406">
        <f t="shared" ca="1" si="14"/>
        <v>-3.4000000000000004</v>
      </c>
    </row>
    <row r="504" spans="1:18">
      <c r="A504" s="94"/>
      <c r="B504" s="50">
        <f t="shared" si="15"/>
        <v>45036</v>
      </c>
      <c r="C504" s="430">
        <f t="shared" si="16"/>
        <v>8.7656810354092407</v>
      </c>
      <c r="D504" s="130">
        <f t="shared" si="9"/>
        <v>8.7656810354092407</v>
      </c>
      <c r="E504" s="407"/>
      <c r="F504" s="428">
        <f>IF(Data!C728="",NA(),Data!C728)</f>
        <v>8.9</v>
      </c>
      <c r="G504" s="50" t="str">
        <f>IF(Data!E729="","",Data!E729)</f>
        <v/>
      </c>
      <c r="H504" s="44"/>
      <c r="I504" s="358">
        <f>Data!F$760</f>
        <v>5.5</v>
      </c>
      <c r="J504" s="371"/>
      <c r="K504" s="358">
        <f>Data!C$760</f>
        <v>3.38</v>
      </c>
      <c r="L504" s="130">
        <f t="shared" si="10"/>
        <v>8.7656810354092407</v>
      </c>
      <c r="M504" s="130">
        <f t="shared" si="11"/>
        <v>8.9</v>
      </c>
      <c r="N504" s="130">
        <f ca="1">((SUM((Data!$N$393:'Data'!$N$396),C504)-MAX((Data!$N$393:'Data'!$N$396),C504)-MIN((Data!$N$393:'Data'!$N$396),C504))/3)*(0.85)</f>
        <v>4.1848333333333327</v>
      </c>
      <c r="O504" s="406">
        <f t="shared" ca="1" si="12"/>
        <v>5.5</v>
      </c>
      <c r="P504" s="406">
        <f t="shared" ca="1" si="13"/>
        <v>-3.2656810354092407</v>
      </c>
      <c r="Q504" s="406">
        <f t="shared" ca="1" si="14"/>
        <v>-3.4000000000000004</v>
      </c>
    </row>
    <row r="505" spans="1:18">
      <c r="A505" s="94"/>
      <c r="B505" s="50">
        <f t="shared" si="15"/>
        <v>45043</v>
      </c>
      <c r="C505" s="430">
        <f>IF(P440="",NA(),SUM(E440:P440))</f>
        <v>8.6869236095744213</v>
      </c>
      <c r="D505" s="130">
        <f t="shared" si="9"/>
        <v>8.6869236095744213</v>
      </c>
      <c r="E505" s="407"/>
      <c r="F505" s="428">
        <f>IF(Data!C729="",NA(),Data!C729)</f>
        <v>8.9</v>
      </c>
      <c r="G505" s="50">
        <f>IF(Data!E730="","",Data!E730)</f>
        <v>45058</v>
      </c>
      <c r="H505" s="44"/>
      <c r="I505" s="358">
        <f>Data!F$760</f>
        <v>5.5</v>
      </c>
      <c r="J505" s="371"/>
      <c r="K505" s="358">
        <f>Data!C$760</f>
        <v>3.38</v>
      </c>
      <c r="L505" s="130">
        <f t="shared" si="10"/>
        <v>8.6869236095744213</v>
      </c>
      <c r="M505" s="130">
        <f t="shared" si="11"/>
        <v>8.9</v>
      </c>
      <c r="N505" s="130">
        <f ca="1">((SUM((Data!$N$393:'Data'!$N$396),C505)-MAX((Data!$N$393:'Data'!$N$396),C505)-MIN((Data!$N$393:'Data'!$N$396),C505))/3)*(0.85)</f>
        <v>4.1848333333333327</v>
      </c>
      <c r="O505" s="406">
        <f t="shared" ca="1" si="12"/>
        <v>5.5</v>
      </c>
      <c r="P505" s="406">
        <f t="shared" ca="1" si="13"/>
        <v>-3.1869236095744213</v>
      </c>
      <c r="Q505" s="406">
        <f t="shared" ca="1" si="14"/>
        <v>-3.4000000000000004</v>
      </c>
    </row>
    <row r="506" spans="1:18">
      <c r="A506" s="94"/>
      <c r="B506" s="50">
        <f t="shared" si="15"/>
        <v>45050</v>
      </c>
      <c r="C506" s="430">
        <f t="shared" si="16"/>
        <v>8.7690874068400362</v>
      </c>
      <c r="D506" s="130">
        <f t="shared" si="9"/>
        <v>8.7690874068400362</v>
      </c>
      <c r="E506" s="407"/>
      <c r="F506" s="428">
        <f>IF(Data!C730="",NA(),Data!C730)</f>
        <v>8.9</v>
      </c>
      <c r="G506" s="50" t="str">
        <f>IF(Data!E731="","",Data!E731)</f>
        <v/>
      </c>
      <c r="H506" s="44"/>
      <c r="I506" s="358">
        <f>Data!F$760</f>
        <v>5.5</v>
      </c>
      <c r="J506" s="371"/>
      <c r="K506" s="358">
        <f>Data!C$760</f>
        <v>3.38</v>
      </c>
      <c r="L506" s="130">
        <f t="shared" si="10"/>
        <v>8.7690874068400362</v>
      </c>
      <c r="M506" s="130">
        <f t="shared" si="11"/>
        <v>8.9</v>
      </c>
      <c r="N506" s="130">
        <f ca="1">((SUM((Data!$N$393:'Data'!$N$396),C506)-MAX((Data!$N$393:'Data'!$N$396),C506)-MIN((Data!$N$393:'Data'!$N$396),C506))/3)*(0.85)</f>
        <v>4.1848333333333327</v>
      </c>
      <c r="O506" s="406">
        <f t="shared" ca="1" si="12"/>
        <v>5.5</v>
      </c>
      <c r="P506" s="406">
        <f t="shared" ca="1" si="13"/>
        <v>-3.2690874068400362</v>
      </c>
      <c r="Q506" s="406">
        <f t="shared" ca="1" si="14"/>
        <v>-3.4000000000000004</v>
      </c>
    </row>
    <row r="507" spans="1:18">
      <c r="A507" s="94"/>
      <c r="B507" s="50">
        <f t="shared" si="15"/>
        <v>45057</v>
      </c>
      <c r="C507" s="430">
        <f>IF(P442="",NA(),SUM(E442:P442))</f>
        <v>8.7747681326391547</v>
      </c>
      <c r="D507" s="130">
        <f t="shared" si="9"/>
        <v>8.7747681326391547</v>
      </c>
      <c r="E507" s="407"/>
      <c r="F507" s="428">
        <f>IF(Data!C731="",NA(),Data!C731)</f>
        <v>8.9</v>
      </c>
      <c r="G507" s="50" t="str">
        <f>IF(Data!E732="","",Data!E732)</f>
        <v/>
      </c>
      <c r="H507" s="44"/>
      <c r="I507" s="358">
        <f>Data!F$760</f>
        <v>5.5</v>
      </c>
      <c r="J507" s="371"/>
      <c r="K507" s="358">
        <f>Data!C$760</f>
        <v>3.38</v>
      </c>
      <c r="L507" s="130">
        <f t="shared" si="10"/>
        <v>8.7747681326391547</v>
      </c>
      <c r="M507" s="130">
        <f t="shared" si="11"/>
        <v>8.9</v>
      </c>
      <c r="N507" s="130">
        <f ca="1">((SUM((Data!$N$393:'Data'!$N$396),C507)-MAX((Data!$N$393:'Data'!$N$396),C507)-MIN((Data!$N$393:'Data'!$N$396),C507))/3)*(0.85)</f>
        <v>4.1848333333333345</v>
      </c>
      <c r="O507" s="406">
        <f t="shared" ca="1" si="12"/>
        <v>5.5</v>
      </c>
      <c r="P507" s="406">
        <f t="shared" ca="1" si="13"/>
        <v>-3.2747681326391547</v>
      </c>
      <c r="Q507" s="406">
        <f t="shared" ca="1" si="14"/>
        <v>-3.4000000000000004</v>
      </c>
    </row>
    <row r="508" spans="1:18">
      <c r="A508" s="94"/>
      <c r="B508" s="50">
        <f t="shared" si="15"/>
        <v>45064</v>
      </c>
      <c r="C508" s="430">
        <f t="shared" si="16"/>
        <v>8.7737036071293897</v>
      </c>
      <c r="D508" s="130">
        <f t="shared" si="9"/>
        <v>8.7737036071293897</v>
      </c>
      <c r="E508" s="407"/>
      <c r="F508" s="428">
        <f>IF(Data!C732="",NA(),Data!C732)</f>
        <v>8.9</v>
      </c>
      <c r="G508" s="50" t="str">
        <f>IF(Data!E733="","",Data!E733)</f>
        <v/>
      </c>
      <c r="H508" s="44"/>
      <c r="I508" s="358">
        <f>Data!F$760</f>
        <v>5.5</v>
      </c>
      <c r="J508" s="371"/>
      <c r="K508" s="358">
        <f>Data!C$760</f>
        <v>3.38</v>
      </c>
      <c r="L508" s="130">
        <f t="shared" si="10"/>
        <v>8.7737036071293897</v>
      </c>
      <c r="M508" s="130">
        <f t="shared" si="11"/>
        <v>8.9</v>
      </c>
      <c r="N508" s="130">
        <f ca="1">((SUM((Data!$N$393:'Data'!$N$396),C508)-MAX((Data!$N$393:'Data'!$N$396),C508)-MIN((Data!$N$393:'Data'!$N$396),C508))/3)*(0.85)</f>
        <v>4.1848333333333319</v>
      </c>
      <c r="O508" s="406">
        <f t="shared" ca="1" si="12"/>
        <v>5.5</v>
      </c>
      <c r="P508" s="406">
        <f t="shared" ca="1" si="13"/>
        <v>-3.2737036071293897</v>
      </c>
      <c r="Q508" s="406">
        <f ca="1">O508-M508</f>
        <v>-3.4000000000000004</v>
      </c>
    </row>
    <row r="509" spans="1:18">
      <c r="A509" s="94"/>
      <c r="B509" s="50">
        <f t="shared" si="15"/>
        <v>45071</v>
      </c>
      <c r="C509" s="430">
        <f t="shared" si="16"/>
        <v>8.7653422881203475</v>
      </c>
      <c r="D509" s="130">
        <f t="shared" si="9"/>
        <v>8.7653422881203475</v>
      </c>
      <c r="E509" s="407"/>
      <c r="F509" s="428">
        <f>IF(Data!C733="",NA(),Data!C733)</f>
        <v>8.9</v>
      </c>
      <c r="G509" s="50" t="str">
        <f>IF(Data!E735="","",Data!E735)</f>
        <v/>
      </c>
      <c r="H509" s="44"/>
      <c r="I509" s="358">
        <f>Data!F$760</f>
        <v>5.5</v>
      </c>
      <c r="J509" s="371"/>
      <c r="K509" s="358">
        <f>Data!C$760</f>
        <v>3.38</v>
      </c>
      <c r="L509" s="130">
        <f t="shared" si="10"/>
        <v>8.7653422881203475</v>
      </c>
      <c r="M509" s="130">
        <f t="shared" si="11"/>
        <v>8.9</v>
      </c>
      <c r="N509" s="130">
        <f ca="1">((SUM((Data!$N$393:'Data'!$N$396),C509)-MAX((Data!$N$393:'Data'!$N$396),C509)-MIN((Data!$N$393:'Data'!$N$396),C509))/3)*(0.85)</f>
        <v>4.1848333333333327</v>
      </c>
      <c r="O509" s="406">
        <f t="shared" ca="1" si="12"/>
        <v>5.5</v>
      </c>
      <c r="P509" s="406">
        <f t="shared" ca="1" si="13"/>
        <v>-3.2653422881203475</v>
      </c>
      <c r="Q509" s="406">
        <f t="shared" ca="1" si="14"/>
        <v>-3.4000000000000004</v>
      </c>
    </row>
    <row r="510" spans="1:18" ht="13.9" thickBot="1">
      <c r="A510" s="99"/>
      <c r="B510" s="359">
        <f t="shared" si="15"/>
        <v>45078</v>
      </c>
      <c r="C510" s="431">
        <f>IF(P445="",NA(),SUM(E445:P445))</f>
        <v>8.8298039999999993</v>
      </c>
      <c r="D510" s="372">
        <f t="shared" si="9"/>
        <v>8.8298039999999993</v>
      </c>
      <c r="E510" s="409"/>
      <c r="F510" s="429">
        <v>8.9</v>
      </c>
      <c r="G510" s="359" t="e">
        <f>IF(Data!#REF!="","",Data!#REF!)</f>
        <v>#REF!</v>
      </c>
      <c r="H510" s="142"/>
      <c r="I510" s="362">
        <f>Data!F$760</f>
        <v>5.5</v>
      </c>
      <c r="J510" s="410"/>
      <c r="K510" s="362">
        <f>Data!C$760</f>
        <v>3.38</v>
      </c>
      <c r="L510" s="372">
        <f>IF(C510&gt;K510,C510,K510)</f>
        <v>8.8298039999999993</v>
      </c>
      <c r="M510" s="372">
        <f>IF(F510&gt;K510,F510,G510)</f>
        <v>8.9</v>
      </c>
      <c r="N510" s="372">
        <f ca="1">((SUM((Data!$N$393:'Data'!$N$396),C510)-MAX((Data!$N$393:'Data'!$N$396),C510)-MIN((Data!$N$393:'Data'!$N$396),C510))/3)*(0.85)</f>
        <v>4.1848333333333327</v>
      </c>
      <c r="O510" s="408">
        <f ca="1">MIN((1.15*I510),IF(I510&gt;N510,I510,N510))</f>
        <v>5.5</v>
      </c>
      <c r="P510" s="408">
        <f ca="1">O510-L510</f>
        <v>-3.3298039999999993</v>
      </c>
      <c r="Q510" s="408">
        <f ca="1">O510-M510</f>
        <v>-3.4000000000000004</v>
      </c>
      <c r="R510" s="117" t="s">
        <v>188</v>
      </c>
    </row>
    <row r="511" spans="1:18">
      <c r="A511" s="97" t="s">
        <v>189</v>
      </c>
      <c r="B511" s="66"/>
      <c r="C511" s="66"/>
    </row>
    <row r="512" spans="1:18">
      <c r="A512" s="66" t="s">
        <v>190</v>
      </c>
      <c r="B512" s="66"/>
      <c r="C512" s="66"/>
    </row>
    <row r="513" spans="1:1">
      <c r="A513" s="117" t="s">
        <v>241</v>
      </c>
    </row>
    <row r="514" spans="1:1">
      <c r="A514" s="117" t="s">
        <v>242</v>
      </c>
    </row>
    <row r="515" spans="1:1">
      <c r="A515" s="117" t="s">
        <v>243</v>
      </c>
    </row>
  </sheetData>
  <mergeCells count="2">
    <mergeCell ref="B31:C31"/>
    <mergeCell ref="A61:B61"/>
  </mergeCells>
  <hyperlinks>
    <hyperlink ref="A3" location="'2021-22 Forecast'!A10" display="Weekly forecast of the wheat season-average farm price received and implied price loss coverage (PLC) payment rate for crop year 2021/22" xr:uid="{760D140D-EF1B-47A8-B11A-A4F5C07402D8}"/>
    <hyperlink ref="A5" location="'2021-22 Forecast'!A20" display="Explanation of forecast (table 1)" xr:uid="{BB7A7B94-13A0-40A9-B321-B72D74974368}"/>
    <hyperlink ref="A6" location="'2021-22 Forecast'!A70" display="Chart of weekly futures model forecasts for the entire marketing year (figure 1)" xr:uid="{198E0A3E-AD03-4866-9CBA-FC250CA8D812}"/>
    <hyperlink ref="A7" location="'2021-22 Forecast'!A117" display="Explanation of detailed computational steps for the weekly forecasts for the marketing year (tables 2 through 7)" xr:uid="{5D72444B-9340-4FED-AE2D-90659FE6C639}"/>
    <hyperlink ref="A5:F7" location="'2021-22 Forecast'!A117" display="Explanation of forecast (table 1)" xr:uid="{08A5E3DB-6381-47DB-9B24-C94F132BFF73}"/>
  </hyperlinks>
  <pageMargins left="0.75" right="0.75" top="1" bottom="1" header="0.5" footer="0.5"/>
  <pageSetup scale="1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N113"/>
  <sheetViews>
    <sheetView workbookViewId="0"/>
  </sheetViews>
  <sheetFormatPr defaultRowHeight="13.15"/>
  <cols>
    <col min="1" max="1" width="10.5703125" customWidth="1"/>
    <col min="2" max="2" width="14.5703125" customWidth="1"/>
    <col min="3" max="3" width="18.7109375" customWidth="1"/>
    <col min="4" max="4" width="19.5703125" customWidth="1"/>
    <col min="5" max="5" width="13.28515625" customWidth="1"/>
    <col min="6" max="6" width="13.140625" customWidth="1"/>
    <col min="7" max="8" width="19" customWidth="1"/>
    <col min="9" max="9" width="15.85546875" customWidth="1"/>
    <col min="10" max="10" width="17.5703125" customWidth="1"/>
  </cols>
  <sheetData>
    <row r="1" spans="1:11" ht="18">
      <c r="A1" s="2" t="s">
        <v>12</v>
      </c>
      <c r="B1" s="5"/>
      <c r="C1" s="5"/>
      <c r="D1" s="31"/>
      <c r="E1" s="5"/>
      <c r="F1" s="5"/>
      <c r="G1" s="5"/>
      <c r="H1" s="5"/>
      <c r="I1" s="5"/>
      <c r="J1" s="5"/>
      <c r="K1" s="14"/>
    </row>
    <row r="2" spans="1:11" ht="18" customHeight="1">
      <c r="A2" s="166" t="s">
        <v>244</v>
      </c>
      <c r="B2" s="288"/>
      <c r="C2" s="288"/>
      <c r="D2" s="288"/>
      <c r="E2" s="288"/>
      <c r="F2" s="288"/>
      <c r="G2" s="288"/>
      <c r="H2" s="5"/>
      <c r="I2" s="5"/>
      <c r="J2" s="5"/>
      <c r="K2" s="14"/>
    </row>
    <row r="3" spans="1:11" ht="18.75" customHeight="1">
      <c r="A3" s="144" t="s">
        <v>245</v>
      </c>
      <c r="B3" s="144"/>
      <c r="C3" s="144"/>
      <c r="D3" s="144"/>
      <c r="E3" s="144"/>
      <c r="F3" s="5"/>
      <c r="G3" s="5"/>
      <c r="H3" s="5"/>
      <c r="I3" s="5"/>
      <c r="J3" s="5"/>
      <c r="K3" s="14"/>
    </row>
    <row r="4" spans="1:11" ht="18.75" customHeight="1">
      <c r="A4" s="314" t="s">
        <v>246</v>
      </c>
      <c r="B4" s="15"/>
      <c r="C4" s="15"/>
      <c r="D4" s="15"/>
      <c r="E4" s="5"/>
      <c r="F4" s="31"/>
      <c r="G4" s="5"/>
      <c r="H4" s="5"/>
      <c r="I4" s="5"/>
      <c r="J4" s="5"/>
      <c r="K4" s="14"/>
    </row>
    <row r="5" spans="1:11" ht="18">
      <c r="A5" s="507" t="s">
        <v>10</v>
      </c>
      <c r="B5" s="22"/>
      <c r="C5" s="22"/>
      <c r="D5" s="22"/>
      <c r="E5" s="22"/>
      <c r="F5" s="11"/>
      <c r="G5" s="11"/>
      <c r="H5" s="11"/>
      <c r="I5" s="11"/>
      <c r="J5" s="11"/>
    </row>
    <row r="6" spans="1:11" ht="12.75" customHeight="1"/>
    <row r="7" spans="1:11" ht="18">
      <c r="A7" s="75" t="s">
        <v>245</v>
      </c>
      <c r="B7" s="5"/>
      <c r="C7" s="5"/>
      <c r="D7" s="5"/>
    </row>
    <row r="8" spans="1:11" ht="18.75" customHeight="1">
      <c r="A8" s="206" t="s">
        <v>194</v>
      </c>
      <c r="B8" s="167"/>
      <c r="C8" s="167"/>
      <c r="D8" s="167"/>
      <c r="E8" s="167"/>
      <c r="F8" s="167"/>
      <c r="G8" s="167"/>
      <c r="H8" s="167"/>
      <c r="I8" s="167"/>
      <c r="J8" s="167"/>
    </row>
    <row r="9" spans="1:11" ht="15.6">
      <c r="A9" s="15" t="s">
        <v>247</v>
      </c>
      <c r="B9" s="411"/>
      <c r="C9" s="411"/>
      <c r="D9" s="411"/>
      <c r="E9" s="411"/>
      <c r="F9" s="411"/>
      <c r="G9" s="411"/>
      <c r="H9" s="411"/>
      <c r="I9" s="411"/>
      <c r="J9" s="411"/>
    </row>
    <row r="10" spans="1:11" ht="17.25" customHeight="1">
      <c r="A10" s="166" t="s">
        <v>248</v>
      </c>
      <c r="B10" s="167"/>
      <c r="C10" s="167"/>
      <c r="D10" s="167"/>
      <c r="E10" s="167"/>
      <c r="F10" s="167"/>
      <c r="G10" s="167"/>
      <c r="H10" s="167"/>
      <c r="I10" s="167"/>
      <c r="J10" s="167"/>
    </row>
    <row r="11" spans="1:11" ht="15.6">
      <c r="A11" s="15" t="s">
        <v>249</v>
      </c>
      <c r="B11" s="75"/>
      <c r="C11" s="75"/>
      <c r="D11" s="75"/>
      <c r="E11" s="75"/>
      <c r="F11" s="75"/>
      <c r="G11" s="75"/>
      <c r="H11" s="75"/>
      <c r="I11" s="75"/>
      <c r="J11" s="75"/>
    </row>
    <row r="12" spans="1:11" ht="18" customHeight="1">
      <c r="A12" s="166" t="s">
        <v>250</v>
      </c>
      <c r="B12" s="167"/>
      <c r="C12" s="167"/>
      <c r="D12" s="167"/>
      <c r="E12" s="167"/>
      <c r="F12" s="167"/>
      <c r="G12" s="167"/>
      <c r="H12" s="167"/>
      <c r="I12" s="167"/>
      <c r="J12" s="167"/>
    </row>
    <row r="13" spans="1:11" ht="18" customHeight="1">
      <c r="A13" s="166" t="s">
        <v>251</v>
      </c>
      <c r="B13" s="288"/>
      <c r="C13" s="288"/>
      <c r="D13" s="288"/>
      <c r="E13" s="288"/>
      <c r="F13" s="288"/>
      <c r="G13" s="288"/>
      <c r="H13" s="288"/>
      <c r="I13" s="288"/>
      <c r="J13" s="288"/>
    </row>
    <row r="14" spans="1:11" ht="15.6">
      <c r="A14" s="15" t="s">
        <v>252</v>
      </c>
      <c r="B14" s="75"/>
      <c r="C14" s="75"/>
      <c r="D14" s="75"/>
      <c r="E14" s="75"/>
      <c r="F14" s="75"/>
      <c r="G14" s="75"/>
      <c r="H14" s="75"/>
      <c r="I14" s="75"/>
      <c r="J14" s="75"/>
    </row>
    <row r="15" spans="1:11" ht="15.6">
      <c r="A15" s="15" t="s">
        <v>53</v>
      </c>
      <c r="B15" s="15"/>
      <c r="C15" s="15"/>
      <c r="D15" s="15"/>
      <c r="E15" s="15"/>
      <c r="F15" s="15"/>
      <c r="G15" s="15"/>
      <c r="H15" s="15"/>
      <c r="I15" s="15"/>
      <c r="J15" s="15"/>
    </row>
    <row r="16" spans="1:11" ht="15.6">
      <c r="A16" s="15" t="s">
        <v>54</v>
      </c>
      <c r="B16" s="15"/>
      <c r="C16" s="15"/>
      <c r="D16" s="15"/>
      <c r="E16" s="15"/>
      <c r="F16" s="15"/>
      <c r="G16" s="15"/>
      <c r="H16" s="15"/>
      <c r="I16" s="15"/>
      <c r="J16" s="15"/>
    </row>
    <row r="17" spans="1:9" ht="12.75" customHeight="1" thickBot="1"/>
    <row r="18" spans="1:9" ht="16.149999999999999" thickBot="1">
      <c r="B18" s="549" t="s">
        <v>55</v>
      </c>
      <c r="C18" s="550"/>
      <c r="D18" s="23">
        <f ca="1">LOOKUP("End of Data",Data!$J$37:'Data'!$J$93,Data!$B$37:'Data'!$B$93)</f>
        <v>45386</v>
      </c>
    </row>
    <row r="19" spans="1:9" ht="16.149999999999999" thickBot="1">
      <c r="A19" s="16" t="s">
        <v>56</v>
      </c>
      <c r="B19" s="21"/>
      <c r="C19" s="21"/>
      <c r="D19" s="21"/>
      <c r="E19" s="21"/>
      <c r="F19" s="21"/>
      <c r="G19" s="21"/>
      <c r="H19" s="21"/>
      <c r="I19" s="21"/>
    </row>
    <row r="20" spans="1:9" ht="15">
      <c r="A20" s="322"/>
      <c r="B20" s="543" t="s">
        <v>57</v>
      </c>
      <c r="C20" s="544"/>
      <c r="D20" s="543" t="s">
        <v>253</v>
      </c>
      <c r="E20" s="543"/>
      <c r="F20" s="543" t="s">
        <v>59</v>
      </c>
      <c r="G20" s="543" t="s">
        <v>254</v>
      </c>
      <c r="H20" s="547"/>
      <c r="I20" s="506"/>
    </row>
    <row r="21" spans="1:9">
      <c r="A21" s="508" t="s">
        <v>61</v>
      </c>
      <c r="B21" s="324" t="s">
        <v>62</v>
      </c>
      <c r="C21" s="324" t="s">
        <v>255</v>
      </c>
      <c r="D21" s="324" t="s">
        <v>64</v>
      </c>
      <c r="E21" s="324" t="s">
        <v>256</v>
      </c>
      <c r="F21" s="324" t="s">
        <v>257</v>
      </c>
      <c r="G21" s="324" t="s">
        <v>67</v>
      </c>
      <c r="H21" s="324" t="s">
        <v>68</v>
      </c>
      <c r="I21" s="335" t="s">
        <v>69</v>
      </c>
    </row>
    <row r="22" spans="1:9" ht="51" customHeight="1">
      <c r="A22" s="418" t="s">
        <v>70</v>
      </c>
      <c r="B22" s="419" t="s">
        <v>71</v>
      </c>
      <c r="C22" s="419" t="s">
        <v>72</v>
      </c>
      <c r="D22" s="420" t="s">
        <v>73</v>
      </c>
      <c r="E22" s="419" t="s">
        <v>74</v>
      </c>
      <c r="F22" s="419" t="s">
        <v>75</v>
      </c>
      <c r="G22" s="419" t="s">
        <v>76</v>
      </c>
      <c r="H22" s="419" t="s">
        <v>77</v>
      </c>
      <c r="I22" s="421" t="s">
        <v>78</v>
      </c>
    </row>
    <row r="23" spans="1:9">
      <c r="A23" s="325"/>
      <c r="B23" s="111" t="s">
        <v>79</v>
      </c>
      <c r="H23" s="324" t="s">
        <v>258</v>
      </c>
      <c r="I23" s="335" t="s">
        <v>81</v>
      </c>
    </row>
    <row r="24" spans="1:9" ht="15.6">
      <c r="A24" s="325" t="s">
        <v>82</v>
      </c>
      <c r="B24" s="49" t="s">
        <v>31</v>
      </c>
      <c r="C24" s="49" t="str">
        <f ca="1">IF(B25=0,"",B25)</f>
        <v/>
      </c>
      <c r="D24" s="49" cm="1">
        <f t="array" aca="1" ref="D24:D35" ca="1">TRANSPOSE(Data!$C$503:'Data'!$N$503)</f>
        <v>-0.40903544616060189</v>
      </c>
      <c r="E24" s="49" t="str">
        <f t="shared" ref="E24:E35" ca="1" si="0">IF(C24="","",C24+D24)</f>
        <v/>
      </c>
      <c r="F24" s="327">
        <f ca="1">_xlfn.IFNA(LOOKUP("End of Data",Data!$Q$222:'Data'!$Q$278,Data!E$222:'Data'!E$278),0)</f>
        <v>7.67</v>
      </c>
      <c r="G24" s="49">
        <f t="shared" ref="G24:G35" ca="1" si="1">IF(F24&gt;0,F24,E24)</f>
        <v>7.67</v>
      </c>
      <c r="H24" s="328">
        <f>Data!C607*100</f>
        <v>13.079999999999997</v>
      </c>
      <c r="I24" s="339">
        <f t="shared" ref="I24:I35" ca="1" si="2">(G24*H24)/100</f>
        <v>1.0032359999999998</v>
      </c>
    </row>
    <row r="25" spans="1:9" ht="15.6">
      <c r="A25" s="325" t="s">
        <v>83</v>
      </c>
      <c r="B25" s="327">
        <f ca="1">LOOKUP("End of Data",Data!$J$37:'Data'!$J$93,Data!$D$37:'Data'!$D$93)</f>
        <v>0</v>
      </c>
      <c r="C25" s="49" t="str">
        <f ca="1">IF(B27=0,"",B27)</f>
        <v/>
      </c>
      <c r="D25" s="49">
        <f ca="1"/>
        <v>-0.56250137871059702</v>
      </c>
      <c r="E25" s="49" t="str">
        <f t="shared" ca="1" si="0"/>
        <v/>
      </c>
      <c r="F25" s="327">
        <f ca="1">_xlfn.IFNA(LOOKUP("End of Data",Data!$Q$222:'Data'!$Q$278,Data!F$222:'Data'!F$278),0)</f>
        <v>7.61</v>
      </c>
      <c r="G25" s="49">
        <f t="shared" ca="1" si="1"/>
        <v>7.61</v>
      </c>
      <c r="H25" s="328">
        <f>Data!D607*100</f>
        <v>17.559999999999999</v>
      </c>
      <c r="I25" s="339">
        <f t="shared" ca="1" si="2"/>
        <v>1.3363159999999998</v>
      </c>
    </row>
    <row r="26" spans="1:9" ht="15.6">
      <c r="A26" s="325" t="s">
        <v>84</v>
      </c>
      <c r="B26" s="49"/>
      <c r="C26" s="49" t="str">
        <f ca="1">IF(B27=0,"",B27)</f>
        <v/>
      </c>
      <c r="D26" s="49">
        <f ca="1"/>
        <v>-0.30352649680643529</v>
      </c>
      <c r="E26" s="49" t="str">
        <f t="shared" ca="1" si="0"/>
        <v/>
      </c>
      <c r="F26" s="327">
        <f ca="1">_xlfn.IFNA(LOOKUP("End of Data",Data!$Q$222:'Data'!$Q$278,Data!G$222:'Data'!G$278),0)</f>
        <v>7.35</v>
      </c>
      <c r="G26" s="49">
        <f t="shared" ca="1" si="1"/>
        <v>7.35</v>
      </c>
      <c r="H26" s="328">
        <f>Data!E607*100</f>
        <v>13.86</v>
      </c>
      <c r="I26" s="339">
        <f t="shared" ca="1" si="2"/>
        <v>1.01871</v>
      </c>
    </row>
    <row r="27" spans="1:9" ht="15.6">
      <c r="A27" s="325" t="s">
        <v>85</v>
      </c>
      <c r="B27" s="327">
        <f ca="1">LOOKUP("End of Data",Data!$J$37:'Data'!$J$93,Data!$E$37:'Data'!$E$93)</f>
        <v>0</v>
      </c>
      <c r="C27" s="49" t="str">
        <f ca="1">IF(B30=0,"",B30)</f>
        <v/>
      </c>
      <c r="D27" s="49">
        <f ca="1"/>
        <v>-0.48169207780976098</v>
      </c>
      <c r="E27" s="49" t="str">
        <f t="shared" ca="1" si="0"/>
        <v/>
      </c>
      <c r="F27" s="327">
        <f ca="1">_xlfn.IFNA(LOOKUP("End of Data",Data!$Q$222:'Data'!$Q$278,Data!H$222:'Data'!H$278),0)</f>
        <v>7.07</v>
      </c>
      <c r="G27" s="49">
        <f t="shared" ca="1" si="1"/>
        <v>7.07</v>
      </c>
      <c r="H27" s="328">
        <f>Data!F607*100</f>
        <v>9.2799999999999994</v>
      </c>
      <c r="I27" s="339">
        <f t="shared" ca="1" si="2"/>
        <v>0.65609600000000001</v>
      </c>
    </row>
    <row r="28" spans="1:9" ht="15.6">
      <c r="A28" s="325" t="s">
        <v>86</v>
      </c>
      <c r="B28" s="49"/>
      <c r="C28" s="49" t="str">
        <f ca="1">IF(B30=0,"",B30)</f>
        <v/>
      </c>
      <c r="D28" s="49">
        <f ca="1"/>
        <v>-0.42161097048657836</v>
      </c>
      <c r="E28" s="49" t="str">
        <f t="shared" ca="1" si="0"/>
        <v/>
      </c>
      <c r="F28" s="327">
        <f ca="1">_xlfn.IFNA(LOOKUP("End of Data",Data!$Q$222:'Data'!$Q$278,Data!I$222:'Data'!I$278),0)</f>
        <v>6.98</v>
      </c>
      <c r="G28" s="49">
        <f t="shared" ca="1" si="1"/>
        <v>6.98</v>
      </c>
      <c r="H28" s="328">
        <f>Data!G607*100</f>
        <v>6.36</v>
      </c>
      <c r="I28" s="339">
        <f t="shared" ca="1" si="2"/>
        <v>0.4439280000000001</v>
      </c>
    </row>
    <row r="29" spans="1:9" ht="15.6">
      <c r="A29" s="325" t="s">
        <v>87</v>
      </c>
      <c r="B29" s="49"/>
      <c r="C29" s="49" t="str">
        <f ca="1">IF(B30=0,"",B30)</f>
        <v/>
      </c>
      <c r="D29" s="49">
        <f ca="1"/>
        <v>-0.2651712896451352</v>
      </c>
      <c r="E29" s="49" t="str">
        <f t="shared" ca="1" si="0"/>
        <v/>
      </c>
      <c r="F29" s="327">
        <f ca="1">_xlfn.IFNA(LOOKUP("End of Data",Data!$Q$222:'Data'!$Q$278,Data!J$222:'Data'!J$278),0)</f>
        <v>6.53</v>
      </c>
      <c r="G29" s="49">
        <f t="shared" ca="1" si="1"/>
        <v>6.53</v>
      </c>
      <c r="H29" s="328">
        <f>Data!H607*100</f>
        <v>4.9600000000000009</v>
      </c>
      <c r="I29" s="339">
        <f t="shared" ca="1" si="2"/>
        <v>0.32388800000000001</v>
      </c>
    </row>
    <row r="30" spans="1:9" ht="15.6">
      <c r="A30" s="325" t="s">
        <v>88</v>
      </c>
      <c r="B30" s="327">
        <f ca="1">LOOKUP("End of Data",Data!$J$37:'Data'!$J$93,Data!$F$37:'Data'!$F$93)</f>
        <v>0</v>
      </c>
      <c r="C30" s="49" t="str">
        <f ca="1">IF(B33=0,"",B33)</f>
        <v/>
      </c>
      <c r="D30" s="49">
        <f ca="1"/>
        <v>-0.30737613015018139</v>
      </c>
      <c r="E30" s="49" t="str">
        <f t="shared" ca="1" si="0"/>
        <v/>
      </c>
      <c r="F30" s="327">
        <f ca="1">_xlfn.IFNA(LOOKUP("End of Data",Data!$Q$222:'Data'!$Q$278,Data!K$222:'Data'!K$278),0)</f>
        <v>6.79</v>
      </c>
      <c r="G30" s="49">
        <f t="shared" ca="1" si="1"/>
        <v>6.79</v>
      </c>
      <c r="H30" s="328">
        <f>Data!I607*100</f>
        <v>8.44</v>
      </c>
      <c r="I30" s="339">
        <f t="shared" ca="1" si="2"/>
        <v>0.57307599999999992</v>
      </c>
    </row>
    <row r="31" spans="1:9" ht="15.6">
      <c r="A31" s="325" t="s">
        <v>89</v>
      </c>
      <c r="B31" s="49"/>
      <c r="C31" s="49" t="str">
        <f ca="1">IF(B33=0,"",B33)</f>
        <v/>
      </c>
      <c r="D31" s="49">
        <f ca="1"/>
        <v>-0.417222635673488</v>
      </c>
      <c r="E31" s="49" t="str">
        <f t="shared" ca="1" si="0"/>
        <v/>
      </c>
      <c r="F31" s="327">
        <f ca="1">_xlfn.IFNA(LOOKUP("End of Data",Data!$Q$222:'Data'!$Q$278,Data!L$222:'Data'!L$278),0)</f>
        <v>6.79</v>
      </c>
      <c r="G31" s="49">
        <f t="shared" ca="1" si="1"/>
        <v>6.79</v>
      </c>
      <c r="H31" s="328">
        <f>Data!J607*100</f>
        <v>9.42</v>
      </c>
      <c r="I31" s="339">
        <f t="shared" ca="1" si="2"/>
        <v>0.63961800000000002</v>
      </c>
    </row>
    <row r="32" spans="1:9" ht="15.6">
      <c r="A32" s="325" t="s">
        <v>90</v>
      </c>
      <c r="C32" s="49" t="str">
        <f ca="1">IF(B33=0,"",B33)</f>
        <v/>
      </c>
      <c r="D32" s="49">
        <f ca="1"/>
        <v>-0.24941865715382239</v>
      </c>
      <c r="E32" s="49" t="str">
        <f t="shared" ca="1" si="0"/>
        <v/>
      </c>
      <c r="F32" s="327">
        <f ca="1">_xlfn.IFNA(LOOKUP("End of Data",Data!$Q$222:'Data'!$Q$278,Data!M$222:'Data'!M$278),0)</f>
        <v>6.36</v>
      </c>
      <c r="G32" s="49">
        <f t="shared" ca="1" si="1"/>
        <v>6.36</v>
      </c>
      <c r="H32" s="328">
        <f>Data!K607*100</f>
        <v>4.9399999999999995</v>
      </c>
      <c r="I32" s="339">
        <f t="shared" ca="1" si="2"/>
        <v>0.31418399999999996</v>
      </c>
    </row>
    <row r="33" spans="1:10" ht="15.6">
      <c r="A33" s="325" t="s">
        <v>91</v>
      </c>
      <c r="B33" s="327">
        <f ca="1">LOOKUP("End of Data",Data!$J$37:'Data'!$J$93,Data!$G$37:'Data'!$G$93)</f>
        <v>0</v>
      </c>
      <c r="C33" s="49">
        <f ca="1">IF(B35=0,"",B35)</f>
        <v>5.9164354581072942</v>
      </c>
      <c r="D33" s="49">
        <f ca="1"/>
        <v>-0.12885900681363296</v>
      </c>
      <c r="E33" s="49">
        <f t="shared" ca="1" si="0"/>
        <v>5.7875764512936616</v>
      </c>
      <c r="F33" s="327">
        <f ca="1">_xlfn.IFNA(LOOKUP("End of Data",Data!$Q$222:'Data'!$Q$278,Data!N$222:'Data'!N$278),0)</f>
        <v>0</v>
      </c>
      <c r="G33" s="49">
        <f t="shared" ca="1" si="1"/>
        <v>5.7875764512936616</v>
      </c>
      <c r="H33" s="328">
        <f>Data!L607*100</f>
        <v>4.62</v>
      </c>
      <c r="I33" s="339">
        <f t="shared" ca="1" si="2"/>
        <v>0.26738603204976719</v>
      </c>
    </row>
    <row r="34" spans="1:10" ht="15.6">
      <c r="A34" s="325" t="s">
        <v>92</v>
      </c>
      <c r="C34" s="49">
        <f ca="1">IF(B35=0,"",B35)</f>
        <v>5.9164354581072942</v>
      </c>
      <c r="D34" s="49">
        <f ca="1"/>
        <v>-0.13907097446612368</v>
      </c>
      <c r="E34" s="49">
        <f t="shared" ca="1" si="0"/>
        <v>5.7773644836411702</v>
      </c>
      <c r="F34" s="327">
        <f ca="1">_xlfn.IFNA(LOOKUP("End of Data",Data!$Q$222:'Data'!$Q$278,Data!O$222:'Data'!O$278),0)</f>
        <v>0</v>
      </c>
      <c r="G34" s="49">
        <f t="shared" ca="1" si="1"/>
        <v>5.7773644836411702</v>
      </c>
      <c r="H34" s="328">
        <f>Data!M607*100</f>
        <v>3.8400000000000003</v>
      </c>
      <c r="I34" s="339">
        <f t="shared" ca="1" si="2"/>
        <v>0.22185079617182094</v>
      </c>
    </row>
    <row r="35" spans="1:10" ht="15.6">
      <c r="A35" s="325" t="s">
        <v>93</v>
      </c>
      <c r="B35" s="327">
        <f ca="1">LOOKUP("End of Data",Data!$J$37:'Data'!$J$93,Data!$H$37:'Data'!$H$93)</f>
        <v>5.9164354581072942</v>
      </c>
      <c r="C35" s="49">
        <f ca="1">IF(B36=0,"",B36)</f>
        <v>5.9849905018083183</v>
      </c>
      <c r="D35" s="49">
        <f ca="1"/>
        <v>-0.17333184971995622</v>
      </c>
      <c r="E35" s="49">
        <f t="shared" ca="1" si="0"/>
        <v>5.8116586520883624</v>
      </c>
      <c r="F35" s="327">
        <f ca="1">_xlfn.IFNA(LOOKUP("End of Data",Data!$Q$222:'Data'!$Q$278,Data!P$222:'Data'!P$278),0)</f>
        <v>0</v>
      </c>
      <c r="G35" s="49">
        <f t="shared" ca="1" si="1"/>
        <v>5.8116586520883624</v>
      </c>
      <c r="H35" s="328">
        <f>Data!N607*100</f>
        <v>3.64</v>
      </c>
      <c r="I35" s="339">
        <f t="shared" ca="1" si="2"/>
        <v>0.21154437493601641</v>
      </c>
    </row>
    <row r="36" spans="1:10" ht="16.149999999999999" thickBot="1">
      <c r="A36" s="412" t="s">
        <v>83</v>
      </c>
      <c r="B36" s="330">
        <f ca="1">LOOKUP("End of Data",Data!$J$37:'Data'!$J$93,Data!$I$37:'Data'!$I$93)</f>
        <v>5.9849905018083183</v>
      </c>
      <c r="C36" s="62"/>
      <c r="D36" s="62"/>
      <c r="E36" s="62"/>
      <c r="F36" s="62"/>
      <c r="G36" s="331" t="s">
        <v>95</v>
      </c>
      <c r="H36" s="332">
        <f>SUM(H24:H35)</f>
        <v>100</v>
      </c>
      <c r="I36" s="340"/>
      <c r="J36" s="51"/>
    </row>
    <row r="37" spans="1:10" ht="13.9" thickBot="1">
      <c r="B37" s="49"/>
      <c r="C37" s="49"/>
      <c r="D37" s="49"/>
      <c r="E37" s="49"/>
      <c r="F37" s="49"/>
      <c r="G37" s="49"/>
    </row>
    <row r="38" spans="1:10" ht="16.149999999999999" thickBot="1">
      <c r="A38" s="193" t="s">
        <v>201</v>
      </c>
      <c r="B38" s="194"/>
      <c r="C38" s="194"/>
      <c r="D38" s="195"/>
      <c r="E38" s="196"/>
      <c r="F38" s="196"/>
      <c r="G38" s="196"/>
      <c r="H38" s="196"/>
      <c r="I38" s="196"/>
      <c r="J38" s="197"/>
    </row>
    <row r="39" spans="1:10" ht="16.149999999999999" thickBot="1">
      <c r="A39" s="198"/>
      <c r="B39" s="199"/>
      <c r="C39" s="199"/>
      <c r="D39" s="200"/>
      <c r="E39" s="200"/>
      <c r="F39" s="200"/>
      <c r="G39" s="200"/>
      <c r="H39" s="200"/>
      <c r="I39" s="200"/>
      <c r="J39" s="201"/>
    </row>
    <row r="40" spans="1:10" ht="14.45" thickBot="1">
      <c r="A40" s="202" t="s">
        <v>259</v>
      </c>
      <c r="B40" s="200"/>
      <c r="C40" s="200"/>
      <c r="D40" s="200"/>
      <c r="E40" s="200"/>
      <c r="F40" s="200"/>
      <c r="G40" s="200"/>
      <c r="H40" s="200"/>
      <c r="I40" s="203">
        <f ca="1">SUM(I24:I35)</f>
        <v>7.0098332031576049</v>
      </c>
      <c r="J40" s="201"/>
    </row>
    <row r="41" spans="1:10">
      <c r="A41" s="204"/>
      <c r="B41" s="200"/>
      <c r="C41" s="200"/>
      <c r="D41" s="205"/>
      <c r="E41" s="200"/>
      <c r="F41" s="200"/>
      <c r="G41" s="200"/>
      <c r="H41" s="200"/>
      <c r="I41" s="200"/>
      <c r="J41" s="201"/>
    </row>
    <row r="42" spans="1:10" ht="18" thickBot="1">
      <c r="A42" s="187" t="s">
        <v>260</v>
      </c>
      <c r="B42" s="168"/>
      <c r="C42" s="168"/>
      <c r="D42" s="169"/>
      <c r="E42" s="175"/>
      <c r="F42" s="175"/>
      <c r="G42" s="175"/>
      <c r="H42" s="175"/>
      <c r="I42" s="175"/>
      <c r="J42" s="546"/>
    </row>
    <row r="43" spans="1:10" ht="16.149999999999999" thickBot="1">
      <c r="A43" s="188" t="s">
        <v>99</v>
      </c>
      <c r="B43" s="170"/>
      <c r="C43" s="171"/>
      <c r="D43" s="171"/>
      <c r="E43" s="171"/>
      <c r="F43" s="171"/>
      <c r="G43" s="175"/>
      <c r="H43" s="175"/>
      <c r="I43" s="175"/>
      <c r="J43" s="546"/>
    </row>
    <row r="44" spans="1:10" ht="14.45" thickBot="1">
      <c r="A44" s="189"/>
      <c r="B44" s="545" t="s">
        <v>100</v>
      </c>
      <c r="C44" s="172">
        <f ca="1">MAX(0,(F44-I44))</f>
        <v>0</v>
      </c>
      <c r="D44" s="173" t="s">
        <v>261</v>
      </c>
      <c r="E44" s="173"/>
      <c r="F44" s="174">
        <f ca="1">+C46</f>
        <v>5.5</v>
      </c>
      <c r="G44" s="173" t="s">
        <v>262</v>
      </c>
      <c r="H44" s="175"/>
      <c r="I44" s="176">
        <f ca="1">+C48</f>
        <v>7.0098332031576049</v>
      </c>
      <c r="J44" s="546"/>
    </row>
    <row r="45" spans="1:10" ht="14.45" thickBot="1">
      <c r="A45" s="189"/>
      <c r="B45" s="190" t="s">
        <v>263</v>
      </c>
      <c r="C45" s="171"/>
      <c r="D45" s="177"/>
      <c r="E45" s="171"/>
      <c r="F45" s="175"/>
      <c r="G45" s="177"/>
      <c r="H45" s="175"/>
      <c r="I45" s="177"/>
      <c r="J45" s="546"/>
    </row>
    <row r="46" spans="1:10" ht="13.9" thickBot="1">
      <c r="A46" s="313" t="s">
        <v>105</v>
      </c>
      <c r="B46" s="211"/>
      <c r="C46" s="178">
        <f ca="1">MIN(D47,(IF(F47&gt;H47,F47,H47)))</f>
        <v>5.5</v>
      </c>
      <c r="D46" s="173" t="s">
        <v>106</v>
      </c>
      <c r="E46" s="175"/>
      <c r="F46" s="173"/>
      <c r="G46" s="175"/>
      <c r="H46" s="175"/>
      <c r="I46" s="175"/>
      <c r="J46" s="546"/>
    </row>
    <row r="47" spans="1:10" ht="16.149999999999999" thickBot="1">
      <c r="A47" s="188"/>
      <c r="B47" s="175"/>
      <c r="C47" s="171"/>
      <c r="D47" s="179">
        <f>1.15*5.5</f>
        <v>6.3249999999999993</v>
      </c>
      <c r="E47" s="175"/>
      <c r="F47" s="180">
        <f>Data!F759</f>
        <v>5.5</v>
      </c>
      <c r="G47" s="181"/>
      <c r="H47" s="182">
        <f ca="1">((SUM((Data!N393:'Data'!N396),I40)-MAX((Data!N393:'Data'!N396),I40)-MIN((Data!N393:'Data'!N396),I40))/3)*(0.85)</f>
        <v>4.1848333333333327</v>
      </c>
      <c r="I47" s="175"/>
      <c r="J47" s="546"/>
    </row>
    <row r="48" spans="1:10" ht="13.9" thickBot="1">
      <c r="A48" s="559" t="s">
        <v>107</v>
      </c>
      <c r="B48" s="568"/>
      <c r="C48" s="183">
        <f ca="1">IF(D49&gt;G49,D49,G49)</f>
        <v>7.0098332031576049</v>
      </c>
      <c r="D48" s="184" t="s">
        <v>264</v>
      </c>
      <c r="E48" s="175"/>
      <c r="F48" s="175"/>
      <c r="G48" s="175"/>
      <c r="H48" s="177"/>
      <c r="I48" s="177"/>
      <c r="J48" s="546"/>
    </row>
    <row r="49" spans="1:10" ht="13.9" thickBot="1">
      <c r="A49" s="191"/>
      <c r="B49" s="169"/>
      <c r="C49" s="169"/>
      <c r="D49" s="185">
        <f ca="1">+I40</f>
        <v>7.0098332031576049</v>
      </c>
      <c r="E49" s="169"/>
      <c r="F49" s="169"/>
      <c r="G49" s="186">
        <f>+Data!C759</f>
        <v>3.38</v>
      </c>
      <c r="H49" s="169"/>
      <c r="I49" s="169"/>
      <c r="J49" s="192"/>
    </row>
    <row r="50" spans="1:10" ht="13.9">
      <c r="A50" s="56" t="s">
        <v>109</v>
      </c>
      <c r="C50" s="63"/>
      <c r="D50" s="64"/>
      <c r="E50" s="63"/>
      <c r="F50" s="19"/>
      <c r="H50" s="4"/>
    </row>
    <row r="51" spans="1:10">
      <c r="A51" s="117" t="s">
        <v>110</v>
      </c>
    </row>
    <row r="52" spans="1:10">
      <c r="A52" s="56" t="s">
        <v>265</v>
      </c>
    </row>
    <row r="53" spans="1:10">
      <c r="A53" s="56" t="s">
        <v>111</v>
      </c>
    </row>
    <row r="54" spans="1:10">
      <c r="A54" s="56" t="s">
        <v>266</v>
      </c>
    </row>
    <row r="55" spans="1:10">
      <c r="A55" s="56" t="s">
        <v>204</v>
      </c>
    </row>
    <row r="56" spans="1:10" ht="12.75" customHeight="1">
      <c r="A56" s="56" t="s">
        <v>191</v>
      </c>
    </row>
    <row r="57" spans="1:10" ht="12.75" customHeight="1"/>
    <row r="58" spans="1:10" ht="12.75" customHeight="1">
      <c r="A58" s="75" t="s">
        <v>267</v>
      </c>
      <c r="B58" s="15"/>
      <c r="C58" s="15"/>
      <c r="D58" s="15"/>
      <c r="E58" s="15"/>
      <c r="F58" s="15"/>
      <c r="G58" s="17"/>
      <c r="H58" s="17"/>
    </row>
    <row r="59" spans="1:10" ht="15.6">
      <c r="A59" s="166" t="s">
        <v>268</v>
      </c>
      <c r="B59" s="166"/>
      <c r="C59" s="166"/>
      <c r="D59" s="166"/>
      <c r="E59" s="166"/>
      <c r="F59" s="166"/>
      <c r="G59" s="166"/>
      <c r="H59" s="17"/>
    </row>
    <row r="60" spans="1:10" ht="18" customHeight="1">
      <c r="A60" s="166" t="s">
        <v>269</v>
      </c>
      <c r="B60" s="166"/>
      <c r="C60" s="166"/>
      <c r="D60" s="166"/>
      <c r="E60" s="166"/>
      <c r="F60" s="166"/>
      <c r="G60" s="166"/>
      <c r="H60" s="17"/>
    </row>
    <row r="61" spans="1:10" ht="18.75" customHeight="1">
      <c r="A61" s="206" t="s">
        <v>270</v>
      </c>
      <c r="B61" s="167"/>
      <c r="C61" s="167"/>
      <c r="D61" s="167"/>
      <c r="E61" s="167"/>
      <c r="F61" s="167"/>
      <c r="G61" s="167"/>
      <c r="H61" s="167"/>
      <c r="I61" s="167"/>
      <c r="J61" s="167"/>
    </row>
    <row r="62" spans="1:10" ht="15.6">
      <c r="A62" s="15" t="s">
        <v>271</v>
      </c>
      <c r="B62" s="411"/>
      <c r="C62" s="411"/>
      <c r="D62" s="411"/>
      <c r="E62" s="411"/>
      <c r="F62" s="411"/>
      <c r="G62" s="411"/>
      <c r="H62" s="411"/>
      <c r="I62" s="411"/>
      <c r="J62" s="411"/>
    </row>
    <row r="63" spans="1:10" ht="17.25" customHeight="1">
      <c r="A63" s="166" t="s">
        <v>248</v>
      </c>
      <c r="B63" s="167"/>
      <c r="C63" s="167"/>
      <c r="D63" s="167"/>
      <c r="E63" s="167"/>
      <c r="F63" s="167"/>
      <c r="G63" s="167"/>
      <c r="H63" s="167"/>
      <c r="I63" s="167"/>
      <c r="J63" s="167"/>
    </row>
    <row r="64" spans="1:10" ht="15.6">
      <c r="A64" s="15" t="s">
        <v>249</v>
      </c>
      <c r="B64" s="75"/>
      <c r="C64" s="75"/>
      <c r="D64" s="75"/>
      <c r="E64" s="75"/>
      <c r="F64" s="75"/>
      <c r="G64" s="75"/>
      <c r="H64" s="75"/>
      <c r="I64" s="75"/>
      <c r="J64" s="75"/>
    </row>
    <row r="65" spans="1:14" ht="17.25" customHeight="1">
      <c r="A65" s="166" t="s">
        <v>196</v>
      </c>
      <c r="B65" s="167"/>
      <c r="C65" s="167"/>
      <c r="D65" s="167"/>
      <c r="E65" s="167"/>
      <c r="F65" s="167"/>
      <c r="G65" s="167"/>
      <c r="H65" s="167"/>
      <c r="I65" s="167"/>
      <c r="J65" s="167"/>
    </row>
    <row r="66" spans="1:14" ht="16.5" customHeight="1">
      <c r="A66" s="15" t="s">
        <v>272</v>
      </c>
      <c r="B66" s="14"/>
      <c r="C66" s="14"/>
      <c r="D66" s="14"/>
      <c r="E66" s="14"/>
      <c r="F66" s="14"/>
      <c r="G66" s="14"/>
      <c r="I66" s="15"/>
    </row>
    <row r="67" spans="1:14" ht="15.6">
      <c r="A67" s="166" t="s">
        <v>251</v>
      </c>
      <c r="B67" s="167"/>
      <c r="C67" s="167"/>
      <c r="D67" s="167"/>
      <c r="E67" s="167"/>
      <c r="F67" s="167"/>
      <c r="G67" s="167"/>
      <c r="H67" s="167"/>
      <c r="I67" s="167"/>
      <c r="J67" s="167"/>
    </row>
    <row r="68" spans="1:14" ht="15.6">
      <c r="A68" s="15" t="s">
        <v>273</v>
      </c>
      <c r="B68" s="75"/>
      <c r="C68" s="75"/>
      <c r="D68" s="75"/>
      <c r="E68" s="75"/>
      <c r="F68" s="75"/>
      <c r="G68" s="75"/>
      <c r="H68" s="75"/>
      <c r="I68" s="75"/>
      <c r="J68" s="75"/>
    </row>
    <row r="69" spans="1:14" ht="15.6">
      <c r="A69" s="15" t="s">
        <v>53</v>
      </c>
      <c r="B69" s="15"/>
      <c r="C69" s="15"/>
      <c r="D69" s="15"/>
      <c r="E69" s="15"/>
      <c r="F69" s="15"/>
      <c r="G69" s="15"/>
      <c r="H69" s="15"/>
      <c r="I69" s="15"/>
      <c r="J69" s="15"/>
    </row>
    <row r="70" spans="1:14" ht="14.45" customHeight="1">
      <c r="A70" s="15" t="s">
        <v>54</v>
      </c>
      <c r="B70" s="15"/>
      <c r="C70" s="15"/>
      <c r="D70" s="15"/>
      <c r="E70" s="15"/>
      <c r="F70" s="15"/>
      <c r="G70" s="15"/>
      <c r="H70" s="15"/>
      <c r="I70" s="15"/>
      <c r="J70" s="15"/>
    </row>
    <row r="71" spans="1:14" ht="12.75" customHeight="1" thickBot="1"/>
    <row r="72" spans="1:14" ht="16.149999999999999" thickBot="1">
      <c r="B72" s="549" t="s">
        <v>55</v>
      </c>
      <c r="C72" s="550"/>
      <c r="D72" s="23">
        <f ca="1">LOOKUP("End of Data",Data!$J$102:'Data'!$J$158,Data!$B$102:'Data'!$B$158)</f>
        <v>45078</v>
      </c>
    </row>
    <row r="73" spans="1:14" ht="16.149999999999999" thickBot="1">
      <c r="A73" s="16" t="s">
        <v>274</v>
      </c>
      <c r="B73" s="21"/>
      <c r="C73" s="21"/>
      <c r="D73" s="21"/>
      <c r="E73" s="21"/>
      <c r="F73" s="21"/>
      <c r="G73" s="21"/>
      <c r="H73" s="21"/>
      <c r="I73" s="21"/>
    </row>
    <row r="74" spans="1:14" ht="15">
      <c r="A74" s="322"/>
      <c r="B74" s="543" t="s">
        <v>57</v>
      </c>
      <c r="C74" s="544"/>
      <c r="D74" s="543" t="s">
        <v>253</v>
      </c>
      <c r="E74" s="543"/>
      <c r="F74" s="543" t="s">
        <v>59</v>
      </c>
      <c r="G74" s="543" t="s">
        <v>254</v>
      </c>
      <c r="H74" s="547"/>
      <c r="I74" s="506"/>
    </row>
    <row r="75" spans="1:14">
      <c r="A75" s="323" t="s">
        <v>61</v>
      </c>
      <c r="B75" s="324" t="s">
        <v>62</v>
      </c>
      <c r="C75" s="324" t="s">
        <v>255</v>
      </c>
      <c r="D75" t="s">
        <v>64</v>
      </c>
      <c r="E75" t="s">
        <v>256</v>
      </c>
      <c r="F75" t="s">
        <v>257</v>
      </c>
      <c r="G75" s="324" t="s">
        <v>67</v>
      </c>
      <c r="H75" s="324" t="s">
        <v>68</v>
      </c>
      <c r="I75" s="335" t="s">
        <v>69</v>
      </c>
    </row>
    <row r="76" spans="1:14" ht="52.5" customHeight="1">
      <c r="A76" s="336" t="s">
        <v>70</v>
      </c>
      <c r="B76" s="333" t="s">
        <v>71</v>
      </c>
      <c r="C76" s="333" t="s">
        <v>72</v>
      </c>
      <c r="D76" s="334" t="s">
        <v>73</v>
      </c>
      <c r="E76" s="333" t="s">
        <v>74</v>
      </c>
      <c r="F76" s="333" t="s">
        <v>75</v>
      </c>
      <c r="G76" s="333" t="s">
        <v>76</v>
      </c>
      <c r="H76" s="333" t="s">
        <v>77</v>
      </c>
      <c r="I76" s="337" t="s">
        <v>78</v>
      </c>
    </row>
    <row r="77" spans="1:14">
      <c r="A77" s="325"/>
      <c r="B77" s="111" t="s">
        <v>79</v>
      </c>
      <c r="E77" s="56"/>
      <c r="H77" s="326" t="s">
        <v>258</v>
      </c>
      <c r="I77" s="338" t="s">
        <v>81</v>
      </c>
    </row>
    <row r="78" spans="1:14" ht="15.6">
      <c r="A78" s="325" t="s">
        <v>82</v>
      </c>
      <c r="B78" s="49" t="s">
        <v>31</v>
      </c>
      <c r="C78" s="53" t="str">
        <f ca="1">IF(B79=0,"",B79)</f>
        <v/>
      </c>
      <c r="D78" cm="1">
        <f t="array" aca="1" ref="D78:D89" ca="1">TRANSPOSE(Data!$C$503:'Data'!$N$503)</f>
        <v>-0.40903544616060189</v>
      </c>
      <c r="E78" s="53" t="str">
        <f ca="1">IF(C78="","",C78+D78)</f>
        <v/>
      </c>
      <c r="F78" s="327">
        <f ca="1">LOOKUP("End of Data",Data!$Q$288:'Data'!$Q$344,Data!$E$288:'Data'!$E$344)</f>
        <v>9.5500000000000007</v>
      </c>
      <c r="G78" s="49">
        <f ca="1">IF(F78&gt;0,F78,E78)</f>
        <v>9.5500000000000007</v>
      </c>
      <c r="H78" s="328">
        <f>Data!$C607*100</f>
        <v>13.079999999999997</v>
      </c>
      <c r="I78" s="339">
        <f t="shared" ref="I78:I89" ca="1" si="3">(G78*H78)/100</f>
        <v>1.2491399999999997</v>
      </c>
    </row>
    <row r="79" spans="1:14" ht="15.6">
      <c r="A79" s="325" t="s">
        <v>83</v>
      </c>
      <c r="B79" s="327">
        <f ca="1">LOOKUP("End of Data",Data!$J$102:'Data'!$J$158,Data!$D$102:'Data'!$D$158)</f>
        <v>0</v>
      </c>
      <c r="C79" s="53" t="str">
        <f ca="1">IF(B81=0,"",B81)</f>
        <v/>
      </c>
      <c r="D79">
        <f ca="1"/>
        <v>-0.56250137871059702</v>
      </c>
      <c r="E79" s="53" t="str">
        <f t="shared" ref="E79:E89" ca="1" si="4">IF(C79="","",C79+D79)</f>
        <v/>
      </c>
      <c r="F79" s="327">
        <f ca="1">LOOKUP("End of Data",Data!$Q$288:'Data'!$Q$344,Data!$F$288:'Data'!$F$344)</f>
        <v>8.69</v>
      </c>
      <c r="G79" s="49">
        <f t="shared" ref="G79:G89" ca="1" si="5">IF(F79&gt;0,F79,E79)</f>
        <v>8.69</v>
      </c>
      <c r="H79" s="328">
        <f>Data!$D607*100</f>
        <v>17.559999999999999</v>
      </c>
      <c r="I79" s="339">
        <f t="shared" ca="1" si="3"/>
        <v>1.5259639999999999</v>
      </c>
      <c r="N79" s="49"/>
    </row>
    <row r="80" spans="1:14" ht="15.6">
      <c r="A80" s="325" t="s">
        <v>84</v>
      </c>
      <c r="B80" s="413"/>
      <c r="C80" s="53" t="str">
        <f ca="1">IF(B81=0,"",B81)</f>
        <v/>
      </c>
      <c r="D80">
        <f ca="1"/>
        <v>-0.30352649680643529</v>
      </c>
      <c r="E80" s="53" t="str">
        <f t="shared" ca="1" si="4"/>
        <v/>
      </c>
      <c r="F80" s="327">
        <f ca="1">LOOKUP("End of Data",Data!$Q$288:'Data'!$Q$344,Data!$G$288:'Data'!$G$344)</f>
        <v>8.5500000000000007</v>
      </c>
      <c r="G80" s="49">
        <f t="shared" ca="1" si="5"/>
        <v>8.5500000000000007</v>
      </c>
      <c r="H80" s="328">
        <f>Data!$E607*100</f>
        <v>13.86</v>
      </c>
      <c r="I80" s="339">
        <f t="shared" ca="1" si="3"/>
        <v>1.18503</v>
      </c>
      <c r="N80" s="49"/>
    </row>
    <row r="81" spans="1:14" ht="15.6">
      <c r="A81" s="325" t="s">
        <v>85</v>
      </c>
      <c r="B81" s="327">
        <f ca="1">LOOKUP("End of Data",Data!$J$102:'Data'!$J$158,Data!$E$102:'Data'!$E$158)</f>
        <v>0</v>
      </c>
      <c r="C81" s="53" t="str">
        <f ca="1">IF(B84=0,"",B84)</f>
        <v/>
      </c>
      <c r="D81">
        <f ca="1"/>
        <v>-0.48169207780976098</v>
      </c>
      <c r="E81" s="53" t="str">
        <f t="shared" ca="1" si="4"/>
        <v/>
      </c>
      <c r="F81" s="327">
        <f ca="1">LOOKUP("End of Data",Data!$Q$288:'Data'!$Q$344,Data!$H$288:'Data'!$H$344)</f>
        <v>8.85</v>
      </c>
      <c r="G81" s="49">
        <f t="shared" ca="1" si="5"/>
        <v>8.85</v>
      </c>
      <c r="H81" s="328">
        <f>Data!$F607*100</f>
        <v>9.2799999999999994</v>
      </c>
      <c r="I81" s="339">
        <f t="shared" ca="1" si="3"/>
        <v>0.8212799999999999</v>
      </c>
      <c r="N81" s="49"/>
    </row>
    <row r="82" spans="1:14" ht="15.6">
      <c r="A82" s="325" t="s">
        <v>86</v>
      </c>
      <c r="B82" s="413"/>
      <c r="C82" s="53" t="str">
        <f ca="1">IF(B84=0,"",B84)</f>
        <v/>
      </c>
      <c r="D82">
        <f ca="1"/>
        <v>-0.42161097048657836</v>
      </c>
      <c r="E82" s="53" t="str">
        <f t="shared" ca="1" si="4"/>
        <v/>
      </c>
      <c r="F82" s="327">
        <f ca="1">LOOKUP("End of Data",Data!$Q$288:'Data'!$Q$344,Data!$I$288:'Data'!$I$344)</f>
        <v>9.2100000000000009</v>
      </c>
      <c r="G82" s="49">
        <f t="shared" ca="1" si="5"/>
        <v>9.2100000000000009</v>
      </c>
      <c r="H82" s="328">
        <f>Data!$G607*100</f>
        <v>6.36</v>
      </c>
      <c r="I82" s="339">
        <f t="shared" ca="1" si="3"/>
        <v>0.58575600000000005</v>
      </c>
      <c r="N82" s="49"/>
    </row>
    <row r="83" spans="1:14" ht="15.6">
      <c r="A83" s="325" t="s">
        <v>87</v>
      </c>
      <c r="B83" s="413"/>
      <c r="C83" s="53" t="str">
        <f ca="1">IF(B84=0,"",B84)</f>
        <v/>
      </c>
      <c r="D83">
        <f ca="1"/>
        <v>-0.2651712896451352</v>
      </c>
      <c r="E83" s="53" t="str">
        <f t="shared" ca="1" si="4"/>
        <v/>
      </c>
      <c r="F83" s="327">
        <f ca="1">LOOKUP("End of Data",Data!$Q$288:'Data'!$Q$344,Data!$J$288:'Data'!$J$344)</f>
        <v>9.16</v>
      </c>
      <c r="G83" s="49">
        <f t="shared" ca="1" si="5"/>
        <v>9.16</v>
      </c>
      <c r="H83" s="328">
        <f>Data!$H607*100</f>
        <v>4.9600000000000009</v>
      </c>
      <c r="I83" s="339">
        <f t="shared" ca="1" si="3"/>
        <v>0.45433600000000007</v>
      </c>
      <c r="N83" s="49"/>
    </row>
    <row r="84" spans="1:14" ht="15.6">
      <c r="A84" s="325" t="s">
        <v>88</v>
      </c>
      <c r="B84" s="327">
        <f ca="1">LOOKUP("End of Data",Data!$J$102:'Data'!$J$158,Data!F$102:'Data'!$F$158)</f>
        <v>0</v>
      </c>
      <c r="C84" s="53" t="str">
        <f ca="1">IF(B87=0,"",B87)</f>
        <v/>
      </c>
      <c r="D84">
        <f ca="1"/>
        <v>-0.30737613015018139</v>
      </c>
      <c r="E84" s="53" t="str">
        <f t="shared" ca="1" si="4"/>
        <v/>
      </c>
      <c r="F84" s="327">
        <f ca="1">LOOKUP("End of Data",Data!$Q$288:'Data'!$Q$344,Data!$K$288:'Data'!$K$344)</f>
        <v>8.98</v>
      </c>
      <c r="G84" s="49">
        <f t="shared" ca="1" si="5"/>
        <v>8.98</v>
      </c>
      <c r="H84" s="328">
        <f>Data!$I607*100</f>
        <v>8.44</v>
      </c>
      <c r="I84" s="339">
        <f t="shared" ca="1" si="3"/>
        <v>0.75791200000000003</v>
      </c>
      <c r="N84" s="49"/>
    </row>
    <row r="85" spans="1:14" ht="15.6">
      <c r="A85" s="325" t="s">
        <v>89</v>
      </c>
      <c r="B85" s="49"/>
      <c r="C85" s="53" t="str">
        <f ca="1">IF(B87=0,"",B87)</f>
        <v/>
      </c>
      <c r="D85">
        <f ca="1"/>
        <v>-0.417222635673488</v>
      </c>
      <c r="E85" s="53" t="str">
        <f t="shared" ca="1" si="4"/>
        <v/>
      </c>
      <c r="F85" s="327">
        <f ca="1">LOOKUP("End of Data",Data!$Q$288:'Data'!$Q$344,Data!$L$288:'Data'!$L$344)</f>
        <v>8.82</v>
      </c>
      <c r="G85" s="49">
        <f t="shared" ca="1" si="5"/>
        <v>8.82</v>
      </c>
      <c r="H85" s="328">
        <f>Data!$J607*100</f>
        <v>9.42</v>
      </c>
      <c r="I85" s="339">
        <f t="shared" ca="1" si="3"/>
        <v>0.83084400000000003</v>
      </c>
      <c r="N85" s="49"/>
    </row>
    <row r="86" spans="1:14" ht="15.6">
      <c r="A86" s="325" t="s">
        <v>90</v>
      </c>
      <c r="B86" s="327"/>
      <c r="C86" s="53" t="str">
        <f ca="1">IF(B87=0,"",B87)</f>
        <v/>
      </c>
      <c r="D86">
        <f ca="1"/>
        <v>-0.24941865715382239</v>
      </c>
      <c r="E86" s="53" t="str">
        <f t="shared" ca="1" si="4"/>
        <v/>
      </c>
      <c r="F86" s="327">
        <f ca="1">LOOKUP("End of Data",Data!$Q$288:'Data'!$Q$344,Data!$M$288:'Data'!$M$344)</f>
        <v>8.5299999999999994</v>
      </c>
      <c r="G86" s="49">
        <f t="shared" ca="1" si="5"/>
        <v>8.5299999999999994</v>
      </c>
      <c r="H86" s="328">
        <f>Data!$K607*100</f>
        <v>4.9399999999999995</v>
      </c>
      <c r="I86" s="339">
        <f t="shared" ca="1" si="3"/>
        <v>0.42138199999999992</v>
      </c>
      <c r="N86" s="49"/>
    </row>
    <row r="87" spans="1:14" ht="15.6">
      <c r="A87" s="325" t="s">
        <v>91</v>
      </c>
      <c r="B87" s="327">
        <f ca="1">LOOKUP("End of Data",Data!$J$102:'Data'!$J$158,Data!$G$102:'Data'!$G$158)</f>
        <v>0</v>
      </c>
      <c r="C87" s="53" t="str">
        <f ca="1">IF(B89=0,"",B89)</f>
        <v/>
      </c>
      <c r="D87">
        <f ca="1"/>
        <v>-0.12885900681363296</v>
      </c>
      <c r="E87" s="53" t="str">
        <f t="shared" ca="1" si="4"/>
        <v/>
      </c>
      <c r="F87" s="327">
        <f ca="1">LOOKUP("End of Data",Data!$Q$288:'Data'!$Q$344,Data!$N$288:'Data'!$N$344)</f>
        <v>8.34</v>
      </c>
      <c r="G87" s="49">
        <f t="shared" ca="1" si="5"/>
        <v>8.34</v>
      </c>
      <c r="H87" s="328">
        <f>Data!$L607*100</f>
        <v>4.62</v>
      </c>
      <c r="I87" s="339">
        <f t="shared" ca="1" si="3"/>
        <v>0.38530799999999998</v>
      </c>
      <c r="N87" s="49"/>
    </row>
    <row r="88" spans="1:14" ht="15.6">
      <c r="A88" s="325" t="s">
        <v>92</v>
      </c>
      <c r="B88" s="327"/>
      <c r="C88" s="53" t="str">
        <f ca="1">IF(B89=0,"",B89)</f>
        <v/>
      </c>
      <c r="D88">
        <f ca="1"/>
        <v>-0.13907097446612368</v>
      </c>
      <c r="E88" s="53" t="str">
        <f t="shared" ca="1" si="4"/>
        <v/>
      </c>
      <c r="F88" s="327">
        <f ca="1">LOOKUP("End of Data",Data!$Q$288:'Data'!$Q$344,Data!$O$288:'Data'!$O$344)</f>
        <v>8.31</v>
      </c>
      <c r="G88" s="49">
        <f t="shared" ca="1" si="5"/>
        <v>8.31</v>
      </c>
      <c r="H88" s="328">
        <f>Data!$M607*100</f>
        <v>3.8400000000000003</v>
      </c>
      <c r="I88" s="339">
        <f t="shared" ca="1" si="3"/>
        <v>0.31910400000000005</v>
      </c>
      <c r="N88" s="49"/>
    </row>
    <row r="89" spans="1:14" ht="15.6">
      <c r="A89" s="325" t="s">
        <v>93</v>
      </c>
      <c r="B89" s="327">
        <f ca="1">LOOKUP("End of Data",Data!$J$102:'Data'!$J$158,Data!$H$102:'Data'!$H$158)</f>
        <v>0</v>
      </c>
      <c r="C89" s="49">
        <f ca="1">IF(B90=0,"",B90)</f>
        <v>7.3269752308958598</v>
      </c>
      <c r="D89">
        <f ca="1"/>
        <v>-0.17333184971995622</v>
      </c>
      <c r="E89" s="53">
        <f t="shared" ca="1" si="4"/>
        <v>7.1536433811759039</v>
      </c>
      <c r="F89" s="327">
        <f ca="1">LOOKUP("End of Data",Data!$Q$288:'Data'!$Q$344,Data!$P$288:'Data'!$P$344)</f>
        <v>8.07</v>
      </c>
      <c r="G89" s="49">
        <f t="shared" ca="1" si="5"/>
        <v>8.07</v>
      </c>
      <c r="H89" s="328">
        <f>Data!$N607*100</f>
        <v>3.64</v>
      </c>
      <c r="I89" s="339">
        <f t="shared" ca="1" si="3"/>
        <v>0.29374800000000001</v>
      </c>
      <c r="N89" s="49"/>
    </row>
    <row r="90" spans="1:14" ht="16.149999999999999" thickBot="1">
      <c r="A90" s="412" t="s">
        <v>94</v>
      </c>
      <c r="B90" s="330">
        <f ca="1">LOOKUP("End of Data",Data!$J$102:'Data'!$J$158,Data!$I$102:'Data'!$I$158)</f>
        <v>7.3269752308958598</v>
      </c>
      <c r="C90" s="62"/>
      <c r="D90" s="62"/>
      <c r="E90" s="62"/>
      <c r="F90" s="62"/>
      <c r="G90" s="62" t="s">
        <v>95</v>
      </c>
      <c r="H90" s="332">
        <f>SUM(H78:H89)</f>
        <v>100</v>
      </c>
      <c r="I90" s="340"/>
      <c r="J90" s="51"/>
      <c r="N90" s="49"/>
    </row>
    <row r="91" spans="1:14">
      <c r="A91" s="29"/>
      <c r="B91" s="30"/>
      <c r="C91" s="30"/>
      <c r="D91" s="30"/>
      <c r="E91" s="30"/>
      <c r="F91" s="30"/>
      <c r="G91" s="30"/>
      <c r="H91" s="29"/>
      <c r="I91" s="29"/>
      <c r="J91" s="29"/>
    </row>
    <row r="92" spans="1:14" ht="16.149999999999999" thickBot="1">
      <c r="A92" s="259" t="s">
        <v>201</v>
      </c>
      <c r="B92" s="260"/>
      <c r="C92" s="260"/>
      <c r="D92" s="261"/>
      <c r="E92" s="262"/>
      <c r="F92" s="262"/>
      <c r="G92" s="262"/>
      <c r="H92" s="262"/>
      <c r="I92" s="262"/>
      <c r="J92" s="263"/>
    </row>
    <row r="93" spans="1:14" ht="16.149999999999999" thickBot="1">
      <c r="A93" s="264"/>
      <c r="B93" s="199"/>
      <c r="C93" s="199"/>
      <c r="D93" s="200"/>
      <c r="E93" s="200"/>
      <c r="F93" s="200"/>
      <c r="G93" s="200"/>
      <c r="H93" s="200"/>
      <c r="I93" s="200"/>
      <c r="J93" s="219"/>
    </row>
    <row r="94" spans="1:14" ht="14.45" thickBot="1">
      <c r="A94" s="265" t="s">
        <v>259</v>
      </c>
      <c r="B94" s="200"/>
      <c r="C94" s="200"/>
      <c r="D94" s="200"/>
      <c r="E94" s="200"/>
      <c r="F94" s="200"/>
      <c r="G94" s="200"/>
      <c r="H94" s="200"/>
      <c r="I94" s="203">
        <f ca="1">SUM(I78:I89)</f>
        <v>8.8298039999999993</v>
      </c>
      <c r="J94" s="219"/>
    </row>
    <row r="95" spans="1:14">
      <c r="A95" s="266"/>
      <c r="B95" s="200"/>
      <c r="C95" s="200"/>
      <c r="D95" s="205"/>
      <c r="E95" s="200"/>
      <c r="F95" s="200"/>
      <c r="G95" s="200"/>
      <c r="H95" s="200"/>
      <c r="I95" s="200"/>
      <c r="J95" s="219"/>
    </row>
    <row r="96" spans="1:14" ht="16.149999999999999" thickBot="1">
      <c r="A96" s="253" t="s">
        <v>202</v>
      </c>
      <c r="B96" s="168"/>
      <c r="C96" s="168"/>
      <c r="D96" s="169"/>
      <c r="E96" s="175"/>
      <c r="F96" s="175"/>
      <c r="G96" s="175"/>
      <c r="H96" s="175"/>
      <c r="I96" s="175"/>
      <c r="J96" s="221"/>
    </row>
    <row r="97" spans="1:10" ht="16.149999999999999" thickBot="1">
      <c r="A97" s="254" t="s">
        <v>99</v>
      </c>
      <c r="B97" s="170"/>
      <c r="C97" s="171"/>
      <c r="D97" s="171"/>
      <c r="E97" s="171"/>
      <c r="F97" s="171"/>
      <c r="G97" s="175"/>
      <c r="H97" s="175"/>
      <c r="I97" s="175"/>
      <c r="J97" s="221"/>
    </row>
    <row r="98" spans="1:10" ht="14.45" thickBot="1">
      <c r="A98" s="255"/>
      <c r="B98" s="545" t="s">
        <v>100</v>
      </c>
      <c r="C98" s="172">
        <f ca="1">MAX(0,(F98-I98))</f>
        <v>0</v>
      </c>
      <c r="D98" s="173" t="s">
        <v>275</v>
      </c>
      <c r="E98" s="173"/>
      <c r="F98" s="174">
        <f ca="1">+C100</f>
        <v>5.5</v>
      </c>
      <c r="G98" s="173" t="s">
        <v>262</v>
      </c>
      <c r="H98" s="175"/>
      <c r="I98" s="176">
        <f ca="1">+C102</f>
        <v>8.8298039999999993</v>
      </c>
      <c r="J98" s="221"/>
    </row>
    <row r="99" spans="1:10" ht="14.45" thickBot="1">
      <c r="A99" s="255"/>
      <c r="B99" s="190" t="s">
        <v>103</v>
      </c>
      <c r="C99" s="171"/>
      <c r="D99" s="177"/>
      <c r="E99" s="171"/>
      <c r="F99" s="175"/>
      <c r="G99" s="177"/>
      <c r="H99" s="175"/>
      <c r="I99" s="177"/>
      <c r="J99" s="221"/>
    </row>
    <row r="100" spans="1:10" ht="13.9" thickBot="1">
      <c r="A100" s="312" t="s">
        <v>105</v>
      </c>
      <c r="B100" s="211"/>
      <c r="C100" s="178">
        <f ca="1">MIN(D101,(IF(F101&gt;H101,F101,H101)))</f>
        <v>5.5</v>
      </c>
      <c r="D100" s="173" t="s">
        <v>106</v>
      </c>
      <c r="E100" s="175"/>
      <c r="F100" s="173"/>
      <c r="G100" s="175"/>
      <c r="H100" s="175"/>
      <c r="I100" s="175"/>
      <c r="J100" s="221"/>
    </row>
    <row r="101" spans="1:10" ht="16.149999999999999" thickBot="1">
      <c r="A101" s="254"/>
      <c r="B101" s="175"/>
      <c r="C101" s="171"/>
      <c r="D101" s="179">
        <f>1.15*5.5</f>
        <v>6.3249999999999993</v>
      </c>
      <c r="E101" s="175"/>
      <c r="F101" s="180">
        <f>Data!F758</f>
        <v>5.5</v>
      </c>
      <c r="G101" s="181"/>
      <c r="H101" s="182">
        <f ca="1">((SUM((Data!N393:'Data'!N396),I94)-MAX((Data!N393:'Data'!N396),I94)-MIN((Data!N393:'Data'!N396),I94))/3)*(0.85)</f>
        <v>4.1848333333333327</v>
      </c>
      <c r="I101" s="175"/>
      <c r="J101" s="221"/>
    </row>
    <row r="102" spans="1:10" ht="13.9" thickBot="1">
      <c r="A102" s="558" t="s">
        <v>107</v>
      </c>
      <c r="B102" s="568"/>
      <c r="C102" s="183">
        <f ca="1">IF(D103&gt;G103,D103,G103)</f>
        <v>8.8298039999999993</v>
      </c>
      <c r="D102" s="184" t="s">
        <v>108</v>
      </c>
      <c r="E102" s="175"/>
      <c r="F102" s="175"/>
      <c r="G102" s="175"/>
      <c r="H102" s="177"/>
      <c r="I102" s="177"/>
      <c r="J102" s="221"/>
    </row>
    <row r="103" spans="1:10">
      <c r="A103" s="256"/>
      <c r="B103" s="257"/>
      <c r="C103" s="257"/>
      <c r="D103" s="182">
        <f ca="1">+I94</f>
        <v>8.8298039999999993</v>
      </c>
      <c r="E103" s="257"/>
      <c r="F103" s="257"/>
      <c r="G103" s="179">
        <f>+Data!C758</f>
        <v>3.38</v>
      </c>
      <c r="H103" s="257"/>
      <c r="I103" s="257"/>
      <c r="J103" s="258"/>
    </row>
    <row r="104" spans="1:10" ht="13.9">
      <c r="A104" s="56" t="s">
        <v>109</v>
      </c>
      <c r="C104" s="63"/>
      <c r="D104" s="64"/>
      <c r="E104" s="63"/>
      <c r="F104" s="19"/>
      <c r="H104" s="4"/>
    </row>
    <row r="105" spans="1:10" s="56" customFormat="1">
      <c r="A105" s="117" t="s">
        <v>110</v>
      </c>
    </row>
    <row r="106" spans="1:10" s="56" customFormat="1">
      <c r="A106" s="56" t="s">
        <v>111</v>
      </c>
    </row>
    <row r="107" spans="1:10" s="56" customFormat="1">
      <c r="A107" s="56" t="s">
        <v>266</v>
      </c>
    </row>
    <row r="108" spans="1:10" s="56" customFormat="1">
      <c r="A108" s="56" t="s">
        <v>204</v>
      </c>
    </row>
    <row r="109" spans="1:10" s="56" customFormat="1" ht="15.6">
      <c r="A109" s="56" t="s">
        <v>191</v>
      </c>
      <c r="B109" s="4"/>
      <c r="C109" s="4"/>
      <c r="D109" s="4"/>
      <c r="F109" s="4"/>
      <c r="G109" s="15"/>
      <c r="H109" s="19"/>
      <c r="J109" s="4"/>
    </row>
    <row r="110" spans="1:10" ht="13.9">
      <c r="A110" s="4"/>
      <c r="C110" s="4"/>
    </row>
    <row r="113" spans="4:8" ht="13.9">
      <c r="D113" s="4"/>
      <c r="F113" s="19"/>
      <c r="H113" s="4"/>
    </row>
  </sheetData>
  <mergeCells count="4">
    <mergeCell ref="A102:B102"/>
    <mergeCell ref="B18:C18"/>
    <mergeCell ref="A48:B48"/>
    <mergeCell ref="B72:C72"/>
  </mergeCells>
  <phoneticPr fontId="5" type="noConversion"/>
  <hyperlinks>
    <hyperlink ref="A3" location="'Change Forecast'!A7" display="How to change the most recent forecast for marketing-year 2022/23 (table 1)" xr:uid="{7B4CEA2B-2647-43B4-B58E-D54ED62B5E51}"/>
    <hyperlink ref="A4" location="'Change Forecast'!A73" display="How to change the forecast for marketing-year 2021/22 (table 2)" xr:uid="{ABD9C43A-0854-48FF-81A7-2D059942CD08}"/>
  </hyperlinks>
  <pageMargins left="0.75" right="0.75" top="1" bottom="1" header="0.5" footer="0.5"/>
  <pageSetup scale="72" fitToHeight="5" orientation="landscape" r:id="rId1"/>
  <headerFooter alignWithMargins="0"/>
  <ignoredErrors>
    <ignoredError sqref="C79 C86" formula="1"/>
    <ignoredError sqref="B26 C26:C31 C34 G25:G35 I24 I26:I35 B31:B32 B28:B29 B34" evalError="1"/>
    <ignoredError sqref="C32:C33 C25" evalError="1"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40"/>
  <sheetViews>
    <sheetView topLeftCell="A10" workbookViewId="0">
      <selection activeCell="A26" sqref="A26"/>
    </sheetView>
  </sheetViews>
  <sheetFormatPr defaultRowHeight="13.15"/>
  <cols>
    <col min="1" max="1" width="105.140625" customWidth="1"/>
  </cols>
  <sheetData>
    <row r="1" spans="1:19" ht="17.45">
      <c r="A1" s="2" t="s">
        <v>14</v>
      </c>
      <c r="B1" s="37"/>
      <c r="C1" s="21"/>
      <c r="D1" s="21"/>
      <c r="E1" s="21"/>
      <c r="F1" s="21"/>
      <c r="G1" s="21"/>
      <c r="H1" s="21"/>
    </row>
    <row r="2" spans="1:19" ht="15.6">
      <c r="A2" s="28" t="s">
        <v>276</v>
      </c>
      <c r="B2" s="31"/>
      <c r="C2" s="75"/>
      <c r="D2" s="75"/>
      <c r="E2" s="75"/>
      <c r="F2" s="75"/>
      <c r="G2" s="75"/>
      <c r="H2" s="15"/>
      <c r="I2" s="15"/>
      <c r="J2" s="15"/>
      <c r="K2" s="15"/>
      <c r="L2" s="15"/>
      <c r="M2" s="15"/>
      <c r="N2" s="15"/>
      <c r="O2" s="15"/>
      <c r="P2" s="15"/>
      <c r="Q2" s="15"/>
      <c r="R2" s="15"/>
      <c r="S2" s="15"/>
    </row>
    <row r="3" spans="1:19" ht="15.6">
      <c r="A3" s="15"/>
      <c r="B3" s="15"/>
      <c r="C3" s="15"/>
      <c r="D3" s="15"/>
      <c r="E3" s="15"/>
      <c r="F3" s="15"/>
      <c r="G3" s="15"/>
      <c r="H3" s="15"/>
      <c r="I3" s="15"/>
      <c r="J3" s="15"/>
      <c r="K3" s="15"/>
      <c r="L3" s="15"/>
      <c r="M3" s="15"/>
      <c r="N3" s="15"/>
      <c r="O3" s="15"/>
      <c r="P3" s="15"/>
      <c r="Q3" s="15"/>
      <c r="R3" s="15"/>
      <c r="S3" s="15"/>
    </row>
    <row r="4" spans="1:19" ht="16.5" customHeight="1">
      <c r="A4" s="166" t="s">
        <v>277</v>
      </c>
      <c r="B4" s="15"/>
      <c r="C4" s="15"/>
      <c r="D4" s="15"/>
      <c r="E4" s="15"/>
      <c r="F4" s="15"/>
      <c r="G4" s="15"/>
      <c r="H4" s="15"/>
      <c r="I4" s="15"/>
      <c r="J4" s="15"/>
      <c r="K4" s="15"/>
      <c r="L4" s="15"/>
      <c r="M4" s="15"/>
      <c r="N4" s="15"/>
      <c r="O4" s="15"/>
      <c r="P4" s="15"/>
      <c r="Q4" s="15"/>
      <c r="R4" s="15"/>
      <c r="S4" s="15"/>
    </row>
    <row r="5" spans="1:19" ht="16.5" customHeight="1">
      <c r="A5" s="166" t="s">
        <v>278</v>
      </c>
      <c r="B5" s="15"/>
      <c r="C5" s="15"/>
      <c r="D5" s="15"/>
      <c r="E5" s="15"/>
      <c r="F5" s="15"/>
      <c r="G5" s="15"/>
      <c r="H5" s="15"/>
      <c r="I5" s="15"/>
      <c r="J5" s="15"/>
      <c r="K5" s="15"/>
      <c r="L5" s="15"/>
      <c r="M5" s="15"/>
      <c r="N5" s="15"/>
      <c r="O5" s="15"/>
      <c r="P5" s="15"/>
      <c r="Q5" s="15"/>
      <c r="R5" s="15"/>
      <c r="S5" s="15"/>
    </row>
    <row r="6" spans="1:19" ht="16.5" customHeight="1">
      <c r="A6" s="166" t="s">
        <v>279</v>
      </c>
      <c r="B6" s="15"/>
      <c r="C6" s="15"/>
      <c r="D6" s="15"/>
      <c r="E6" s="15"/>
      <c r="F6" s="15"/>
      <c r="G6" s="15"/>
      <c r="H6" s="15"/>
      <c r="I6" s="15"/>
      <c r="J6" s="15"/>
      <c r="K6" s="15"/>
      <c r="L6" s="15"/>
      <c r="M6" s="15"/>
      <c r="N6" s="15"/>
      <c r="O6" s="15"/>
      <c r="P6" s="15"/>
      <c r="Q6" s="15"/>
      <c r="R6" s="15"/>
      <c r="S6" s="15"/>
    </row>
    <row r="7" spans="1:19" ht="16.5" customHeight="1">
      <c r="A7" s="166" t="s">
        <v>280</v>
      </c>
      <c r="B7" s="15"/>
      <c r="C7" s="15"/>
      <c r="D7" s="15"/>
      <c r="E7" s="15"/>
      <c r="F7" s="15"/>
      <c r="G7" s="15"/>
      <c r="H7" s="15"/>
      <c r="I7" s="15"/>
      <c r="J7" s="15"/>
      <c r="K7" s="15"/>
      <c r="L7" s="15"/>
      <c r="M7" s="15"/>
      <c r="N7" s="15"/>
      <c r="O7" s="15"/>
      <c r="P7" s="15"/>
      <c r="Q7" s="15"/>
      <c r="R7" s="15"/>
      <c r="S7" s="15"/>
    </row>
    <row r="8" spans="1:19" ht="16.5" customHeight="1">
      <c r="A8" s="166"/>
      <c r="B8" s="15"/>
      <c r="C8" s="15"/>
      <c r="D8" s="15"/>
      <c r="E8" s="15"/>
      <c r="F8" s="15"/>
      <c r="G8" s="15"/>
      <c r="H8" s="15"/>
      <c r="I8" s="15"/>
      <c r="J8" s="15"/>
      <c r="K8" s="15"/>
      <c r="L8" s="15"/>
      <c r="M8" s="15"/>
      <c r="N8" s="15"/>
      <c r="O8" s="15"/>
      <c r="P8" s="15"/>
      <c r="Q8" s="15"/>
      <c r="R8" s="15"/>
      <c r="S8" s="15"/>
    </row>
    <row r="9" spans="1:19" ht="15.6">
      <c r="A9" s="166" t="s">
        <v>281</v>
      </c>
      <c r="B9" s="75"/>
      <c r="C9" s="75"/>
      <c r="D9" s="75"/>
      <c r="E9" s="75"/>
      <c r="F9" s="75"/>
      <c r="G9" s="75"/>
      <c r="H9" s="75"/>
      <c r="I9" s="75"/>
      <c r="J9" s="75"/>
      <c r="K9" s="75"/>
      <c r="L9" s="15"/>
      <c r="M9" s="15"/>
      <c r="N9" s="15"/>
      <c r="O9" s="15"/>
      <c r="P9" s="15"/>
      <c r="Q9" s="15"/>
      <c r="R9" s="15"/>
      <c r="S9" s="15"/>
    </row>
    <row r="10" spans="1:19" ht="15.6">
      <c r="A10" s="166" t="s">
        <v>282</v>
      </c>
      <c r="B10" s="75"/>
      <c r="C10" s="75"/>
      <c r="D10" s="75"/>
      <c r="E10" s="75"/>
      <c r="F10" s="75"/>
      <c r="G10" s="75"/>
      <c r="H10" s="75"/>
      <c r="I10" s="75"/>
      <c r="J10" s="75"/>
      <c r="K10" s="75"/>
      <c r="L10" s="15"/>
      <c r="M10" s="15"/>
      <c r="N10" s="15"/>
      <c r="O10" s="15"/>
      <c r="P10" s="15"/>
      <c r="Q10" s="15"/>
      <c r="R10" s="15"/>
      <c r="S10" s="15"/>
    </row>
    <row r="11" spans="1:19" ht="17.25" customHeight="1">
      <c r="A11" s="166" t="s">
        <v>283</v>
      </c>
      <c r="B11" s="31"/>
      <c r="C11" s="15"/>
      <c r="D11" s="15"/>
      <c r="E11" s="15"/>
      <c r="F11" s="15"/>
      <c r="G11" s="15"/>
      <c r="H11" s="15"/>
      <c r="I11" s="15"/>
      <c r="J11" s="15"/>
      <c r="K11" s="15"/>
      <c r="L11" s="15"/>
      <c r="M11" s="15"/>
      <c r="N11" s="15"/>
      <c r="O11" s="15"/>
      <c r="P11" s="15"/>
      <c r="Q11" s="15"/>
      <c r="R11" s="15"/>
      <c r="S11" s="15"/>
    </row>
    <row r="12" spans="1:19" ht="17.25" customHeight="1">
      <c r="A12" s="166" t="s">
        <v>284</v>
      </c>
      <c r="B12" s="31"/>
      <c r="C12" s="15"/>
      <c r="D12" s="15"/>
      <c r="E12" s="15"/>
      <c r="F12" s="15"/>
      <c r="G12" s="15"/>
      <c r="H12" s="15"/>
      <c r="I12" s="15"/>
      <c r="J12" s="15"/>
      <c r="K12" s="15"/>
      <c r="L12" s="15"/>
      <c r="M12" s="15"/>
      <c r="N12" s="15"/>
      <c r="O12" s="15"/>
      <c r="P12" s="15"/>
      <c r="Q12" s="15"/>
      <c r="R12" s="15"/>
      <c r="S12" s="15"/>
    </row>
    <row r="13" spans="1:19" ht="15.6">
      <c r="A13" s="15" t="s">
        <v>285</v>
      </c>
      <c r="B13" s="31"/>
      <c r="C13" s="15"/>
      <c r="D13" s="15"/>
      <c r="E13" s="15"/>
      <c r="F13" s="15"/>
      <c r="G13" s="15"/>
      <c r="H13" s="15"/>
      <c r="I13" s="15"/>
      <c r="J13" s="15"/>
      <c r="K13" s="15"/>
      <c r="L13" s="15"/>
      <c r="M13" s="15"/>
      <c r="N13" s="15"/>
      <c r="O13" s="15"/>
      <c r="P13" s="15"/>
      <c r="Q13" s="15"/>
      <c r="R13" s="15"/>
      <c r="S13" s="15"/>
    </row>
    <row r="14" spans="1:19" ht="15.6">
      <c r="A14" s="15" t="s">
        <v>286</v>
      </c>
      <c r="B14" s="15"/>
      <c r="C14" s="15"/>
      <c r="D14" s="15"/>
      <c r="E14" s="15"/>
      <c r="F14" s="15"/>
      <c r="G14" s="15"/>
      <c r="H14" s="15"/>
      <c r="I14" s="15"/>
      <c r="J14" s="15"/>
      <c r="K14" s="15"/>
      <c r="L14" s="15"/>
      <c r="M14" s="15"/>
      <c r="N14" s="15"/>
      <c r="O14" s="15"/>
      <c r="P14" s="15"/>
      <c r="Q14" s="15"/>
      <c r="R14" s="15"/>
      <c r="S14" s="15"/>
    </row>
    <row r="15" spans="1:19" ht="15.6">
      <c r="A15" s="15"/>
      <c r="B15" s="15"/>
      <c r="C15" s="15"/>
      <c r="D15" s="15"/>
      <c r="E15" s="15"/>
      <c r="F15" s="15"/>
      <c r="G15" s="15"/>
      <c r="H15" s="15"/>
      <c r="I15" s="15"/>
      <c r="J15" s="15"/>
      <c r="K15" s="15"/>
      <c r="L15" s="15"/>
      <c r="M15" s="15"/>
      <c r="N15" s="15"/>
      <c r="O15" s="15"/>
      <c r="P15" s="15"/>
      <c r="Q15" s="15"/>
      <c r="R15" s="15"/>
      <c r="S15" s="15"/>
    </row>
    <row r="16" spans="1:19" ht="15.6">
      <c r="A16" s="435" t="s">
        <v>287</v>
      </c>
      <c r="B16" s="31"/>
      <c r="C16" s="15"/>
      <c r="D16" s="15"/>
      <c r="E16" s="15"/>
      <c r="F16" s="15"/>
      <c r="G16" s="15"/>
      <c r="H16" s="15"/>
      <c r="I16" s="15"/>
      <c r="J16" s="15"/>
      <c r="K16" s="15"/>
      <c r="L16" s="15"/>
      <c r="M16" s="15"/>
      <c r="N16" s="15"/>
      <c r="O16" s="15"/>
      <c r="P16" s="15"/>
      <c r="Q16" s="15"/>
      <c r="R16" s="15"/>
      <c r="S16" s="15"/>
    </row>
    <row r="17" spans="1:19" ht="15.6">
      <c r="A17" s="435"/>
      <c r="B17" s="31"/>
      <c r="C17" s="15"/>
      <c r="D17" s="15"/>
      <c r="E17" s="15"/>
      <c r="F17" s="15"/>
      <c r="G17" s="15"/>
      <c r="H17" s="15"/>
      <c r="I17" s="15"/>
      <c r="J17" s="15"/>
      <c r="K17" s="15"/>
      <c r="L17" s="15"/>
      <c r="M17" s="15"/>
      <c r="N17" s="15"/>
      <c r="O17" s="15"/>
      <c r="P17" s="15"/>
      <c r="Q17" s="15"/>
      <c r="R17" s="15"/>
      <c r="S17" s="15"/>
    </row>
    <row r="18" spans="1:19" ht="16.5" customHeight="1">
      <c r="A18" s="435" t="s">
        <v>288</v>
      </c>
      <c r="B18" s="31"/>
      <c r="C18" s="15"/>
      <c r="D18" s="15"/>
      <c r="E18" s="15"/>
      <c r="F18" s="15"/>
      <c r="G18" s="15"/>
      <c r="H18" s="15"/>
      <c r="I18" s="15"/>
      <c r="J18" s="15"/>
      <c r="K18" s="15"/>
      <c r="L18" s="15"/>
      <c r="M18" s="15"/>
      <c r="N18" s="15"/>
      <c r="O18" s="15"/>
      <c r="P18" s="15"/>
      <c r="Q18" s="15"/>
      <c r="R18" s="15"/>
      <c r="S18" s="15"/>
    </row>
    <row r="19" spans="1:19" ht="16.5" customHeight="1">
      <c r="A19" s="435"/>
      <c r="B19" s="31"/>
      <c r="C19" s="15"/>
      <c r="D19" s="15"/>
      <c r="E19" s="15"/>
      <c r="F19" s="15"/>
      <c r="G19" s="15"/>
      <c r="H19" s="15"/>
      <c r="I19" s="15"/>
      <c r="J19" s="15"/>
      <c r="K19" s="15"/>
      <c r="L19" s="15"/>
      <c r="M19" s="15"/>
      <c r="N19" s="15"/>
      <c r="O19" s="15"/>
      <c r="P19" s="15"/>
      <c r="Q19" s="15"/>
      <c r="R19" s="15"/>
      <c r="S19" s="15"/>
    </row>
    <row r="20" spans="1:19" ht="17.25" customHeight="1">
      <c r="A20" s="28" t="s">
        <v>289</v>
      </c>
      <c r="B20" s="31"/>
      <c r="C20" s="15"/>
      <c r="D20" s="15"/>
      <c r="E20" s="15"/>
      <c r="F20" s="15"/>
      <c r="G20" s="15"/>
      <c r="H20" s="15"/>
      <c r="I20" s="15"/>
      <c r="J20" s="15"/>
      <c r="K20" s="15"/>
      <c r="L20" s="15"/>
      <c r="M20" s="15"/>
      <c r="N20" s="15"/>
      <c r="O20" s="15"/>
      <c r="P20" s="15"/>
      <c r="Q20" s="15"/>
      <c r="R20" s="15"/>
      <c r="S20" s="15"/>
    </row>
    <row r="21" spans="1:19" ht="17.25" customHeight="1">
      <c r="A21" s="28" t="s">
        <v>290</v>
      </c>
      <c r="B21" s="31"/>
      <c r="C21" s="15"/>
      <c r="D21" s="15"/>
      <c r="E21" s="15"/>
      <c r="F21" s="15"/>
      <c r="G21" s="15"/>
      <c r="H21" s="15"/>
      <c r="I21" s="15"/>
      <c r="J21" s="15"/>
      <c r="K21" s="15"/>
      <c r="L21" s="15"/>
      <c r="M21" s="15"/>
      <c r="N21" s="15"/>
      <c r="O21" s="15"/>
      <c r="P21" s="15"/>
      <c r="Q21" s="15"/>
      <c r="R21" s="15"/>
      <c r="S21" s="15"/>
    </row>
    <row r="22" spans="1:19" ht="17.25" customHeight="1">
      <c r="A22" s="28"/>
      <c r="B22" s="31"/>
      <c r="C22" s="15"/>
      <c r="D22" s="15"/>
      <c r="E22" s="15"/>
      <c r="F22" s="15"/>
      <c r="G22" s="15"/>
      <c r="H22" s="15"/>
      <c r="I22" s="15"/>
      <c r="J22" s="15"/>
      <c r="K22" s="15"/>
      <c r="L22" s="15"/>
      <c r="M22" s="15"/>
      <c r="N22" s="15"/>
      <c r="O22" s="15"/>
      <c r="P22" s="15"/>
      <c r="Q22" s="15"/>
      <c r="R22" s="15"/>
      <c r="S22" s="15"/>
    </row>
    <row r="23" spans="1:19" ht="18" customHeight="1">
      <c r="A23" s="166" t="s">
        <v>291</v>
      </c>
      <c r="B23" s="15"/>
      <c r="C23" s="15"/>
      <c r="D23" s="15"/>
      <c r="E23" s="15"/>
      <c r="F23" s="15"/>
      <c r="G23" s="15"/>
      <c r="H23" s="15"/>
      <c r="I23" s="15"/>
      <c r="J23" s="15"/>
      <c r="K23" s="15"/>
      <c r="L23" s="15"/>
      <c r="M23" s="15"/>
      <c r="N23" s="15"/>
      <c r="O23" s="15"/>
      <c r="P23" s="15"/>
      <c r="Q23" s="15"/>
      <c r="R23" s="15"/>
      <c r="S23" s="15"/>
    </row>
    <row r="24" spans="1:19" ht="18" customHeight="1">
      <c r="A24" s="166" t="s">
        <v>292</v>
      </c>
      <c r="B24" s="15"/>
      <c r="C24" s="15"/>
      <c r="D24" s="15"/>
      <c r="E24" s="15"/>
      <c r="F24" s="15"/>
      <c r="G24" s="15"/>
      <c r="H24" s="15"/>
      <c r="I24" s="15"/>
      <c r="J24" s="15"/>
      <c r="K24" s="15"/>
      <c r="L24" s="15"/>
      <c r="M24" s="15"/>
      <c r="N24" s="15"/>
      <c r="O24" s="15"/>
      <c r="P24" s="15"/>
      <c r="Q24" s="15"/>
      <c r="R24" s="15"/>
      <c r="S24" s="15"/>
    </row>
    <row r="25" spans="1:19" ht="18" customHeight="1">
      <c r="A25" s="166" t="s">
        <v>293</v>
      </c>
      <c r="B25" s="15"/>
      <c r="C25" s="15"/>
      <c r="D25" s="15"/>
      <c r="E25" s="15"/>
      <c r="F25" s="15"/>
      <c r="G25" s="15"/>
      <c r="H25" s="15"/>
      <c r="I25" s="15"/>
      <c r="J25" s="15"/>
      <c r="K25" s="15"/>
      <c r="L25" s="15"/>
      <c r="M25" s="15"/>
      <c r="N25" s="15"/>
      <c r="O25" s="15"/>
      <c r="P25" s="15"/>
      <c r="Q25" s="15"/>
      <c r="R25" s="15"/>
      <c r="S25" s="15"/>
    </row>
    <row r="26" spans="1:19" ht="15.6">
      <c r="A26" s="166" t="s">
        <v>294</v>
      </c>
      <c r="B26" s="31"/>
      <c r="C26" s="15"/>
      <c r="D26" s="15"/>
      <c r="E26" s="15"/>
      <c r="F26" s="15"/>
      <c r="G26" s="15"/>
      <c r="H26" s="15"/>
      <c r="I26" s="15"/>
      <c r="J26" s="15"/>
      <c r="K26" s="15"/>
      <c r="L26" s="15"/>
      <c r="M26" s="15"/>
      <c r="N26" s="15"/>
      <c r="O26" s="15"/>
      <c r="P26" s="15"/>
      <c r="Q26" s="15"/>
      <c r="R26" s="15"/>
      <c r="S26" s="15"/>
    </row>
    <row r="27" spans="1:19" ht="15.6">
      <c r="A27" s="166"/>
      <c r="B27" s="31"/>
      <c r="C27" s="15"/>
      <c r="D27" s="15"/>
      <c r="E27" s="15"/>
      <c r="F27" s="15"/>
      <c r="G27" s="15"/>
      <c r="H27" s="15"/>
      <c r="I27" s="15"/>
      <c r="J27" s="15"/>
      <c r="K27" s="15"/>
      <c r="L27" s="15"/>
      <c r="M27" s="15"/>
      <c r="N27" s="15"/>
      <c r="O27" s="15"/>
      <c r="P27" s="15"/>
      <c r="Q27" s="15"/>
      <c r="R27" s="15"/>
      <c r="S27" s="15"/>
    </row>
    <row r="28" spans="1:19" ht="15.6">
      <c r="A28" s="166" t="s">
        <v>295</v>
      </c>
      <c r="B28" s="15"/>
      <c r="C28" s="15"/>
      <c r="D28" s="15"/>
      <c r="E28" s="436"/>
      <c r="F28" s="15"/>
      <c r="G28" s="15"/>
      <c r="H28" s="15"/>
      <c r="I28" s="15"/>
      <c r="J28" s="15"/>
      <c r="K28" s="15"/>
      <c r="L28" s="15"/>
      <c r="M28" s="15"/>
      <c r="N28" s="15"/>
      <c r="O28" s="15"/>
      <c r="P28" s="15"/>
      <c r="Q28" s="15"/>
      <c r="R28" s="15"/>
      <c r="S28" s="15"/>
    </row>
    <row r="29" spans="1:19" ht="15.6">
      <c r="A29" s="166" t="s">
        <v>296</v>
      </c>
      <c r="B29" s="15"/>
      <c r="C29" s="15"/>
      <c r="D29" s="15"/>
      <c r="E29" s="436"/>
      <c r="F29" s="15"/>
      <c r="G29" s="15"/>
      <c r="H29" s="15"/>
      <c r="I29" s="15"/>
      <c r="J29" s="15"/>
      <c r="K29" s="15"/>
      <c r="L29" s="15"/>
      <c r="M29" s="15"/>
      <c r="N29" s="15"/>
      <c r="O29" s="15"/>
      <c r="P29" s="15"/>
      <c r="Q29" s="15"/>
      <c r="R29" s="15"/>
      <c r="S29" s="15"/>
    </row>
    <row r="30" spans="1:19" ht="15.6">
      <c r="A30" s="166"/>
      <c r="B30" s="15"/>
      <c r="C30" s="15"/>
      <c r="D30" s="15"/>
      <c r="E30" s="436"/>
      <c r="F30" s="15"/>
      <c r="G30" s="15"/>
      <c r="H30" s="15"/>
      <c r="I30" s="15"/>
      <c r="J30" s="15"/>
      <c r="K30" s="15"/>
      <c r="L30" s="15"/>
      <c r="M30" s="15"/>
      <c r="N30" s="15"/>
      <c r="O30" s="15"/>
      <c r="P30" s="15"/>
      <c r="Q30" s="15"/>
      <c r="R30" s="15"/>
      <c r="S30" s="15"/>
    </row>
    <row r="31" spans="1:19" ht="15.6">
      <c r="A31" s="166" t="s">
        <v>297</v>
      </c>
      <c r="B31" s="15"/>
      <c r="C31" s="15"/>
      <c r="D31" s="15"/>
      <c r="E31" s="436"/>
      <c r="F31" s="15"/>
      <c r="G31" s="15"/>
      <c r="H31" s="15"/>
      <c r="I31" s="15"/>
      <c r="J31" s="15"/>
      <c r="K31" s="15"/>
      <c r="L31" s="15"/>
      <c r="M31" s="15"/>
      <c r="N31" s="15"/>
      <c r="O31" s="15"/>
      <c r="P31" s="15"/>
      <c r="Q31" s="15"/>
      <c r="R31" s="15"/>
      <c r="S31" s="15"/>
    </row>
    <row r="32" spans="1:19" ht="15.6">
      <c r="A32" s="166"/>
      <c r="B32" s="15"/>
      <c r="C32" s="15"/>
      <c r="D32" s="15"/>
      <c r="E32" s="436"/>
      <c r="F32" s="15"/>
      <c r="G32" s="15"/>
      <c r="H32" s="15"/>
      <c r="I32" s="15"/>
      <c r="J32" s="15"/>
      <c r="K32" s="15"/>
      <c r="L32" s="15"/>
      <c r="M32" s="15"/>
      <c r="N32" s="15"/>
      <c r="O32" s="15"/>
      <c r="P32" s="15"/>
      <c r="Q32" s="15"/>
      <c r="R32" s="15"/>
      <c r="S32" s="15"/>
    </row>
    <row r="33" spans="1:19" ht="18" customHeight="1">
      <c r="A33" s="15" t="s">
        <v>298</v>
      </c>
      <c r="B33" s="15"/>
      <c r="C33" s="15"/>
      <c r="D33" s="15"/>
      <c r="E33" s="437"/>
      <c r="F33" s="15"/>
      <c r="G33" s="15"/>
      <c r="H33" s="15"/>
      <c r="I33" s="15"/>
      <c r="J33" s="15"/>
      <c r="K33" s="15"/>
      <c r="L33" s="15"/>
      <c r="M33" s="15"/>
      <c r="N33" s="15"/>
      <c r="O33" s="15"/>
      <c r="P33" s="15"/>
      <c r="Q33" s="15"/>
      <c r="R33" s="15"/>
      <c r="S33" s="15"/>
    </row>
    <row r="34" spans="1:19" ht="18" customHeight="1">
      <c r="A34" s="15"/>
      <c r="B34" s="15"/>
      <c r="C34" s="15"/>
      <c r="D34" s="15"/>
      <c r="E34" s="437"/>
      <c r="F34" s="15"/>
      <c r="G34" s="15"/>
      <c r="H34" s="15"/>
      <c r="I34" s="15"/>
      <c r="J34" s="15"/>
      <c r="K34" s="15"/>
      <c r="L34" s="15"/>
      <c r="M34" s="15"/>
      <c r="N34" s="15"/>
      <c r="O34" s="15"/>
      <c r="P34" s="15"/>
      <c r="Q34" s="15"/>
      <c r="R34" s="15"/>
      <c r="S34" s="15"/>
    </row>
    <row r="35" spans="1:19" ht="15.6">
      <c r="A35" s="166" t="s">
        <v>299</v>
      </c>
      <c r="B35" s="15"/>
      <c r="C35" s="15"/>
      <c r="D35" s="15"/>
      <c r="E35" s="15"/>
      <c r="F35" s="15"/>
      <c r="G35" s="15"/>
      <c r="H35" s="15"/>
      <c r="I35" s="15"/>
      <c r="J35" s="15"/>
      <c r="K35" s="15"/>
      <c r="L35" s="15"/>
      <c r="M35" s="15"/>
      <c r="N35" s="15"/>
      <c r="O35" s="15"/>
      <c r="P35" s="15"/>
      <c r="Q35" s="15"/>
      <c r="R35" s="15"/>
      <c r="S35" s="15"/>
    </row>
    <row r="36" spans="1:19" ht="15.6">
      <c r="A36" s="166"/>
      <c r="B36" s="15"/>
      <c r="C36" s="15"/>
      <c r="D36" s="15"/>
      <c r="E36" s="15"/>
      <c r="F36" s="15"/>
      <c r="G36" s="15"/>
      <c r="H36" s="15"/>
      <c r="I36" s="15"/>
      <c r="J36" s="15"/>
      <c r="K36" s="15"/>
      <c r="L36" s="15"/>
      <c r="M36" s="15"/>
      <c r="N36" s="15"/>
      <c r="O36" s="15"/>
      <c r="P36" s="15"/>
      <c r="Q36" s="15"/>
      <c r="R36" s="15"/>
      <c r="S36" s="15"/>
    </row>
    <row r="37" spans="1:19" ht="18" customHeight="1">
      <c r="A37" s="166" t="s">
        <v>300</v>
      </c>
      <c r="B37" s="15"/>
      <c r="C37" s="15"/>
      <c r="D37" s="15"/>
      <c r="E37" s="15"/>
      <c r="F37" s="15"/>
      <c r="G37" s="15"/>
      <c r="H37" s="15"/>
      <c r="I37" s="15"/>
      <c r="J37" s="15"/>
      <c r="K37" s="15"/>
      <c r="L37" s="15"/>
      <c r="M37" s="15"/>
      <c r="N37" s="15"/>
      <c r="O37" s="15"/>
      <c r="P37" s="15"/>
      <c r="Q37" s="15"/>
      <c r="R37" s="15"/>
      <c r="S37" s="15"/>
    </row>
    <row r="38" spans="1:19" ht="18" customHeight="1">
      <c r="A38" s="166"/>
      <c r="B38" s="15"/>
      <c r="C38" s="15"/>
      <c r="D38" s="15"/>
      <c r="E38" s="15"/>
      <c r="F38" s="15"/>
      <c r="G38" s="15"/>
      <c r="H38" s="15"/>
      <c r="I38" s="15"/>
      <c r="J38" s="15"/>
      <c r="K38" s="15"/>
      <c r="L38" s="15"/>
      <c r="M38" s="15"/>
      <c r="N38" s="15"/>
      <c r="O38" s="15"/>
      <c r="P38" s="15"/>
      <c r="Q38" s="15"/>
      <c r="R38" s="15"/>
      <c r="S38" s="15"/>
    </row>
    <row r="39" spans="1:19" ht="15.6">
      <c r="A39" s="166" t="s">
        <v>301</v>
      </c>
      <c r="B39" s="15"/>
      <c r="C39" s="15"/>
      <c r="D39" s="15"/>
      <c r="E39" s="15"/>
      <c r="F39" s="15"/>
      <c r="G39" s="15"/>
      <c r="H39" s="15"/>
      <c r="I39" s="15"/>
      <c r="J39" s="15"/>
      <c r="K39" s="15"/>
      <c r="L39" s="15"/>
      <c r="M39" s="15"/>
      <c r="N39" s="15"/>
      <c r="O39" s="15"/>
      <c r="P39" s="15"/>
      <c r="Q39" s="15"/>
      <c r="R39" s="15"/>
      <c r="S39" s="15"/>
    </row>
    <row r="40" spans="1:19" ht="15.6">
      <c r="A40" s="15" t="s">
        <v>302</v>
      </c>
      <c r="B40" s="15"/>
      <c r="C40" s="15"/>
      <c r="D40" s="15"/>
      <c r="E40" s="15"/>
      <c r="F40" s="15"/>
      <c r="G40" s="15"/>
      <c r="H40" s="15"/>
      <c r="I40" s="15"/>
      <c r="J40" s="15"/>
      <c r="K40" s="15"/>
      <c r="L40" s="15"/>
      <c r="M40" s="15"/>
      <c r="N40" s="15"/>
      <c r="O40" s="15"/>
      <c r="P40" s="15"/>
      <c r="Q40" s="15"/>
      <c r="R40" s="15"/>
      <c r="S40" s="15"/>
    </row>
  </sheetData>
  <phoneticPr fontId="5" type="noConversion"/>
  <pageMargins left="0.5" right="0.5" top="0.7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N125"/>
  <sheetViews>
    <sheetView zoomScaleNormal="100" workbookViewId="0">
      <selection activeCell="B124" sqref="A124:XFD124"/>
    </sheetView>
  </sheetViews>
  <sheetFormatPr defaultRowHeight="13.15"/>
  <cols>
    <col min="1" max="1" width="10.5703125" customWidth="1"/>
    <col min="2" max="2" width="14.5703125" customWidth="1"/>
    <col min="3" max="3" width="22.5703125" customWidth="1"/>
    <col min="4" max="4" width="19.5703125" customWidth="1"/>
    <col min="5" max="5" width="15.7109375" customWidth="1"/>
    <col min="6" max="6" width="13.42578125" customWidth="1"/>
    <col min="7" max="7" width="24.140625" customWidth="1"/>
    <col min="8" max="8" width="19" customWidth="1"/>
    <col min="9" max="9" width="15.85546875" customWidth="1"/>
    <col min="10" max="10" width="17.85546875" customWidth="1"/>
  </cols>
  <sheetData>
    <row r="1" spans="1:11" ht="17.45">
      <c r="A1" s="24" t="s">
        <v>16</v>
      </c>
      <c r="B1" s="11"/>
      <c r="C1" s="11"/>
      <c r="D1" s="37"/>
      <c r="E1" s="11"/>
      <c r="F1" s="11"/>
      <c r="G1" s="11"/>
      <c r="H1" s="11"/>
      <c r="I1" s="11"/>
      <c r="J1" s="11"/>
    </row>
    <row r="2" spans="1:11" ht="15.6">
      <c r="A2" s="28" t="s">
        <v>32</v>
      </c>
      <c r="D2" s="31"/>
    </row>
    <row r="3" spans="1:11" ht="15.6">
      <c r="A3" s="144" t="s">
        <v>303</v>
      </c>
      <c r="B3" s="144"/>
      <c r="C3" s="144"/>
    </row>
    <row r="4" spans="1:11" ht="15.6">
      <c r="A4" s="144" t="s">
        <v>304</v>
      </c>
      <c r="B4" s="144"/>
      <c r="C4" s="1"/>
    </row>
    <row r="5" spans="1:11" ht="15.6">
      <c r="A5" s="321" t="s">
        <v>305</v>
      </c>
      <c r="B5" s="321"/>
      <c r="C5" s="1"/>
    </row>
    <row r="6" spans="1:11" ht="18" customHeight="1">
      <c r="A6" s="15" t="s">
        <v>306</v>
      </c>
      <c r="B6" s="14"/>
      <c r="C6" s="14"/>
      <c r="D6" s="14"/>
      <c r="E6" s="14"/>
      <c r="F6" s="14"/>
      <c r="G6" s="14"/>
      <c r="H6" s="56"/>
      <c r="I6" s="56"/>
    </row>
    <row r="7" spans="1:11" ht="15.6">
      <c r="A7" s="15"/>
      <c r="B7" s="14"/>
      <c r="C7" s="14"/>
      <c r="D7" s="14"/>
      <c r="E7" s="14"/>
      <c r="F7" s="14"/>
      <c r="G7" s="14"/>
      <c r="H7" s="56"/>
      <c r="I7" s="56"/>
    </row>
    <row r="8" spans="1:11" ht="18">
      <c r="A8" s="75" t="s">
        <v>303</v>
      </c>
      <c r="B8" s="5"/>
      <c r="C8" s="5"/>
      <c r="D8" s="14"/>
      <c r="E8" s="14"/>
      <c r="F8" s="14"/>
      <c r="G8" s="14"/>
    </row>
    <row r="9" spans="1:11" ht="16.5" customHeight="1">
      <c r="A9" s="166" t="s">
        <v>307</v>
      </c>
      <c r="B9" s="167"/>
      <c r="C9" s="167"/>
      <c r="D9" s="167"/>
      <c r="E9" s="167"/>
      <c r="F9" s="167"/>
      <c r="G9" s="167"/>
    </row>
    <row r="10" spans="1:11" ht="15.6">
      <c r="A10" s="15" t="s">
        <v>308</v>
      </c>
      <c r="B10" s="14"/>
      <c r="C10" s="14"/>
      <c r="D10" s="14"/>
      <c r="E10" s="14"/>
      <c r="F10" s="14"/>
      <c r="G10" s="14"/>
    </row>
    <row r="11" spans="1:11" ht="19.5" customHeight="1">
      <c r="A11" s="166" t="s">
        <v>309</v>
      </c>
      <c r="B11" s="167"/>
      <c r="C11" s="167"/>
      <c r="D11" s="167"/>
      <c r="E11" s="167"/>
      <c r="F11" s="167"/>
      <c r="G11" s="167"/>
    </row>
    <row r="12" spans="1:11" ht="17.25" customHeight="1">
      <c r="A12" s="166" t="s">
        <v>310</v>
      </c>
      <c r="B12" s="167"/>
      <c r="C12" s="167"/>
      <c r="D12" s="167"/>
      <c r="E12" s="167"/>
      <c r="F12" s="167"/>
      <c r="G12" s="167"/>
    </row>
    <row r="13" spans="1:11" ht="19.5" customHeight="1">
      <c r="A13" s="166" t="s">
        <v>311</v>
      </c>
      <c r="B13" s="167"/>
      <c r="C13" s="167"/>
      <c r="D13" s="167"/>
      <c r="E13" s="167"/>
      <c r="F13" s="167"/>
      <c r="G13" s="167"/>
      <c r="H13" s="56"/>
      <c r="I13" s="21"/>
      <c r="J13" s="21"/>
      <c r="K13" s="21"/>
    </row>
    <row r="14" spans="1:11" ht="15.6">
      <c r="A14" s="15" t="s">
        <v>312</v>
      </c>
      <c r="B14" s="14"/>
      <c r="C14" s="14"/>
      <c r="D14" s="14"/>
      <c r="E14" s="14"/>
      <c r="F14" s="14"/>
      <c r="G14" s="14"/>
    </row>
    <row r="15" spans="1:11" ht="19.5" customHeight="1">
      <c r="A15" s="166" t="s">
        <v>313</v>
      </c>
      <c r="B15" s="167"/>
      <c r="C15" s="167"/>
      <c r="D15" s="167"/>
      <c r="E15" s="167"/>
      <c r="F15" s="167"/>
      <c r="G15" s="167"/>
      <c r="I15" s="21"/>
      <c r="J15" s="21"/>
      <c r="K15" s="21"/>
    </row>
    <row r="16" spans="1:11" ht="15.6">
      <c r="A16" s="15"/>
      <c r="B16" s="14"/>
      <c r="C16" s="14"/>
      <c r="D16" s="14"/>
      <c r="E16" s="14"/>
      <c r="F16" s="14"/>
      <c r="G16" s="14"/>
    </row>
    <row r="17" spans="1:8" ht="20.25" customHeight="1">
      <c r="A17" s="75" t="s">
        <v>304</v>
      </c>
      <c r="B17" s="14"/>
      <c r="C17" s="14"/>
      <c r="D17" s="14"/>
      <c r="E17" s="14"/>
      <c r="F17" s="14"/>
      <c r="G17" s="14"/>
    </row>
    <row r="18" spans="1:8" ht="15.6">
      <c r="A18" s="15" t="s">
        <v>314</v>
      </c>
      <c r="B18" s="14"/>
      <c r="C18" s="14"/>
      <c r="D18" s="14"/>
      <c r="E18" s="14"/>
      <c r="F18" s="14"/>
      <c r="G18" s="14"/>
    </row>
    <row r="19" spans="1:8" ht="15.6">
      <c r="A19" s="166" t="s">
        <v>315</v>
      </c>
      <c r="B19" s="166"/>
      <c r="C19" s="166"/>
      <c r="D19" s="166"/>
      <c r="E19" s="166"/>
      <c r="F19" s="166"/>
      <c r="G19" s="166"/>
    </row>
    <row r="20" spans="1:8" ht="15.6">
      <c r="A20" s="15" t="s">
        <v>316</v>
      </c>
      <c r="B20" s="14"/>
      <c r="C20" s="14"/>
      <c r="D20" s="14"/>
      <c r="E20" s="14"/>
      <c r="F20" s="14"/>
      <c r="G20" s="14"/>
    </row>
    <row r="21" spans="1:8" ht="15.6" customHeight="1">
      <c r="A21" s="166" t="s">
        <v>317</v>
      </c>
      <c r="B21" s="166"/>
      <c r="C21" s="166"/>
      <c r="D21" s="166"/>
      <c r="E21" s="166"/>
      <c r="F21" s="166"/>
      <c r="G21" s="166"/>
    </row>
    <row r="22" spans="1:8" ht="15.75" customHeight="1">
      <c r="A22" s="439" t="s">
        <v>318</v>
      </c>
      <c r="B22" s="439"/>
      <c r="C22" s="439"/>
      <c r="D22" s="439"/>
      <c r="E22" s="439"/>
      <c r="F22" s="439"/>
      <c r="G22" s="439"/>
      <c r="H22" s="35"/>
    </row>
    <row r="23" spans="1:8" ht="15" customHeight="1">
      <c r="A23" s="15" t="s">
        <v>319</v>
      </c>
      <c r="B23" s="14"/>
      <c r="C23" s="14"/>
      <c r="D23" s="14"/>
      <c r="E23" s="14"/>
      <c r="F23" s="14"/>
      <c r="G23" s="14"/>
    </row>
    <row r="24" spans="1:8" ht="15.6">
      <c r="A24" s="15" t="s">
        <v>320</v>
      </c>
      <c r="B24" s="14"/>
      <c r="C24" s="14"/>
      <c r="D24" s="14"/>
      <c r="E24" s="14"/>
      <c r="F24" s="14"/>
      <c r="G24" s="14"/>
    </row>
    <row r="25" spans="1:8" ht="16.149999999999999" customHeight="1">
      <c r="A25" s="166" t="s">
        <v>321</v>
      </c>
      <c r="B25" s="167"/>
      <c r="C25" s="167"/>
      <c r="D25" s="167"/>
      <c r="E25" s="167"/>
      <c r="F25" s="167"/>
      <c r="G25" s="167"/>
    </row>
    <row r="26" spans="1:8" ht="17.45" customHeight="1">
      <c r="A26" s="166" t="s">
        <v>322</v>
      </c>
      <c r="B26" s="166"/>
      <c r="C26" s="166"/>
      <c r="D26" s="166"/>
      <c r="E26" s="166"/>
      <c r="F26" s="166"/>
      <c r="G26" s="166"/>
    </row>
    <row r="27" spans="1:8" ht="19.149999999999999" customHeight="1">
      <c r="A27" s="166" t="s">
        <v>323</v>
      </c>
      <c r="B27" s="166"/>
      <c r="C27" s="166"/>
      <c r="D27" s="166"/>
      <c r="E27" s="166"/>
      <c r="F27" s="166"/>
      <c r="G27" s="166"/>
    </row>
    <row r="28" spans="1:8" ht="15.6">
      <c r="A28" s="15" t="s">
        <v>324</v>
      </c>
      <c r="B28" s="15"/>
      <c r="C28" s="15"/>
      <c r="D28" s="15"/>
      <c r="E28" s="15"/>
      <c r="F28" s="15"/>
      <c r="G28" s="15"/>
    </row>
    <row r="29" spans="1:8" ht="18" customHeight="1">
      <c r="A29" s="166" t="s">
        <v>325</v>
      </c>
      <c r="B29" s="166"/>
      <c r="C29" s="166"/>
      <c r="D29" s="166"/>
      <c r="E29" s="166"/>
      <c r="F29" s="166"/>
      <c r="G29" s="166"/>
    </row>
    <row r="30" spans="1:8" ht="15" customHeight="1">
      <c r="A30" s="440" t="s">
        <v>326</v>
      </c>
      <c r="B30" s="166"/>
      <c r="C30" s="166"/>
      <c r="D30" s="166"/>
      <c r="E30" s="166"/>
      <c r="F30" s="166"/>
      <c r="G30" s="166"/>
    </row>
    <row r="31" spans="1:8" ht="18" customHeight="1">
      <c r="A31" s="166" t="s">
        <v>327</v>
      </c>
      <c r="B31" s="166"/>
      <c r="C31" s="166"/>
      <c r="D31" s="166"/>
      <c r="E31" s="166"/>
      <c r="F31" s="166"/>
      <c r="G31" s="166"/>
    </row>
    <row r="32" spans="1:8" ht="15.6">
      <c r="A32" s="15" t="s">
        <v>328</v>
      </c>
      <c r="B32" s="15"/>
      <c r="C32" s="15"/>
      <c r="D32" s="15"/>
      <c r="E32" s="15"/>
      <c r="F32" s="15"/>
      <c r="G32" s="15"/>
    </row>
    <row r="33" spans="1:12" ht="18" customHeight="1">
      <c r="A33" s="166" t="s">
        <v>329</v>
      </c>
      <c r="B33" s="167"/>
      <c r="C33" s="167"/>
      <c r="D33" s="167"/>
      <c r="E33" s="167"/>
      <c r="F33" s="167"/>
      <c r="G33" s="167"/>
    </row>
    <row r="34" spans="1:12" ht="15.75" customHeight="1">
      <c r="A34" s="166"/>
      <c r="B34" s="167"/>
      <c r="C34" s="167"/>
      <c r="D34" s="167"/>
      <c r="E34" s="167"/>
      <c r="F34" s="167"/>
      <c r="G34" s="167"/>
    </row>
    <row r="35" spans="1:12" ht="15.6">
      <c r="A35" s="75" t="s">
        <v>305</v>
      </c>
      <c r="B35" s="14"/>
      <c r="C35" s="14"/>
      <c r="D35" s="14"/>
      <c r="E35" s="14"/>
      <c r="F35" s="14"/>
      <c r="G35" s="14"/>
    </row>
    <row r="36" spans="1:12" ht="15.6">
      <c r="A36" s="166" t="s">
        <v>330</v>
      </c>
      <c r="B36" s="167"/>
      <c r="C36" s="167"/>
      <c r="D36" s="167"/>
      <c r="E36" s="167"/>
      <c r="F36" s="167"/>
      <c r="G36" s="167"/>
    </row>
    <row r="37" spans="1:12" ht="16.5" customHeight="1">
      <c r="A37" s="166" t="s">
        <v>331</v>
      </c>
      <c r="B37" s="167"/>
      <c r="C37" s="167"/>
      <c r="D37" s="167"/>
      <c r="E37" s="167"/>
      <c r="F37" s="167"/>
      <c r="G37" s="167"/>
    </row>
    <row r="38" spans="1:12" ht="15" customHeight="1">
      <c r="A38" s="15" t="s">
        <v>332</v>
      </c>
      <c r="B38" s="56"/>
      <c r="C38" s="56"/>
      <c r="D38" s="56"/>
      <c r="E38" s="56"/>
      <c r="F38" s="56"/>
      <c r="G38" s="56"/>
    </row>
    <row r="39" spans="1:12" ht="19.5" customHeight="1">
      <c r="A39" s="206" t="s">
        <v>47</v>
      </c>
      <c r="B39" s="167"/>
      <c r="C39" s="167"/>
      <c r="D39" s="167"/>
      <c r="E39" s="167"/>
      <c r="F39" s="167"/>
      <c r="G39" s="167"/>
      <c r="H39" s="167"/>
      <c r="I39" s="167"/>
      <c r="J39" s="167"/>
    </row>
    <row r="40" spans="1:12" ht="19.5" customHeight="1">
      <c r="A40" s="166" t="s">
        <v>333</v>
      </c>
      <c r="B40" s="167"/>
      <c r="C40" s="167"/>
      <c r="D40" s="167"/>
      <c r="E40" s="167"/>
      <c r="F40" s="167"/>
      <c r="G40" s="167"/>
      <c r="H40" s="75"/>
      <c r="I40" s="15"/>
      <c r="J40" s="15"/>
      <c r="K40" s="15"/>
    </row>
    <row r="41" spans="1:12" ht="18.75" customHeight="1">
      <c r="A41" s="166" t="s">
        <v>334</v>
      </c>
      <c r="B41" s="167"/>
      <c r="C41" s="167"/>
      <c r="D41" s="167"/>
      <c r="E41" s="167"/>
      <c r="F41" s="167"/>
      <c r="G41" s="167"/>
      <c r="H41" s="75"/>
      <c r="I41" s="15"/>
      <c r="J41" s="15"/>
      <c r="K41" s="15"/>
    </row>
    <row r="42" spans="1:12" ht="18" customHeight="1">
      <c r="A42" s="166" t="s">
        <v>196</v>
      </c>
      <c r="B42" s="167"/>
      <c r="C42" s="167"/>
      <c r="D42" s="167"/>
      <c r="E42" s="167"/>
      <c r="F42" s="167"/>
      <c r="G42" s="167"/>
      <c r="H42" s="75"/>
      <c r="I42" s="15"/>
      <c r="J42" s="15"/>
      <c r="K42" s="15"/>
    </row>
    <row r="43" spans="1:12" ht="15.75" customHeight="1">
      <c r="A43" s="15" t="s">
        <v>212</v>
      </c>
      <c r="B43" s="14"/>
      <c r="C43" s="14"/>
      <c r="D43" s="14"/>
      <c r="E43" s="14"/>
      <c r="F43" s="14"/>
      <c r="G43" s="14"/>
    </row>
    <row r="44" spans="1:12" ht="15" customHeight="1">
      <c r="A44" s="166" t="s">
        <v>251</v>
      </c>
      <c r="B44" s="167"/>
      <c r="C44" s="167"/>
      <c r="D44" s="167"/>
      <c r="E44" s="167"/>
      <c r="F44" s="167"/>
      <c r="G44" s="167"/>
      <c r="H44" s="75"/>
      <c r="I44" s="15"/>
      <c r="J44" s="15"/>
    </row>
    <row r="45" spans="1:12" ht="15.6">
      <c r="A45" s="15" t="s">
        <v>335</v>
      </c>
      <c r="B45" s="14"/>
      <c r="C45" s="14"/>
      <c r="D45" s="14"/>
      <c r="E45" s="14"/>
      <c r="F45" s="14"/>
      <c r="G45" s="14"/>
      <c r="K45" s="15"/>
      <c r="L45" s="15"/>
    </row>
    <row r="46" spans="1:12" ht="15.75" customHeight="1">
      <c r="A46" s="15" t="s">
        <v>198</v>
      </c>
      <c r="B46" s="15"/>
      <c r="C46" s="15"/>
      <c r="D46" s="15"/>
      <c r="E46" s="15"/>
      <c r="F46" s="15"/>
      <c r="G46" s="15"/>
      <c r="H46" s="15"/>
      <c r="I46" s="15"/>
      <c r="J46" s="15"/>
    </row>
    <row r="47" spans="1:12" ht="15.6">
      <c r="A47" s="15" t="s">
        <v>336</v>
      </c>
      <c r="B47" s="438"/>
      <c r="C47" s="438"/>
      <c r="D47" s="438"/>
      <c r="E47" s="438"/>
      <c r="F47" s="438"/>
      <c r="G47" s="438"/>
      <c r="H47" s="438"/>
      <c r="I47" s="438"/>
      <c r="J47" s="438"/>
    </row>
    <row r="48" spans="1:12" ht="16.149999999999999" thickBot="1">
      <c r="A48" s="15"/>
      <c r="B48" s="438"/>
      <c r="C48" s="438"/>
      <c r="D48" s="438"/>
      <c r="E48" s="438"/>
      <c r="F48" s="438"/>
      <c r="G48" s="438"/>
      <c r="H48" s="438"/>
      <c r="I48" s="438"/>
      <c r="J48" s="438"/>
    </row>
    <row r="49" spans="1:14" ht="16.149999999999999" thickBot="1">
      <c r="B49" s="549" t="s">
        <v>55</v>
      </c>
      <c r="C49" s="550"/>
      <c r="D49" s="443">
        <f ca="1">LOOKUP("End of Data",Data!$J$37:'Data'!$J$93,Data!$B$37:'Data'!$B$93)</f>
        <v>45386</v>
      </c>
    </row>
    <row r="50" spans="1:14" ht="16.149999999999999" thickBot="1">
      <c r="A50" s="444" t="s">
        <v>56</v>
      </c>
      <c r="B50" s="445"/>
      <c r="C50" s="445"/>
      <c r="D50" s="445"/>
      <c r="E50" s="445"/>
      <c r="F50" s="445"/>
      <c r="G50" s="445"/>
      <c r="H50" s="445"/>
      <c r="I50" s="445"/>
      <c r="J50" s="446"/>
    </row>
    <row r="51" spans="1:14" ht="15">
      <c r="A51" s="447"/>
      <c r="B51" s="551" t="s">
        <v>57</v>
      </c>
      <c r="C51" s="552"/>
      <c r="D51" s="567" t="s">
        <v>253</v>
      </c>
      <c r="E51" s="567"/>
      <c r="F51" t="s">
        <v>59</v>
      </c>
      <c r="G51" s="551" t="s">
        <v>254</v>
      </c>
      <c r="H51" s="551"/>
      <c r="I51" s="551"/>
      <c r="J51" s="448"/>
    </row>
    <row r="52" spans="1:14">
      <c r="A52" s="323" t="s">
        <v>61</v>
      </c>
      <c r="B52" s="324" t="s">
        <v>62</v>
      </c>
      <c r="C52" s="324" t="s">
        <v>255</v>
      </c>
      <c r="D52" t="s">
        <v>64</v>
      </c>
      <c r="E52" t="s">
        <v>256</v>
      </c>
      <c r="F52" t="s">
        <v>257</v>
      </c>
      <c r="G52" s="324" t="s">
        <v>67</v>
      </c>
      <c r="H52" s="324" t="s">
        <v>68</v>
      </c>
      <c r="I52" s="324" t="s">
        <v>69</v>
      </c>
      <c r="J52" s="448"/>
    </row>
    <row r="53" spans="1:14" ht="39.6">
      <c r="A53" s="449" t="s">
        <v>70</v>
      </c>
      <c r="B53" s="441" t="s">
        <v>71</v>
      </c>
      <c r="C53" s="441" t="s">
        <v>72</v>
      </c>
      <c r="D53" s="442" t="s">
        <v>73</v>
      </c>
      <c r="E53" s="441" t="s">
        <v>74</v>
      </c>
      <c r="F53" s="441" t="s">
        <v>75</v>
      </c>
      <c r="G53" s="441" t="s">
        <v>76</v>
      </c>
      <c r="H53" s="441" t="s">
        <v>77</v>
      </c>
      <c r="I53" s="441" t="s">
        <v>78</v>
      </c>
      <c r="J53" s="450"/>
    </row>
    <row r="54" spans="1:14">
      <c r="A54" s="325"/>
      <c r="B54" s="111" t="s">
        <v>79</v>
      </c>
      <c r="H54" s="326" t="s">
        <v>258</v>
      </c>
      <c r="I54" s="326" t="s">
        <v>81</v>
      </c>
      <c r="J54" s="448"/>
      <c r="N54" s="49"/>
    </row>
    <row r="55" spans="1:14" ht="15.6">
      <c r="A55" s="325" t="s">
        <v>82</v>
      </c>
      <c r="B55" s="49" t="s">
        <v>31</v>
      </c>
      <c r="C55" s="49" t="str">
        <f ca="1">IF(B56=0,"",B56)</f>
        <v/>
      </c>
      <c r="D55" s="49" cm="1">
        <f t="array" aca="1" ref="D55:D66" ca="1">TRANSPOSE(Data!$C$503:'Data'!$N$503)</f>
        <v>-0.40903544616060189</v>
      </c>
      <c r="E55" s="49" t="str">
        <f ca="1">IF(C55="","",C55+D55)</f>
        <v/>
      </c>
      <c r="F55" s="327">
        <f ca="1">_xlfn.IFNA(LOOKUP("End of Data",Data!$Q$222:'Data'!$Q$278,Data!E$222:'Data'!E$278),0)</f>
        <v>7.67</v>
      </c>
      <c r="G55" s="49">
        <f ca="1">IF(F55&gt;0,F55,E55)</f>
        <v>7.67</v>
      </c>
      <c r="H55" s="328">
        <f>Data!C607*100</f>
        <v>13.079999999999997</v>
      </c>
      <c r="I55" s="51">
        <f t="shared" ref="I55:I66" ca="1" si="0">(G55*H55)/100</f>
        <v>1.0032359999999998</v>
      </c>
      <c r="J55" s="448"/>
      <c r="N55" s="49"/>
    </row>
    <row r="56" spans="1:14" ht="15.6">
      <c r="A56" s="325" t="s">
        <v>83</v>
      </c>
      <c r="B56" s="327">
        <f ca="1">LOOKUP("End of Data",Data!$J$37:'Data'!$J$93,Data!D$37:'Data'!$D$93)</f>
        <v>0</v>
      </c>
      <c r="C56" s="49" t="str">
        <f ca="1">IF(B58=0,"",B58)</f>
        <v/>
      </c>
      <c r="D56" s="49">
        <f ca="1"/>
        <v>-0.56250137871059702</v>
      </c>
      <c r="E56" s="49" t="str">
        <f ca="1">IF(C56="","",C56+D56)</f>
        <v/>
      </c>
      <c r="F56" s="327">
        <f ca="1">_xlfn.IFNA(LOOKUP("End of Data",Data!$Q$222:'Data'!$Q$278,Data!F$222:'Data'!F$278),0)</f>
        <v>7.61</v>
      </c>
      <c r="G56" s="49">
        <f ca="1">IF(F56&gt;0,F56,E56)</f>
        <v>7.61</v>
      </c>
      <c r="H56" s="328">
        <f>Data!D607*100</f>
        <v>17.559999999999999</v>
      </c>
      <c r="I56" s="51">
        <f ca="1">(G56*H56)/100</f>
        <v>1.3363159999999998</v>
      </c>
      <c r="J56" s="448"/>
      <c r="N56" s="49"/>
    </row>
    <row r="57" spans="1:14" ht="15.6">
      <c r="A57" s="325" t="s">
        <v>84</v>
      </c>
      <c r="B57" s="49"/>
      <c r="C57" s="49" t="str">
        <f ca="1">IF(B58=0,"",B58)</f>
        <v/>
      </c>
      <c r="D57" s="49">
        <f ca="1"/>
        <v>-0.30352649680643529</v>
      </c>
      <c r="E57" s="49" t="str">
        <f t="shared" ref="E57:E65" ca="1" si="1">IF(C57="","",C57+D57)</f>
        <v/>
      </c>
      <c r="F57" s="327">
        <f ca="1">_xlfn.IFNA(LOOKUP("End of Data",Data!$Q$222:'Data'!$Q$278,Data!G$222:'Data'!G$278),0)</f>
        <v>7.35</v>
      </c>
      <c r="G57" s="49">
        <f t="shared" ref="G57:G66" ca="1" si="2">IF(F57&gt;0,F57,E57)</f>
        <v>7.35</v>
      </c>
      <c r="H57" s="328">
        <f>Data!E607*100</f>
        <v>13.86</v>
      </c>
      <c r="I57" s="51">
        <f t="shared" ca="1" si="0"/>
        <v>1.01871</v>
      </c>
      <c r="J57" s="448"/>
      <c r="N57" s="49"/>
    </row>
    <row r="58" spans="1:14" ht="15.6">
      <c r="A58" s="325" t="s">
        <v>85</v>
      </c>
      <c r="B58" s="327">
        <f ca="1">LOOKUP("End of Data",Data!$J$37:'Data'!$J$93,Data!$E$37:'Data'!$E$93)</f>
        <v>0</v>
      </c>
      <c r="C58" s="49" t="str">
        <f ca="1">IF(B61=0,"",B61)</f>
        <v/>
      </c>
      <c r="D58" s="49">
        <f ca="1"/>
        <v>-0.48169207780976098</v>
      </c>
      <c r="E58" s="49" t="str">
        <f t="shared" ca="1" si="1"/>
        <v/>
      </c>
      <c r="F58" s="327">
        <f ca="1">_xlfn.IFNA(LOOKUP("End of Data",Data!$Q$222:'Data'!$Q$278,Data!H$222:'Data'!H$278),0)</f>
        <v>7.07</v>
      </c>
      <c r="G58" s="49">
        <f t="shared" ca="1" si="2"/>
        <v>7.07</v>
      </c>
      <c r="H58" s="328">
        <f>Data!F607*100</f>
        <v>9.2799999999999994</v>
      </c>
      <c r="I58" s="51">
        <f t="shared" ca="1" si="0"/>
        <v>0.65609600000000001</v>
      </c>
      <c r="J58" s="448"/>
      <c r="N58" s="49"/>
    </row>
    <row r="59" spans="1:14" ht="15.6">
      <c r="A59" s="325" t="s">
        <v>86</v>
      </c>
      <c r="B59" s="49"/>
      <c r="C59" s="49" t="str">
        <f ca="1">IF(B61=0,"",B61)</f>
        <v/>
      </c>
      <c r="D59" s="49">
        <f ca="1"/>
        <v>-0.42161097048657836</v>
      </c>
      <c r="E59" s="49" t="str">
        <f t="shared" ca="1" si="1"/>
        <v/>
      </c>
      <c r="F59" s="327">
        <f ca="1">_xlfn.IFNA(LOOKUP("End of Data",Data!$Q$222:'Data'!$Q$278,Data!I$222:'Data'!I$278),0)</f>
        <v>6.98</v>
      </c>
      <c r="G59" s="49">
        <f t="shared" ca="1" si="2"/>
        <v>6.98</v>
      </c>
      <c r="H59" s="328">
        <f>Data!G607*100</f>
        <v>6.36</v>
      </c>
      <c r="I59" s="51">
        <f t="shared" ca="1" si="0"/>
        <v>0.4439280000000001</v>
      </c>
      <c r="J59" s="448"/>
      <c r="N59" s="49"/>
    </row>
    <row r="60" spans="1:14" ht="15.6">
      <c r="A60" s="325" t="s">
        <v>87</v>
      </c>
      <c r="B60" s="49"/>
      <c r="C60" s="49" t="str">
        <f ca="1">IF(B61=0,"",B61)</f>
        <v/>
      </c>
      <c r="D60" s="49">
        <f ca="1"/>
        <v>-0.2651712896451352</v>
      </c>
      <c r="E60" s="49" t="str">
        <f t="shared" ca="1" si="1"/>
        <v/>
      </c>
      <c r="F60" s="327">
        <f ca="1">_xlfn.IFNA(LOOKUP("End of Data",Data!$Q$222:'Data'!$Q$278,Data!J$222:'Data'!J$278),0)</f>
        <v>6.53</v>
      </c>
      <c r="G60" s="49">
        <f t="shared" ca="1" si="2"/>
        <v>6.53</v>
      </c>
      <c r="H60" s="328">
        <f>Data!H607*100</f>
        <v>4.9600000000000009</v>
      </c>
      <c r="I60" s="51">
        <f t="shared" ca="1" si="0"/>
        <v>0.32388800000000001</v>
      </c>
      <c r="J60" s="448"/>
      <c r="N60" s="49"/>
    </row>
    <row r="61" spans="1:14" ht="15.6">
      <c r="A61" s="325" t="s">
        <v>88</v>
      </c>
      <c r="B61" s="327">
        <f ca="1">LOOKUP("End of Data",Data!$J$37:'Data'!$J$93,Data!F$37:'Data'!$F$93)</f>
        <v>0</v>
      </c>
      <c r="C61" s="49" t="str">
        <f ca="1">IF(B64=0,"",B64)</f>
        <v/>
      </c>
      <c r="D61" s="49">
        <f ca="1"/>
        <v>-0.30737613015018139</v>
      </c>
      <c r="E61" s="49" t="str">
        <f t="shared" ca="1" si="1"/>
        <v/>
      </c>
      <c r="F61" s="327">
        <f ca="1">_xlfn.IFNA(LOOKUP("End of Data",Data!$Q$222:'Data'!$Q$278,Data!K$222:'Data'!K$278),0)</f>
        <v>6.79</v>
      </c>
      <c r="G61" s="49">
        <f t="shared" ca="1" si="2"/>
        <v>6.79</v>
      </c>
      <c r="H61" s="328">
        <f>Data!I607*100</f>
        <v>8.44</v>
      </c>
      <c r="I61" s="51">
        <f t="shared" ca="1" si="0"/>
        <v>0.57307599999999992</v>
      </c>
      <c r="J61" s="448"/>
      <c r="N61" s="49"/>
    </row>
    <row r="62" spans="1:14" ht="15.6">
      <c r="A62" s="325" t="s">
        <v>89</v>
      </c>
      <c r="B62" s="49"/>
      <c r="C62" s="49" t="str">
        <f ca="1">IF(B64=0,"",B64)</f>
        <v/>
      </c>
      <c r="D62" s="49">
        <f ca="1"/>
        <v>-0.417222635673488</v>
      </c>
      <c r="E62" s="49" t="str">
        <f t="shared" ca="1" si="1"/>
        <v/>
      </c>
      <c r="F62" s="327">
        <f ca="1">_xlfn.IFNA(LOOKUP("End of Data",Data!$Q$222:'Data'!$Q$278,Data!L$222:'Data'!L$278),0)</f>
        <v>6.79</v>
      </c>
      <c r="G62" s="49">
        <f t="shared" ca="1" si="2"/>
        <v>6.79</v>
      </c>
      <c r="H62" s="328">
        <f>Data!J607*100</f>
        <v>9.42</v>
      </c>
      <c r="I62" s="51">
        <f t="shared" ca="1" si="0"/>
        <v>0.63961800000000002</v>
      </c>
      <c r="J62" s="448"/>
      <c r="N62" s="49"/>
    </row>
    <row r="63" spans="1:14" ht="15.6">
      <c r="A63" s="325" t="s">
        <v>90</v>
      </c>
      <c r="C63" s="49" t="str">
        <f ca="1">IF(B64=0,"",B64)</f>
        <v/>
      </c>
      <c r="D63" s="49">
        <f ca="1"/>
        <v>-0.24941865715382239</v>
      </c>
      <c r="E63" s="49" t="str">
        <f t="shared" ca="1" si="1"/>
        <v/>
      </c>
      <c r="F63" s="327">
        <f ca="1">_xlfn.IFNA(LOOKUP("End of Data",Data!$Q$222:'Data'!$Q$278,Data!M$222:'Data'!M$278),0)</f>
        <v>6.36</v>
      </c>
      <c r="G63" s="49">
        <f t="shared" ca="1" si="2"/>
        <v>6.36</v>
      </c>
      <c r="H63" s="328">
        <f>Data!K607*100</f>
        <v>4.9399999999999995</v>
      </c>
      <c r="I63" s="51">
        <f t="shared" ca="1" si="0"/>
        <v>0.31418399999999996</v>
      </c>
      <c r="J63" s="448"/>
      <c r="N63" s="49"/>
    </row>
    <row r="64" spans="1:14" ht="15.6">
      <c r="A64" s="325" t="s">
        <v>91</v>
      </c>
      <c r="B64" s="327">
        <f ca="1">LOOKUP("End of Data",Data!$J$37:'Data'!$J$93,Data!G$37:'Data'!$G$93)</f>
        <v>0</v>
      </c>
      <c r="C64" s="49">
        <f ca="1">IF(B66=0,"",B66)</f>
        <v>5.9164354581072942</v>
      </c>
      <c r="D64" s="49">
        <f ca="1"/>
        <v>-0.12885900681363296</v>
      </c>
      <c r="E64" s="49">
        <f t="shared" ca="1" si="1"/>
        <v>5.7875764512936616</v>
      </c>
      <c r="F64" s="327">
        <f ca="1">_xlfn.IFNA(LOOKUP("End of Data",Data!$Q$222:'Data'!$Q$278,Data!N$222:'Data'!N$278),0)</f>
        <v>0</v>
      </c>
      <c r="G64" s="49">
        <f t="shared" ca="1" si="2"/>
        <v>5.7875764512936616</v>
      </c>
      <c r="H64" s="328">
        <f>Data!L607*100</f>
        <v>4.62</v>
      </c>
      <c r="I64" s="51">
        <f t="shared" ca="1" si="0"/>
        <v>0.26738603204976719</v>
      </c>
      <c r="J64" s="448"/>
      <c r="N64" s="49"/>
    </row>
    <row r="65" spans="1:14" ht="15.6">
      <c r="A65" s="325" t="s">
        <v>92</v>
      </c>
      <c r="C65" s="49">
        <f ca="1">IF(B66=0,"",B66)</f>
        <v>5.9164354581072942</v>
      </c>
      <c r="D65" s="49">
        <f ca="1"/>
        <v>-0.13907097446612368</v>
      </c>
      <c r="E65" s="49">
        <f t="shared" ca="1" si="1"/>
        <v>5.7773644836411702</v>
      </c>
      <c r="F65" s="327">
        <f ca="1">_xlfn.IFNA(LOOKUP("End of Data",Data!$Q$222:'Data'!$Q$278,Data!O$222:'Data'!O$278),0)</f>
        <v>0</v>
      </c>
      <c r="G65" s="49">
        <f t="shared" ca="1" si="2"/>
        <v>5.7773644836411702</v>
      </c>
      <c r="H65" s="328">
        <f>Data!M607*100</f>
        <v>3.8400000000000003</v>
      </c>
      <c r="I65" s="51">
        <f t="shared" ca="1" si="0"/>
        <v>0.22185079617182094</v>
      </c>
      <c r="J65" s="448"/>
      <c r="N65" s="49"/>
    </row>
    <row r="66" spans="1:14" ht="15.6">
      <c r="A66" s="325" t="s">
        <v>93</v>
      </c>
      <c r="B66" s="327">
        <f ca="1">LOOKUP("End of Data",Data!$J$37:'Data'!$J$93,Data!$H$37:'Data'!$H$93)</f>
        <v>5.9164354581072942</v>
      </c>
      <c r="C66" s="49">
        <f ca="1">IF(B67=0,"",B67)</f>
        <v>5.9849905018083183</v>
      </c>
      <c r="D66" s="49">
        <f ca="1"/>
        <v>-0.17333184971995622</v>
      </c>
      <c r="E66" s="49">
        <f ca="1">IF(C66="","",C66+D66)</f>
        <v>5.8116586520883624</v>
      </c>
      <c r="F66" s="327">
        <f ca="1">_xlfn.IFNA(LOOKUP("End of Data",Data!$Q$222:'Data'!$Q$278,Data!P$222:'Data'!P$278),0)</f>
        <v>0</v>
      </c>
      <c r="G66" s="49">
        <f t="shared" ca="1" si="2"/>
        <v>5.8116586520883624</v>
      </c>
      <c r="H66" s="328">
        <f>Data!N607*100</f>
        <v>3.64</v>
      </c>
      <c r="I66" s="51">
        <f t="shared" ca="1" si="0"/>
        <v>0.21154437493601641</v>
      </c>
      <c r="J66" s="448"/>
    </row>
    <row r="67" spans="1:14" ht="16.149999999999999" thickBot="1">
      <c r="A67" s="412" t="s">
        <v>83</v>
      </c>
      <c r="B67" s="330">
        <f ca="1">LOOKUP("End of Data",Data!$J$37:'Data'!$J$93,Data!$I$37:'Data'!$I$93)</f>
        <v>5.9849905018083183</v>
      </c>
      <c r="C67" s="62"/>
      <c r="D67" s="62"/>
      <c r="E67" s="62"/>
      <c r="F67" s="62"/>
      <c r="G67" s="331" t="s">
        <v>95</v>
      </c>
      <c r="H67" s="332">
        <f>SUM(H55:H66)</f>
        <v>100</v>
      </c>
      <c r="I67" s="77"/>
      <c r="J67" s="451"/>
    </row>
    <row r="68" spans="1:14" ht="13.9" thickBot="1">
      <c r="B68" s="49"/>
      <c r="C68" s="49"/>
      <c r="D68" s="49"/>
      <c r="E68" s="49"/>
      <c r="F68" s="49"/>
      <c r="G68" s="49"/>
    </row>
    <row r="69" spans="1:14" ht="16.149999999999999" thickBot="1">
      <c r="A69" s="193" t="s">
        <v>201</v>
      </c>
      <c r="B69" s="194"/>
      <c r="C69" s="194"/>
      <c r="D69" s="195"/>
      <c r="E69" s="196"/>
      <c r="F69" s="196"/>
      <c r="G69" s="196"/>
      <c r="H69" s="196"/>
      <c r="I69" s="196"/>
      <c r="J69" s="197"/>
    </row>
    <row r="70" spans="1:14" ht="16.149999999999999" thickBot="1">
      <c r="A70" s="198"/>
      <c r="B70" s="199"/>
      <c r="C70" s="199"/>
      <c r="D70" s="200"/>
      <c r="E70" s="200"/>
      <c r="F70" s="200"/>
      <c r="G70" s="200"/>
      <c r="H70" s="200"/>
      <c r="I70" s="200"/>
      <c r="J70" s="201"/>
    </row>
    <row r="71" spans="1:14" ht="14.45" thickBot="1">
      <c r="A71" s="202" t="s">
        <v>259</v>
      </c>
      <c r="B71" s="200"/>
      <c r="C71" s="200"/>
      <c r="D71" s="200"/>
      <c r="E71" s="200"/>
      <c r="F71" s="200"/>
      <c r="G71" s="200"/>
      <c r="H71" s="200"/>
      <c r="I71" s="203">
        <f ca="1">SUM(I55:I66)</f>
        <v>7.0098332031576049</v>
      </c>
      <c r="J71" s="201"/>
    </row>
    <row r="72" spans="1:14">
      <c r="A72" s="204"/>
      <c r="B72" s="200"/>
      <c r="C72" s="200"/>
      <c r="D72" s="205"/>
      <c r="E72" s="200"/>
      <c r="F72" s="200"/>
      <c r="G72" s="200"/>
      <c r="H72" s="200"/>
      <c r="I72" s="200"/>
      <c r="J72" s="201"/>
    </row>
    <row r="73" spans="1:14" ht="16.149999999999999" thickBot="1">
      <c r="A73" s="187" t="s">
        <v>202</v>
      </c>
      <c r="B73" s="168"/>
      <c r="C73" s="168"/>
      <c r="D73" s="169"/>
      <c r="E73" s="175"/>
      <c r="F73" s="175"/>
      <c r="G73" s="175"/>
      <c r="H73" s="175"/>
      <c r="I73" s="175"/>
      <c r="J73" s="546"/>
    </row>
    <row r="74" spans="1:14" ht="16.149999999999999" thickBot="1">
      <c r="A74" s="188" t="s">
        <v>99</v>
      </c>
      <c r="B74" s="170"/>
      <c r="C74" s="171"/>
      <c r="D74" s="171"/>
      <c r="E74" s="171"/>
      <c r="F74" s="171"/>
      <c r="G74" s="175"/>
      <c r="H74" s="175"/>
      <c r="I74" s="175"/>
      <c r="J74" s="546"/>
    </row>
    <row r="75" spans="1:14" ht="14.45" thickBot="1">
      <c r="A75" s="189"/>
      <c r="B75" s="545" t="s">
        <v>100</v>
      </c>
      <c r="C75" s="172">
        <f ca="1">MAX(0,(F75-I75))</f>
        <v>0</v>
      </c>
      <c r="D75" s="173" t="s">
        <v>261</v>
      </c>
      <c r="E75" s="173"/>
      <c r="F75" s="174">
        <f ca="1">+C77</f>
        <v>6.3249999999999993</v>
      </c>
      <c r="G75" s="173" t="s">
        <v>262</v>
      </c>
      <c r="H75" s="175"/>
      <c r="I75" s="176">
        <f ca="1">+C79</f>
        <v>11571</v>
      </c>
      <c r="J75" s="546"/>
      <c r="K75" s="6"/>
    </row>
    <row r="76" spans="1:14" ht="14.45" thickBot="1">
      <c r="A76" s="189"/>
      <c r="B76" s="190" t="s">
        <v>263</v>
      </c>
      <c r="C76" s="171"/>
      <c r="D76" s="177"/>
      <c r="E76" s="171"/>
      <c r="F76" s="175"/>
      <c r="G76" s="177"/>
      <c r="H76" s="175"/>
      <c r="I76" s="177"/>
      <c r="J76" s="546"/>
      <c r="K76" s="6"/>
    </row>
    <row r="77" spans="1:14" ht="13.9" thickBot="1">
      <c r="A77" s="313" t="s">
        <v>105</v>
      </c>
      <c r="B77" s="211"/>
      <c r="C77" s="178">
        <f ca="1">MIN(D78,(IF(F78&gt;H78,F78,H78)))</f>
        <v>6.3249999999999993</v>
      </c>
      <c r="D77" s="173" t="s">
        <v>106</v>
      </c>
      <c r="E77" s="175"/>
      <c r="F77" s="173"/>
      <c r="G77" s="175"/>
      <c r="H77" s="175"/>
      <c r="I77" s="175"/>
      <c r="J77" s="546"/>
      <c r="K77" s="6"/>
      <c r="M77" s="36"/>
    </row>
    <row r="78" spans="1:14" ht="16.149999999999999" thickBot="1">
      <c r="A78" s="188"/>
      <c r="B78" s="175"/>
      <c r="C78" s="171"/>
      <c r="D78" s="179">
        <f>1.15*5.5</f>
        <v>6.3249999999999993</v>
      </c>
      <c r="E78" s="175"/>
      <c r="F78" s="180">
        <f>Data!F789</f>
        <v>504364</v>
      </c>
      <c r="G78" s="181"/>
      <c r="H78" s="182">
        <f ca="1">((SUM((Data!N424:'Data'!N427),I71)-MAX((Data!N424:'Data'!N427),I71)-MIN((Data!N424:'Data'!N427),I71))/3)*(0.85)</f>
        <v>-1.9861194075613215</v>
      </c>
      <c r="I78" s="175"/>
      <c r="J78" s="546"/>
      <c r="K78" s="6"/>
    </row>
    <row r="79" spans="1:14" ht="13.9" thickBot="1">
      <c r="A79" s="559" t="s">
        <v>107</v>
      </c>
      <c r="B79" s="568"/>
      <c r="C79" s="183">
        <f ca="1">IF(D80&gt;G80,D80,G80)</f>
        <v>11571</v>
      </c>
      <c r="D79" s="184" t="s">
        <v>264</v>
      </c>
      <c r="E79" s="175"/>
      <c r="F79" s="175"/>
      <c r="G79" s="175"/>
      <c r="H79" s="177"/>
      <c r="I79" s="177"/>
      <c r="J79" s="546"/>
      <c r="K79" s="6"/>
    </row>
    <row r="80" spans="1:14" ht="13.9" thickBot="1">
      <c r="A80" s="191"/>
      <c r="B80" s="169"/>
      <c r="C80" s="169"/>
      <c r="D80" s="185">
        <f ca="1">+I71</f>
        <v>7.0098332031576049</v>
      </c>
      <c r="E80" s="169"/>
      <c r="F80" s="169"/>
      <c r="G80" s="186">
        <f>+Data!C789</f>
        <v>11571</v>
      </c>
      <c r="H80" s="169"/>
      <c r="I80" s="169"/>
      <c r="J80" s="192"/>
    </row>
    <row r="81" spans="1:14" ht="13.9">
      <c r="A81" s="56" t="s">
        <v>109</v>
      </c>
      <c r="C81" s="63"/>
      <c r="D81" s="64"/>
      <c r="E81" s="63"/>
      <c r="F81" s="19"/>
      <c r="H81" s="4"/>
    </row>
    <row r="82" spans="1:14" s="56" customFormat="1">
      <c r="A82" s="117" t="s">
        <v>110</v>
      </c>
    </row>
    <row r="83" spans="1:14" s="56" customFormat="1">
      <c r="A83" s="56" t="s">
        <v>111</v>
      </c>
    </row>
    <row r="84" spans="1:14" s="56" customFormat="1">
      <c r="A84" s="56" t="s">
        <v>266</v>
      </c>
    </row>
    <row r="85" spans="1:14" s="56" customFormat="1">
      <c r="A85" s="56" t="s">
        <v>337</v>
      </c>
    </row>
    <row r="86" spans="1:14" s="56" customFormat="1" ht="12.75" customHeight="1">
      <c r="A86" s="56" t="s">
        <v>191</v>
      </c>
    </row>
    <row r="87" spans="1:14" s="56" customFormat="1" ht="12.75" customHeight="1" thickBot="1"/>
    <row r="88" spans="1:14" ht="16.149999999999999" thickBot="1">
      <c r="B88" s="549" t="s">
        <v>55</v>
      </c>
      <c r="C88" s="550"/>
      <c r="D88" s="23">
        <f ca="1">LOOKUP("End of Data",Data!$J$102:'Data'!$J$158,Data!$B$102:'Data'!$B$158)</f>
        <v>45078</v>
      </c>
    </row>
    <row r="89" spans="1:14" ht="16.149999999999999" thickBot="1">
      <c r="A89" s="16" t="s">
        <v>274</v>
      </c>
      <c r="B89" s="21"/>
      <c r="C89" s="21"/>
      <c r="D89" s="21"/>
      <c r="E89" s="21"/>
      <c r="F89" s="21"/>
      <c r="G89" s="21"/>
      <c r="H89" s="21"/>
      <c r="I89" s="21"/>
    </row>
    <row r="90" spans="1:14" ht="15">
      <c r="A90" s="322"/>
      <c r="B90" s="551" t="s">
        <v>57</v>
      </c>
      <c r="C90" s="551"/>
      <c r="D90" s="567" t="s">
        <v>58</v>
      </c>
      <c r="E90" s="567"/>
      <c r="F90" s="547" t="s">
        <v>59</v>
      </c>
      <c r="G90" s="551" t="s">
        <v>60</v>
      </c>
      <c r="H90" s="551"/>
      <c r="I90" s="554"/>
    </row>
    <row r="91" spans="1:14">
      <c r="A91" s="323" t="s">
        <v>61</v>
      </c>
      <c r="B91" s="324" t="s">
        <v>62</v>
      </c>
      <c r="C91" s="324" t="s">
        <v>63</v>
      </c>
      <c r="D91" t="s">
        <v>64</v>
      </c>
      <c r="E91" t="s">
        <v>65</v>
      </c>
      <c r="F91" t="s">
        <v>66</v>
      </c>
      <c r="G91" s="324" t="s">
        <v>67</v>
      </c>
      <c r="H91" s="324" t="s">
        <v>68</v>
      </c>
      <c r="I91" s="335" t="s">
        <v>69</v>
      </c>
    </row>
    <row r="92" spans="1:14" ht="39.6">
      <c r="A92" s="449" t="s">
        <v>70</v>
      </c>
      <c r="B92" s="333" t="s">
        <v>71</v>
      </c>
      <c r="C92" s="333" t="s">
        <v>72</v>
      </c>
      <c r="D92" s="334" t="s">
        <v>338</v>
      </c>
      <c r="E92" s="334" t="s">
        <v>339</v>
      </c>
      <c r="F92" s="333" t="s">
        <v>75</v>
      </c>
      <c r="G92" s="333" t="s">
        <v>76</v>
      </c>
      <c r="H92" s="333" t="s">
        <v>77</v>
      </c>
      <c r="I92" s="337" t="s">
        <v>78</v>
      </c>
    </row>
    <row r="93" spans="1:14">
      <c r="A93" s="325"/>
      <c r="B93" s="111" t="s">
        <v>340</v>
      </c>
      <c r="H93" s="326" t="s">
        <v>80</v>
      </c>
      <c r="I93" s="338" t="s">
        <v>81</v>
      </c>
      <c r="N93" s="49"/>
    </row>
    <row r="94" spans="1:14" ht="15.6">
      <c r="A94" s="325" t="s">
        <v>82</v>
      </c>
      <c r="B94" s="49" t="s">
        <v>31</v>
      </c>
      <c r="C94" s="53" t="str">
        <f ca="1">IF(B95=0,"",B95)</f>
        <v/>
      </c>
      <c r="D94" cm="1">
        <f t="array" aca="1" ref="D94:D105" ca="1">TRANSPOSE(Data!$C$503:'Data'!$N$503)</f>
        <v>-0.40903544616060189</v>
      </c>
      <c r="E94" s="53" t="str">
        <f ca="1">IF(C94="","",C94+D94)</f>
        <v/>
      </c>
      <c r="F94" s="327">
        <f ca="1">LOOKUP("End of Data",Data!$Q$288:'Data'!$Q$344,Data!$E$288:'Data'!$E$344)</f>
        <v>9.5500000000000007</v>
      </c>
      <c r="G94" s="49">
        <f ca="1">IF(F94&gt;0,F94,E94)</f>
        <v>9.5500000000000007</v>
      </c>
      <c r="H94" s="328">
        <f>Data!$C607*100</f>
        <v>13.079999999999997</v>
      </c>
      <c r="I94" s="339">
        <f t="shared" ref="I94:I105" ca="1" si="3">(G94*H94)/100</f>
        <v>1.2491399999999997</v>
      </c>
      <c r="N94" s="49"/>
    </row>
    <row r="95" spans="1:14" ht="15.6">
      <c r="A95" s="325" t="s">
        <v>83</v>
      </c>
      <c r="B95" s="327">
        <f ca="1">LOOKUP("End of Data",Data!$J$102:'Data'!$J$158,Data!$D$102:'Data'!$D$158)</f>
        <v>0</v>
      </c>
      <c r="C95" s="53" t="str">
        <f ca="1">IF(B97=0,"",B97)</f>
        <v/>
      </c>
      <c r="D95">
        <f ca="1"/>
        <v>-0.56250137871059702</v>
      </c>
      <c r="E95" s="53" t="str">
        <f t="shared" ref="E95:E105" ca="1" si="4">IF(C95="","",C95+D95)</f>
        <v/>
      </c>
      <c r="F95" s="327">
        <f ca="1">LOOKUP("End of Data",Data!$Q$288:'Data'!$Q$344,Data!$F$288:'Data'!$F$344)</f>
        <v>8.69</v>
      </c>
      <c r="G95" s="49">
        <f t="shared" ref="G95:G105" ca="1" si="5">IF(F95&gt;0,F95,E95)</f>
        <v>8.69</v>
      </c>
      <c r="H95" s="328">
        <f>Data!$D607*100</f>
        <v>17.559999999999999</v>
      </c>
      <c r="I95" s="339">
        <f t="shared" ca="1" si="3"/>
        <v>1.5259639999999999</v>
      </c>
      <c r="N95" s="49"/>
    </row>
    <row r="96" spans="1:14" ht="15.6">
      <c r="A96" s="325" t="s">
        <v>84</v>
      </c>
      <c r="B96" s="413"/>
      <c r="C96" s="53" t="str">
        <f ca="1">IF(B97=0,"",B97)</f>
        <v/>
      </c>
      <c r="D96">
        <f ca="1"/>
        <v>-0.30352649680643529</v>
      </c>
      <c r="E96" s="53" t="str">
        <f t="shared" ca="1" si="4"/>
        <v/>
      </c>
      <c r="F96" s="327">
        <f ca="1">LOOKUP("End of Data",Data!$Q$288:'Data'!$Q$344,Data!$G$288:'Data'!$G$344)</f>
        <v>8.5500000000000007</v>
      </c>
      <c r="G96" s="49">
        <f t="shared" ca="1" si="5"/>
        <v>8.5500000000000007</v>
      </c>
      <c r="H96" s="328">
        <f>Data!$E607*100</f>
        <v>13.86</v>
      </c>
      <c r="I96" s="339">
        <f t="shared" ca="1" si="3"/>
        <v>1.18503</v>
      </c>
      <c r="N96" s="49"/>
    </row>
    <row r="97" spans="1:14" ht="15.6">
      <c r="A97" s="325" t="s">
        <v>85</v>
      </c>
      <c r="B97" s="327">
        <f ca="1">LOOKUP("End of Data",Data!$J$102:'Data'!$J$158,Data!$E$102:'Data'!$E$158)</f>
        <v>0</v>
      </c>
      <c r="C97" s="53" t="str">
        <f ca="1">IF(B100=0,"",B100)</f>
        <v/>
      </c>
      <c r="D97">
        <f ca="1"/>
        <v>-0.48169207780976098</v>
      </c>
      <c r="E97" s="53" t="str">
        <f t="shared" ca="1" si="4"/>
        <v/>
      </c>
      <c r="F97" s="327">
        <f ca="1">LOOKUP("End of Data",Data!$Q$288:'Data'!$Q$344,Data!$H$288:'Data'!$H$344)</f>
        <v>8.85</v>
      </c>
      <c r="G97" s="49">
        <f t="shared" ca="1" si="5"/>
        <v>8.85</v>
      </c>
      <c r="H97" s="328">
        <f>Data!$F607*100</f>
        <v>9.2799999999999994</v>
      </c>
      <c r="I97" s="339">
        <f t="shared" ca="1" si="3"/>
        <v>0.8212799999999999</v>
      </c>
      <c r="N97" s="49"/>
    </row>
    <row r="98" spans="1:14" ht="15.6">
      <c r="A98" s="325" t="s">
        <v>86</v>
      </c>
      <c r="B98" s="413"/>
      <c r="C98" s="53" t="str">
        <f ca="1">IF(B100=0,"",B100)</f>
        <v/>
      </c>
      <c r="D98">
        <f ca="1"/>
        <v>-0.42161097048657836</v>
      </c>
      <c r="E98" s="53" t="str">
        <f t="shared" ca="1" si="4"/>
        <v/>
      </c>
      <c r="F98" s="327">
        <f ca="1">LOOKUP("End of Data",Data!$Q$288:'Data'!$Q$344,Data!$I$288:'Data'!$I$344)</f>
        <v>9.2100000000000009</v>
      </c>
      <c r="G98" s="49">
        <f t="shared" ca="1" si="5"/>
        <v>9.2100000000000009</v>
      </c>
      <c r="H98" s="328">
        <f>Data!$G607*100</f>
        <v>6.36</v>
      </c>
      <c r="I98" s="339">
        <f t="shared" ca="1" si="3"/>
        <v>0.58575600000000005</v>
      </c>
      <c r="N98" s="49"/>
    </row>
    <row r="99" spans="1:14" ht="15.6">
      <c r="A99" s="325" t="s">
        <v>87</v>
      </c>
      <c r="B99" s="413"/>
      <c r="C99" s="53" t="str">
        <f ca="1">IF(B100=0,"",B100)</f>
        <v/>
      </c>
      <c r="D99">
        <f ca="1"/>
        <v>-0.2651712896451352</v>
      </c>
      <c r="E99" s="53" t="str">
        <f t="shared" ca="1" si="4"/>
        <v/>
      </c>
      <c r="F99" s="327">
        <f ca="1">LOOKUP("End of Data",Data!$Q$288:'Data'!$Q$344,Data!$J$288:'Data'!$J$344)</f>
        <v>9.16</v>
      </c>
      <c r="G99" s="49">
        <f t="shared" ca="1" si="5"/>
        <v>9.16</v>
      </c>
      <c r="H99" s="328">
        <f>Data!$H607*100</f>
        <v>4.9600000000000009</v>
      </c>
      <c r="I99" s="339">
        <f t="shared" ca="1" si="3"/>
        <v>0.45433600000000007</v>
      </c>
      <c r="N99" s="49"/>
    </row>
    <row r="100" spans="1:14" ht="15.6">
      <c r="A100" s="325" t="s">
        <v>88</v>
      </c>
      <c r="B100" s="327">
        <f ca="1">LOOKUP("End of Data",Data!$J$102:'Data'!$J$158,Data!$F$102:'Data'!$F$158)</f>
        <v>0</v>
      </c>
      <c r="C100" s="53" t="str">
        <f ca="1">IF(B103=0,"",B103)</f>
        <v/>
      </c>
      <c r="D100">
        <f ca="1"/>
        <v>-0.30737613015018139</v>
      </c>
      <c r="E100" s="53" t="str">
        <f t="shared" ca="1" si="4"/>
        <v/>
      </c>
      <c r="F100" s="327">
        <f ca="1">LOOKUP("End of Data",Data!$Q$288:'Data'!$Q$344,Data!$K$288:'Data'!$K$344)</f>
        <v>8.98</v>
      </c>
      <c r="G100" s="49">
        <f t="shared" ca="1" si="5"/>
        <v>8.98</v>
      </c>
      <c r="H100" s="328">
        <f>Data!$I607*100</f>
        <v>8.44</v>
      </c>
      <c r="I100" s="339">
        <f t="shared" ca="1" si="3"/>
        <v>0.75791200000000003</v>
      </c>
      <c r="N100" s="49"/>
    </row>
    <row r="101" spans="1:14" ht="15.6">
      <c r="A101" s="325" t="s">
        <v>89</v>
      </c>
      <c r="B101" s="49"/>
      <c r="C101" s="53" t="str">
        <f ca="1">IF(B103=0,"",B103)</f>
        <v/>
      </c>
      <c r="D101">
        <f ca="1"/>
        <v>-0.417222635673488</v>
      </c>
      <c r="E101" s="53" t="str">
        <f t="shared" ca="1" si="4"/>
        <v/>
      </c>
      <c r="F101" s="327">
        <f ca="1">LOOKUP("End of Data",Data!$Q$288:'Data'!$Q$344,Data!$L$288:'Data'!$L$344)</f>
        <v>8.82</v>
      </c>
      <c r="G101" s="49">
        <f t="shared" ca="1" si="5"/>
        <v>8.82</v>
      </c>
      <c r="H101" s="328">
        <f>Data!$J607*100</f>
        <v>9.42</v>
      </c>
      <c r="I101" s="339">
        <f t="shared" ca="1" si="3"/>
        <v>0.83084400000000003</v>
      </c>
      <c r="N101" s="49"/>
    </row>
    <row r="102" spans="1:14" ht="15.6">
      <c r="A102" s="325" t="s">
        <v>90</v>
      </c>
      <c r="B102" s="327"/>
      <c r="C102" s="53" t="str">
        <f ca="1">IF(B103=0,"",B103)</f>
        <v/>
      </c>
      <c r="D102">
        <f ca="1"/>
        <v>-0.24941865715382239</v>
      </c>
      <c r="E102" s="53" t="str">
        <f t="shared" ca="1" si="4"/>
        <v/>
      </c>
      <c r="F102" s="327">
        <f ca="1">LOOKUP("End of Data",Data!$Q$288:'Data'!$Q$344,Data!$M$288:'Data'!$M$344)</f>
        <v>8.5299999999999994</v>
      </c>
      <c r="G102" s="49">
        <f t="shared" ca="1" si="5"/>
        <v>8.5299999999999994</v>
      </c>
      <c r="H102" s="328">
        <f>Data!$K607*100</f>
        <v>4.9399999999999995</v>
      </c>
      <c r="I102" s="339">
        <f t="shared" ca="1" si="3"/>
        <v>0.42138199999999992</v>
      </c>
      <c r="N102" s="49"/>
    </row>
    <row r="103" spans="1:14" ht="15.6">
      <c r="A103" s="325" t="s">
        <v>91</v>
      </c>
      <c r="B103" s="327">
        <f ca="1">LOOKUP("End of Data",Data!$J$102:'Data'!$J$158,Data!$G$102:'Data'!$G$158)</f>
        <v>0</v>
      </c>
      <c r="C103" s="53" t="str">
        <f ca="1">IF(B105=0,"",B105)</f>
        <v/>
      </c>
      <c r="D103">
        <f ca="1"/>
        <v>-0.12885900681363296</v>
      </c>
      <c r="E103" s="53" t="str">
        <f t="shared" ca="1" si="4"/>
        <v/>
      </c>
      <c r="F103" s="327">
        <f ca="1">LOOKUP("End of Data",Data!$Q$288:'Data'!$Q$344,Data!$N$288:'Data'!$N$344)</f>
        <v>8.34</v>
      </c>
      <c r="G103" s="49">
        <f t="shared" ca="1" si="5"/>
        <v>8.34</v>
      </c>
      <c r="H103" s="328">
        <f>Data!$L607*100</f>
        <v>4.62</v>
      </c>
      <c r="I103" s="339">
        <f t="shared" ca="1" si="3"/>
        <v>0.38530799999999998</v>
      </c>
      <c r="N103" s="49"/>
    </row>
    <row r="104" spans="1:14" ht="15.6">
      <c r="A104" s="325" t="s">
        <v>92</v>
      </c>
      <c r="B104" s="327"/>
      <c r="C104" s="53" t="str">
        <f ca="1">IF(B105=0,"",B105)</f>
        <v/>
      </c>
      <c r="D104">
        <f ca="1"/>
        <v>-0.13907097446612368</v>
      </c>
      <c r="E104" s="53" t="str">
        <f t="shared" ca="1" si="4"/>
        <v/>
      </c>
      <c r="F104" s="327">
        <f ca="1">LOOKUP("End of Data",Data!$Q$288:'Data'!$Q$344,Data!$O$288:'Data'!$O$344)</f>
        <v>8.31</v>
      </c>
      <c r="G104" s="49">
        <f t="shared" ca="1" si="5"/>
        <v>8.31</v>
      </c>
      <c r="H104" s="328">
        <f>Data!$M607*100</f>
        <v>3.8400000000000003</v>
      </c>
      <c r="I104" s="339">
        <f t="shared" ca="1" si="3"/>
        <v>0.31910400000000005</v>
      </c>
      <c r="N104" s="49"/>
    </row>
    <row r="105" spans="1:14" ht="15.6">
      <c r="A105" s="325" t="s">
        <v>93</v>
      </c>
      <c r="B105" s="327">
        <f ca="1">LOOKUP("End of Data",Data!$J$102:'Data'!$J$158,Data!$H$102:'Data'!$H$158)</f>
        <v>0</v>
      </c>
      <c r="C105" s="49">
        <f ca="1">IF(B106=0,"",B106)</f>
        <v>7.3269752308958598</v>
      </c>
      <c r="D105">
        <f ca="1"/>
        <v>-0.17333184971995622</v>
      </c>
      <c r="E105" s="53">
        <f t="shared" ca="1" si="4"/>
        <v>7.1536433811759039</v>
      </c>
      <c r="F105" s="327">
        <f ca="1">LOOKUP("End of Data",Data!$Q$288:'Data'!$Q$344,Data!$P$288:'Data'!$P$344)</f>
        <v>8.07</v>
      </c>
      <c r="G105" s="49">
        <f t="shared" ca="1" si="5"/>
        <v>8.07</v>
      </c>
      <c r="H105" s="328">
        <f>Data!$N607*100</f>
        <v>3.64</v>
      </c>
      <c r="I105" s="339">
        <f t="shared" ca="1" si="3"/>
        <v>0.29374800000000001</v>
      </c>
    </row>
    <row r="106" spans="1:14" ht="16.149999999999999" thickBot="1">
      <c r="A106" s="329" t="s">
        <v>94</v>
      </c>
      <c r="B106" s="330">
        <f ca="1">LOOKUP("End of Data",Data!$J$102:'Data'!$J$158,Data!$I$102:'Data'!$I$158)</f>
        <v>7.3269752308958598</v>
      </c>
      <c r="C106" s="62"/>
      <c r="D106" s="62"/>
      <c r="E106" s="62"/>
      <c r="F106" s="62"/>
      <c r="G106" s="62" t="s">
        <v>95</v>
      </c>
      <c r="H106" s="332">
        <f>SUM(H94:H105)</f>
        <v>100</v>
      </c>
      <c r="I106" s="340"/>
      <c r="J106" s="51"/>
    </row>
    <row r="107" spans="1:14" ht="13.9" thickBot="1">
      <c r="B107" s="49"/>
      <c r="C107" s="49"/>
      <c r="D107" s="49"/>
      <c r="E107" s="49"/>
      <c r="F107" s="49"/>
      <c r="G107" s="49"/>
      <c r="J107" s="77"/>
    </row>
    <row r="108" spans="1:14" ht="16.149999999999999" thickBot="1">
      <c r="A108" s="193" t="s">
        <v>201</v>
      </c>
      <c r="B108" s="194"/>
      <c r="C108" s="194"/>
      <c r="D108" s="195"/>
      <c r="E108" s="196"/>
      <c r="F108" s="196"/>
      <c r="G108" s="196"/>
      <c r="H108" s="196"/>
      <c r="I108" s="196"/>
      <c r="J108" s="197"/>
    </row>
    <row r="109" spans="1:14" ht="16.149999999999999" thickBot="1">
      <c r="A109" s="198"/>
      <c r="B109" s="199"/>
      <c r="C109" s="199"/>
      <c r="D109" s="200"/>
      <c r="E109" s="200"/>
      <c r="F109" s="200"/>
      <c r="G109" s="200"/>
      <c r="H109" s="200"/>
      <c r="I109" s="200"/>
      <c r="J109" s="201"/>
    </row>
    <row r="110" spans="1:14" ht="14.45" thickBot="1">
      <c r="A110" s="202" t="s">
        <v>97</v>
      </c>
      <c r="B110" s="200"/>
      <c r="C110" s="200"/>
      <c r="D110" s="200"/>
      <c r="E110" s="200"/>
      <c r="F110" s="200"/>
      <c r="G110" s="200"/>
      <c r="H110" s="200"/>
      <c r="I110" s="203">
        <f ca="1">SUM(I94:I105)</f>
        <v>8.8298039999999993</v>
      </c>
      <c r="J110" s="201"/>
    </row>
    <row r="111" spans="1:14">
      <c r="A111" s="204"/>
      <c r="B111" s="200"/>
      <c r="C111" s="200"/>
      <c r="D111" s="205"/>
      <c r="E111" s="200"/>
      <c r="F111" s="200"/>
      <c r="G111" s="200"/>
      <c r="H111" s="200"/>
      <c r="I111" s="200"/>
      <c r="J111" s="201"/>
    </row>
    <row r="112" spans="1:14" ht="16.149999999999999" thickBot="1">
      <c r="A112" s="187" t="s">
        <v>202</v>
      </c>
      <c r="B112" s="168"/>
      <c r="C112" s="168"/>
      <c r="D112" s="169"/>
      <c r="E112" s="175"/>
      <c r="F112" s="175"/>
      <c r="G112" s="175"/>
      <c r="H112" s="175"/>
      <c r="I112" s="175"/>
      <c r="J112" s="546"/>
    </row>
    <row r="113" spans="1:10" ht="16.149999999999999" thickBot="1">
      <c r="A113" s="188" t="s">
        <v>99</v>
      </c>
      <c r="B113" s="170"/>
      <c r="C113" s="171"/>
      <c r="D113" s="171"/>
      <c r="E113" s="171"/>
      <c r="F113" s="171"/>
      <c r="G113" s="175"/>
      <c r="H113" s="175"/>
      <c r="I113" s="175"/>
      <c r="J113" s="546"/>
    </row>
    <row r="114" spans="1:10" ht="14.45" thickBot="1">
      <c r="A114" s="189"/>
      <c r="B114" s="545" t="s">
        <v>100</v>
      </c>
      <c r="C114" s="172">
        <f ca="1">MAX(0,(F114-I114))</f>
        <v>0</v>
      </c>
      <c r="D114" s="173" t="s">
        <v>341</v>
      </c>
      <c r="E114" s="173"/>
      <c r="F114" s="174">
        <f ca="1">+C116</f>
        <v>5.5</v>
      </c>
      <c r="G114" s="173" t="s">
        <v>102</v>
      </c>
      <c r="H114" s="175"/>
      <c r="I114" s="176">
        <f ca="1">+C118</f>
        <v>8.8298039999999993</v>
      </c>
      <c r="J114" s="546"/>
    </row>
    <row r="115" spans="1:10" ht="14.45" thickBot="1">
      <c r="A115" s="189"/>
      <c r="B115" s="190" t="s">
        <v>103</v>
      </c>
      <c r="C115" s="171"/>
      <c r="D115" s="177"/>
      <c r="E115" s="171"/>
      <c r="F115" s="175"/>
      <c r="G115" s="177"/>
      <c r="H115" s="175"/>
      <c r="I115" s="177"/>
      <c r="J115" s="546"/>
    </row>
    <row r="116" spans="1:10" ht="13.9" thickBot="1">
      <c r="A116" s="313" t="s">
        <v>105</v>
      </c>
      <c r="B116" s="211"/>
      <c r="C116" s="178">
        <f ca="1">MIN(D117,(IF(F117&gt;H117,F117,H117)))</f>
        <v>5.5</v>
      </c>
      <c r="D116" s="173" t="s">
        <v>106</v>
      </c>
      <c r="E116" s="175"/>
      <c r="F116" s="173"/>
      <c r="G116" s="175"/>
      <c r="H116" s="175"/>
      <c r="I116" s="175"/>
      <c r="J116" s="546"/>
    </row>
    <row r="117" spans="1:10" ht="16.149999999999999" thickBot="1">
      <c r="A117" s="188"/>
      <c r="B117" s="175"/>
      <c r="C117" s="171"/>
      <c r="D117" s="179">
        <f>1.15*5.5</f>
        <v>6.3249999999999993</v>
      </c>
      <c r="E117" s="175"/>
      <c r="F117" s="180">
        <f>Data!F758</f>
        <v>5.5</v>
      </c>
      <c r="G117" s="181"/>
      <c r="H117" s="182">
        <f ca="1">((SUM((Data!N393:'Data'!N396),I110)-MAX((Data!N393:'Data'!N396),I110)-MIN((Data!N393:'Data'!N396),I110))/3)*(0.85)</f>
        <v>4.1848333333333327</v>
      </c>
      <c r="I117" s="175"/>
      <c r="J117" s="546"/>
    </row>
    <row r="118" spans="1:10" ht="13.9" thickBot="1">
      <c r="A118" s="559" t="s">
        <v>107</v>
      </c>
      <c r="B118" s="560"/>
      <c r="C118" s="183">
        <f ca="1">IF(D119&gt;G119,D119,G119)</f>
        <v>8.8298039999999993</v>
      </c>
      <c r="D118" s="184" t="s">
        <v>108</v>
      </c>
      <c r="E118" s="175"/>
      <c r="F118" s="175"/>
      <c r="G118" s="175"/>
      <c r="H118" s="177"/>
      <c r="I118" s="177"/>
      <c r="J118" s="546"/>
    </row>
    <row r="119" spans="1:10" ht="13.9" thickBot="1">
      <c r="A119" s="191"/>
      <c r="B119" s="169"/>
      <c r="C119" s="169"/>
      <c r="D119" s="185">
        <f ca="1">+I110</f>
        <v>8.8298039999999993</v>
      </c>
      <c r="E119" s="169"/>
      <c r="F119" s="169"/>
      <c r="G119" s="186">
        <f>Data!C758</f>
        <v>3.38</v>
      </c>
      <c r="H119" s="169"/>
      <c r="I119" s="169"/>
      <c r="J119" s="192"/>
    </row>
    <row r="120" spans="1:10" ht="13.9">
      <c r="A120" s="56" t="s">
        <v>109</v>
      </c>
      <c r="C120" s="63"/>
      <c r="D120" s="64"/>
      <c r="E120" s="63"/>
      <c r="F120" s="19"/>
      <c r="H120" s="4"/>
    </row>
    <row r="121" spans="1:10">
      <c r="A121" s="117" t="s">
        <v>110</v>
      </c>
    </row>
    <row r="122" spans="1:10">
      <c r="A122" s="56" t="s">
        <v>111</v>
      </c>
    </row>
    <row r="123" spans="1:10">
      <c r="A123" s="56" t="s">
        <v>266</v>
      </c>
    </row>
    <row r="124" spans="1:10">
      <c r="A124" s="56" t="s">
        <v>204</v>
      </c>
    </row>
    <row r="125" spans="1:10" ht="12.75" customHeight="1">
      <c r="A125" s="56" t="s">
        <v>191</v>
      </c>
    </row>
  </sheetData>
  <mergeCells count="10">
    <mergeCell ref="G90:I90"/>
    <mergeCell ref="B51:C51"/>
    <mergeCell ref="D51:E51"/>
    <mergeCell ref="G51:I51"/>
    <mergeCell ref="A79:B79"/>
    <mergeCell ref="A118:B118"/>
    <mergeCell ref="B88:C88"/>
    <mergeCell ref="B49:C49"/>
    <mergeCell ref="B90:C90"/>
    <mergeCell ref="D90:E90"/>
  </mergeCells>
  <phoneticPr fontId="5" type="noConversion"/>
  <hyperlinks>
    <hyperlink ref="A3" location="Documentation!A8" display="Brief description of the futures forecast model" xr:uid="{77F086A0-6DF9-42AF-A8A5-B5044BB1B477}"/>
    <hyperlink ref="A4" location="Documentation!A17" display="Data and sources" xr:uid="{90B8390F-26A8-4C91-A502-BB4CDFFF1B63}"/>
    <hyperlink ref="A5" location="Documentation!A35" display="Forecast procedures" xr:uid="{0200C786-BB6C-4FBF-BD31-FEF851E27750}"/>
  </hyperlinks>
  <pageMargins left="0.25" right="0.25" top="0.5" bottom="0.5" header="0.5" footer="0.5"/>
  <pageSetup scale="70" fitToHeight="4"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C826"/>
  <sheetViews>
    <sheetView zoomScaleNormal="100" workbookViewId="0">
      <selection activeCell="D663" sqref="D663"/>
    </sheetView>
  </sheetViews>
  <sheetFormatPr defaultRowHeight="13.15"/>
  <cols>
    <col min="1" max="1" width="10.85546875" customWidth="1"/>
    <col min="2" max="2" width="16" customWidth="1"/>
    <col min="3" max="3" width="19" customWidth="1"/>
    <col min="4" max="4" width="11.28515625" customWidth="1"/>
    <col min="5" max="5" width="18.140625" customWidth="1"/>
    <col min="6" max="6" width="13.42578125" customWidth="1"/>
    <col min="7" max="7" width="16.7109375" customWidth="1"/>
    <col min="8" max="8" width="11.5703125" customWidth="1"/>
    <col min="9" max="9" width="14.85546875" customWidth="1"/>
    <col min="10" max="10" width="13.85546875" customWidth="1"/>
    <col min="11" max="11" width="13.28515625" customWidth="1"/>
    <col min="12" max="12" width="12.85546875" customWidth="1"/>
    <col min="13" max="13" width="9.5703125" bestFit="1" customWidth="1"/>
    <col min="14" max="14" width="12.5703125" customWidth="1"/>
    <col min="15" max="15" width="13.28515625" customWidth="1"/>
    <col min="16" max="16" width="18.42578125" customWidth="1"/>
    <col min="17" max="17" width="22" customWidth="1"/>
    <col min="18" max="18" width="9.7109375" customWidth="1"/>
    <col min="20" max="20" width="10.85546875" customWidth="1"/>
    <col min="21" max="21" width="13.7109375" customWidth="1"/>
    <col min="22" max="22" width="15.42578125" customWidth="1"/>
    <col min="23" max="23" width="16.42578125" customWidth="1"/>
    <col min="24" max="24" width="14.28515625" customWidth="1"/>
    <col min="25" max="25" width="13.85546875" customWidth="1"/>
    <col min="26" max="26" width="15.85546875" customWidth="1"/>
    <col min="29" max="29" width="16.28515625" customWidth="1"/>
    <col min="30" max="30" width="12.28515625" customWidth="1"/>
    <col min="31" max="31" width="13.85546875" customWidth="1"/>
    <col min="32" max="32" width="12.140625" customWidth="1"/>
    <col min="33" max="33" width="14.7109375" customWidth="1"/>
    <col min="34" max="34" width="15.28515625" customWidth="1"/>
    <col min="35" max="35" width="14" customWidth="1"/>
    <col min="36" max="36" width="15.140625" customWidth="1"/>
    <col min="37" max="37" width="14" customWidth="1"/>
    <col min="44" max="44" width="15" customWidth="1"/>
    <col min="45" max="45" width="13.42578125" customWidth="1"/>
    <col min="48" max="48" width="11" customWidth="1"/>
  </cols>
  <sheetData>
    <row r="1" spans="1:31" ht="17.45">
      <c r="A1" s="24" t="s">
        <v>18</v>
      </c>
      <c r="B1" s="12"/>
      <c r="C1" s="12"/>
      <c r="D1" s="31"/>
      <c r="E1" s="12"/>
      <c r="F1" s="12"/>
      <c r="G1" s="12"/>
    </row>
    <row r="2" spans="1:31" ht="17.45">
      <c r="A2" s="28" t="s">
        <v>342</v>
      </c>
      <c r="B2" s="12"/>
      <c r="C2" s="12"/>
      <c r="D2" s="12"/>
      <c r="E2" s="12"/>
      <c r="F2" s="12"/>
      <c r="G2" s="12"/>
    </row>
    <row r="3" spans="1:31" ht="12.75" customHeight="1">
      <c r="A3" s="530"/>
      <c r="B3" s="528"/>
      <c r="C3" s="528"/>
      <c r="D3" s="528"/>
      <c r="E3" s="528"/>
      <c r="F3" s="528"/>
      <c r="G3" s="12"/>
    </row>
    <row r="4" spans="1:31" ht="15.6">
      <c r="A4" s="528" t="s">
        <v>343</v>
      </c>
      <c r="B4" s="4"/>
      <c r="C4" s="4"/>
      <c r="D4" s="4"/>
      <c r="E4" s="4"/>
      <c r="F4" s="4"/>
      <c r="G4" s="4"/>
      <c r="H4" s="4"/>
      <c r="I4" s="15"/>
      <c r="J4" s="15"/>
      <c r="K4" s="15"/>
    </row>
    <row r="5" spans="1:31" ht="13.9" customHeight="1">
      <c r="A5" s="526" t="s">
        <v>344</v>
      </c>
      <c r="B5" s="526"/>
      <c r="C5" s="526"/>
      <c r="D5" s="526"/>
      <c r="E5" s="526"/>
      <c r="F5" s="526"/>
      <c r="G5" s="526"/>
      <c r="H5" s="56"/>
      <c r="I5" s="56"/>
      <c r="J5" s="15"/>
      <c r="K5" s="15"/>
    </row>
    <row r="6" spans="1:31" ht="15.6">
      <c r="A6" s="526" t="s">
        <v>345</v>
      </c>
      <c r="B6" s="526"/>
      <c r="C6" s="526"/>
      <c r="D6" s="526"/>
      <c r="E6" s="526"/>
      <c r="F6" s="526"/>
      <c r="G6" s="526"/>
      <c r="H6" s="56"/>
      <c r="I6" s="56"/>
      <c r="J6" s="15"/>
      <c r="K6" s="15"/>
    </row>
    <row r="7" spans="1:31" ht="15.6">
      <c r="A7" s="527" t="s">
        <v>346</v>
      </c>
      <c r="B7" s="527"/>
      <c r="C7" s="527"/>
      <c r="D7" s="527"/>
      <c r="E7" s="527"/>
      <c r="F7" s="527"/>
      <c r="G7" s="527"/>
      <c r="H7" s="527"/>
      <c r="I7" s="527"/>
      <c r="J7" s="144"/>
      <c r="K7" s="15"/>
    </row>
    <row r="8" spans="1:31" ht="12.75" customHeight="1">
      <c r="A8" s="78"/>
      <c r="B8" s="15"/>
      <c r="C8" s="15"/>
      <c r="D8" s="15"/>
      <c r="E8" s="15"/>
      <c r="F8" s="15"/>
      <c r="G8" s="15"/>
      <c r="H8" s="15"/>
      <c r="I8" s="15"/>
      <c r="J8" s="15"/>
      <c r="K8" s="15"/>
    </row>
    <row r="9" spans="1:31" ht="15.6">
      <c r="A9" s="528" t="s">
        <v>347</v>
      </c>
      <c r="B9" s="4"/>
      <c r="C9" s="4"/>
      <c r="D9" s="4"/>
      <c r="E9" s="4"/>
      <c r="F9" s="15"/>
      <c r="G9" s="15"/>
      <c r="H9" s="15"/>
      <c r="I9" s="15"/>
      <c r="J9" s="15"/>
      <c r="K9" s="15"/>
    </row>
    <row r="10" spans="1:31" ht="15.6">
      <c r="A10" s="478" t="s">
        <v>348</v>
      </c>
      <c r="B10" s="479"/>
      <c r="C10" s="479"/>
      <c r="D10" s="479"/>
      <c r="E10" s="479"/>
      <c r="F10" s="479"/>
      <c r="G10" s="316"/>
      <c r="H10" s="316"/>
      <c r="I10" s="316"/>
      <c r="J10" s="316"/>
      <c r="K10" s="316"/>
    </row>
    <row r="11" spans="1:31" ht="15.6">
      <c r="A11" s="478" t="s">
        <v>349</v>
      </c>
      <c r="B11" s="479"/>
      <c r="C11" s="479"/>
      <c r="D11" s="479"/>
      <c r="E11" s="479"/>
      <c r="F11" s="479"/>
      <c r="G11" s="316"/>
      <c r="H11" s="316"/>
      <c r="I11" s="316"/>
      <c r="J11" s="316"/>
      <c r="K11" s="316"/>
    </row>
    <row r="12" spans="1:31" ht="15.6">
      <c r="A12" s="478" t="s">
        <v>350</v>
      </c>
      <c r="B12" s="479"/>
      <c r="C12" s="479"/>
      <c r="D12" s="479"/>
      <c r="E12" s="479"/>
      <c r="F12" s="479"/>
      <c r="G12" s="316"/>
      <c r="H12" s="15"/>
      <c r="I12" s="15"/>
      <c r="J12" s="15"/>
      <c r="K12" s="15"/>
    </row>
    <row r="13" spans="1:31" ht="12.75" customHeight="1">
      <c r="A13" s="78"/>
      <c r="B13" s="15"/>
      <c r="C13" s="15"/>
      <c r="D13" s="15"/>
      <c r="E13" s="15"/>
      <c r="F13" s="15"/>
      <c r="G13" s="15"/>
      <c r="H13" s="15"/>
      <c r="I13" s="15"/>
      <c r="J13" s="15"/>
      <c r="K13" s="15"/>
    </row>
    <row r="14" spans="1:31" ht="15.6">
      <c r="A14" s="529" t="s">
        <v>351</v>
      </c>
      <c r="B14" s="528"/>
      <c r="C14" s="528"/>
      <c r="D14" s="4"/>
      <c r="E14" s="15"/>
      <c r="F14" s="15"/>
      <c r="G14" s="15"/>
      <c r="H14" s="15"/>
      <c r="I14" s="15"/>
      <c r="J14" s="15"/>
      <c r="K14" s="15"/>
    </row>
    <row r="15" spans="1:31" ht="15.6">
      <c r="A15" s="478" t="s">
        <v>352</v>
      </c>
      <c r="B15" s="479"/>
      <c r="C15" s="479"/>
      <c r="D15" s="479"/>
      <c r="E15" s="479"/>
      <c r="F15" s="316"/>
      <c r="G15" s="316"/>
      <c r="H15" s="316"/>
      <c r="I15" s="15"/>
      <c r="J15" s="15"/>
      <c r="K15" s="15"/>
      <c r="L15" s="14"/>
      <c r="M15" s="14"/>
      <c r="N15" s="14"/>
      <c r="O15" s="14"/>
      <c r="P15" s="14"/>
      <c r="Q15" s="14"/>
      <c r="R15" s="14"/>
      <c r="S15" s="14"/>
      <c r="T15" s="14"/>
      <c r="U15" s="14"/>
      <c r="V15" s="14"/>
      <c r="W15" s="14"/>
      <c r="X15" s="14"/>
      <c r="Y15" s="14"/>
      <c r="Z15" s="14"/>
      <c r="AA15" s="14"/>
      <c r="AB15" s="14"/>
      <c r="AC15" s="14"/>
      <c r="AD15" s="14"/>
      <c r="AE15" s="14"/>
    </row>
    <row r="16" spans="1:31" ht="12.75" customHeight="1">
      <c r="A16" s="540" t="s">
        <v>353</v>
      </c>
      <c r="C16" s="15"/>
      <c r="D16" s="15"/>
      <c r="E16" s="15"/>
      <c r="F16" s="15"/>
      <c r="G16" s="15"/>
      <c r="H16" s="15"/>
      <c r="I16" s="15"/>
      <c r="J16" s="15"/>
      <c r="K16" s="15"/>
    </row>
    <row r="17" spans="1:16" ht="15.6">
      <c r="A17" s="528" t="s">
        <v>354</v>
      </c>
      <c r="B17" s="4"/>
      <c r="C17" s="4"/>
      <c r="D17" s="4"/>
      <c r="E17" s="4"/>
      <c r="F17" s="4"/>
      <c r="G17" s="4"/>
      <c r="H17" s="15"/>
      <c r="I17" s="15"/>
      <c r="J17" s="15"/>
      <c r="K17" s="15"/>
    </row>
    <row r="18" spans="1:16" ht="15.6">
      <c r="A18" s="481" t="s">
        <v>355</v>
      </c>
      <c r="B18" s="480"/>
      <c r="C18" s="480"/>
      <c r="D18" s="480"/>
      <c r="E18" s="480"/>
      <c r="F18" s="144"/>
      <c r="G18" s="15"/>
      <c r="H18" s="15"/>
      <c r="I18" s="15"/>
      <c r="J18" s="15"/>
      <c r="K18" s="15"/>
    </row>
    <row r="19" spans="1:16" ht="15.6">
      <c r="A19" s="478" t="s">
        <v>356</v>
      </c>
      <c r="B19" s="480"/>
      <c r="C19" s="480"/>
      <c r="D19" s="480"/>
      <c r="E19" s="480"/>
      <c r="F19" s="144"/>
      <c r="G19" s="144"/>
      <c r="H19" s="15"/>
      <c r="I19" s="15"/>
      <c r="J19" s="15"/>
      <c r="K19" s="15"/>
    </row>
    <row r="20" spans="1:16" ht="12.75" customHeight="1">
      <c r="A20" s="15"/>
      <c r="B20" s="15"/>
      <c r="C20" s="15"/>
      <c r="D20" s="15"/>
      <c r="E20" s="15"/>
      <c r="F20" s="15"/>
      <c r="G20" s="15"/>
      <c r="H20" s="15"/>
      <c r="I20" s="15"/>
      <c r="J20" s="15"/>
      <c r="K20" s="15"/>
    </row>
    <row r="21" spans="1:16" ht="15.6">
      <c r="A21" s="528" t="s">
        <v>357</v>
      </c>
      <c r="B21" s="528"/>
      <c r="C21" s="528"/>
      <c r="D21" s="528"/>
      <c r="E21" s="4"/>
      <c r="F21" s="4"/>
      <c r="G21" s="4"/>
      <c r="H21" s="4"/>
      <c r="I21" s="4"/>
      <c r="J21" s="15"/>
      <c r="K21" s="15"/>
    </row>
    <row r="22" spans="1:16" ht="15.6">
      <c r="A22" s="478" t="s">
        <v>358</v>
      </c>
      <c r="B22" s="480"/>
      <c r="C22" s="480"/>
      <c r="D22" s="480"/>
      <c r="E22" s="480"/>
      <c r="F22" s="480"/>
      <c r="G22" s="144"/>
      <c r="H22" s="144"/>
      <c r="I22" s="144"/>
      <c r="J22" s="15"/>
      <c r="K22" s="15"/>
      <c r="L22" s="14"/>
      <c r="M22" s="14"/>
      <c r="N22" s="14"/>
      <c r="O22" s="14"/>
      <c r="P22" s="14"/>
    </row>
    <row r="23" spans="1:16" ht="14.1" customHeight="1">
      <c r="A23" s="478" t="s">
        <v>359</v>
      </c>
      <c r="B23" s="480"/>
      <c r="C23" s="480"/>
      <c r="D23" s="480"/>
      <c r="E23" s="480"/>
      <c r="F23" s="480"/>
      <c r="G23" s="144"/>
      <c r="H23" s="144"/>
      <c r="I23" s="144"/>
      <c r="J23" s="15"/>
      <c r="K23" s="15"/>
      <c r="L23" s="14"/>
      <c r="M23" s="14"/>
      <c r="N23" s="14"/>
      <c r="O23" s="14"/>
      <c r="P23" s="14"/>
    </row>
    <row r="24" spans="1:16" ht="12.75" customHeight="1">
      <c r="A24" s="15"/>
      <c r="B24" s="15"/>
      <c r="C24" s="15"/>
      <c r="D24" s="15"/>
      <c r="E24" s="15"/>
      <c r="F24" s="15"/>
      <c r="G24" s="15"/>
      <c r="H24" s="15"/>
      <c r="I24" s="15"/>
      <c r="J24" s="15"/>
      <c r="K24" s="15"/>
      <c r="L24" s="14"/>
      <c r="M24" s="14"/>
      <c r="N24" s="14"/>
      <c r="O24" s="14"/>
      <c r="P24" s="14"/>
    </row>
    <row r="25" spans="1:16" ht="16.5" customHeight="1">
      <c r="A25" s="528" t="s">
        <v>360</v>
      </c>
      <c r="B25" s="4"/>
      <c r="C25" s="4"/>
      <c r="D25" s="4"/>
      <c r="E25" s="4"/>
      <c r="F25" s="4"/>
      <c r="G25" s="4"/>
      <c r="H25" s="4"/>
      <c r="I25" s="4"/>
      <c r="J25" s="4"/>
      <c r="K25" s="4"/>
      <c r="M25" s="111"/>
    </row>
    <row r="26" spans="1:16" ht="18" customHeight="1">
      <c r="A26" s="478" t="s">
        <v>361</v>
      </c>
      <c r="B26" s="480"/>
      <c r="C26" s="480"/>
      <c r="D26" s="480"/>
      <c r="E26" s="480"/>
      <c r="F26" s="480"/>
      <c r="G26" s="480"/>
      <c r="H26" s="480"/>
      <c r="I26" s="144"/>
      <c r="J26" s="15"/>
      <c r="K26" s="15"/>
      <c r="L26" s="82"/>
    </row>
    <row r="27" spans="1:16" ht="18" customHeight="1">
      <c r="A27" s="316"/>
      <c r="B27" s="144"/>
      <c r="C27" s="144"/>
      <c r="D27" s="144"/>
      <c r="E27" s="144"/>
      <c r="F27" s="144"/>
      <c r="G27" s="144"/>
      <c r="H27" s="144"/>
      <c r="I27" s="144"/>
      <c r="J27" s="15"/>
      <c r="K27" s="15"/>
      <c r="L27" s="82"/>
    </row>
    <row r="28" spans="1:16" ht="15.6">
      <c r="A28" s="528" t="s">
        <v>362</v>
      </c>
      <c r="B28" s="4"/>
      <c r="C28" s="4"/>
      <c r="D28" s="4"/>
      <c r="E28" s="4"/>
      <c r="F28" s="4"/>
      <c r="G28" s="4"/>
      <c r="H28" s="15"/>
      <c r="I28" s="15"/>
      <c r="J28" s="15"/>
      <c r="K28" s="15"/>
    </row>
    <row r="29" spans="1:16" ht="15.6">
      <c r="A29" s="478" t="s">
        <v>363</v>
      </c>
      <c r="B29" s="479"/>
      <c r="C29" s="479"/>
      <c r="D29" s="479"/>
      <c r="E29" s="479"/>
      <c r="F29" s="479"/>
      <c r="G29" s="316"/>
      <c r="H29" s="316"/>
      <c r="I29" s="316"/>
      <c r="J29" s="316"/>
      <c r="K29" s="316"/>
    </row>
    <row r="30" spans="1:16" ht="15.6">
      <c r="A30" s="478" t="s">
        <v>364</v>
      </c>
      <c r="B30" s="479"/>
      <c r="C30" s="479"/>
      <c r="D30" s="479"/>
      <c r="E30" s="479"/>
      <c r="F30" s="479"/>
      <c r="G30" s="316"/>
      <c r="H30" s="316"/>
      <c r="I30" s="316"/>
      <c r="J30" s="316"/>
      <c r="K30" s="316"/>
    </row>
    <row r="31" spans="1:16" ht="15.6">
      <c r="A31" s="478" t="s">
        <v>365</v>
      </c>
      <c r="B31" s="479"/>
      <c r="C31" s="479"/>
      <c r="D31" s="479"/>
      <c r="E31" s="479"/>
      <c r="F31" s="479"/>
      <c r="G31" s="316"/>
      <c r="H31" s="15"/>
      <c r="I31" s="15"/>
      <c r="J31" s="15"/>
      <c r="K31" s="15"/>
    </row>
    <row r="32" spans="1:16" ht="15" customHeight="1">
      <c r="B32" s="15"/>
      <c r="C32" s="17"/>
      <c r="D32" s="17"/>
      <c r="E32" s="17"/>
      <c r="F32" s="17"/>
      <c r="G32" s="17"/>
      <c r="H32" s="17"/>
      <c r="M32" s="82"/>
    </row>
    <row r="33" spans="1:37" ht="14.25" customHeight="1" thickBot="1">
      <c r="A33" s="38" t="s">
        <v>366</v>
      </c>
      <c r="B33" s="38"/>
      <c r="C33" s="38"/>
      <c r="D33" s="38"/>
      <c r="E33" s="38"/>
      <c r="F33" s="38"/>
      <c r="G33" s="38"/>
      <c r="H33" s="3"/>
      <c r="I33" s="3"/>
      <c r="J33" s="21"/>
      <c r="K33" s="38" t="s">
        <v>367</v>
      </c>
      <c r="L33" s="38"/>
      <c r="M33" s="38"/>
      <c r="N33" s="38"/>
      <c r="O33" s="38"/>
      <c r="P33" s="38"/>
      <c r="Q33" s="38"/>
      <c r="R33" s="3"/>
      <c r="T33" s="38" t="s">
        <v>368</v>
      </c>
      <c r="U33" s="38"/>
      <c r="V33" s="38"/>
      <c r="W33" s="38"/>
      <c r="X33" s="38"/>
      <c r="Y33" s="38"/>
      <c r="Z33" s="38"/>
      <c r="AA33" s="3"/>
      <c r="AC33" s="38" t="s">
        <v>369</v>
      </c>
      <c r="AD33" s="38"/>
      <c r="AE33" s="38"/>
      <c r="AF33" s="38"/>
      <c r="AG33" s="38"/>
      <c r="AH33" s="38"/>
      <c r="AI33" s="38"/>
      <c r="AJ33" s="3"/>
    </row>
    <row r="34" spans="1:37" ht="12.75" customHeight="1">
      <c r="A34" s="472" t="s">
        <v>156</v>
      </c>
      <c r="B34" s="472" t="s">
        <v>370</v>
      </c>
      <c r="C34" s="472" t="s">
        <v>371</v>
      </c>
      <c r="D34" s="472" t="s">
        <v>83</v>
      </c>
      <c r="E34" s="472" t="s">
        <v>85</v>
      </c>
      <c r="F34" s="472" t="s">
        <v>88</v>
      </c>
      <c r="G34" s="472" t="s">
        <v>91</v>
      </c>
      <c r="H34" s="472" t="s">
        <v>133</v>
      </c>
      <c r="I34" s="472" t="s">
        <v>94</v>
      </c>
      <c r="J34" s="531"/>
      <c r="K34" s="472" t="s">
        <v>156</v>
      </c>
      <c r="L34" s="472" t="s">
        <v>370</v>
      </c>
      <c r="M34" s="472" t="s">
        <v>83</v>
      </c>
      <c r="N34" s="472" t="s">
        <v>85</v>
      </c>
      <c r="O34" s="472" t="s">
        <v>88</v>
      </c>
      <c r="P34" s="472" t="s">
        <v>91</v>
      </c>
      <c r="Q34" s="472" t="s">
        <v>133</v>
      </c>
      <c r="R34" s="472" t="s">
        <v>83</v>
      </c>
      <c r="S34" s="324"/>
      <c r="T34" s="472" t="s">
        <v>156</v>
      </c>
      <c r="U34" s="472" t="s">
        <v>370</v>
      </c>
      <c r="V34" s="472" t="s">
        <v>83</v>
      </c>
      <c r="W34" s="472" t="s">
        <v>85</v>
      </c>
      <c r="X34" s="472" t="s">
        <v>88</v>
      </c>
      <c r="Y34" s="472" t="s">
        <v>91</v>
      </c>
      <c r="Z34" s="472" t="s">
        <v>133</v>
      </c>
      <c r="AA34" s="472" t="s">
        <v>83</v>
      </c>
      <c r="AB34" s="324"/>
      <c r="AC34" s="472" t="s">
        <v>156</v>
      </c>
      <c r="AD34" s="472" t="s">
        <v>370</v>
      </c>
      <c r="AE34" s="472" t="s">
        <v>83</v>
      </c>
      <c r="AF34" s="472" t="s">
        <v>85</v>
      </c>
      <c r="AG34" s="472" t="s">
        <v>88</v>
      </c>
      <c r="AH34" s="472" t="s">
        <v>91</v>
      </c>
      <c r="AI34" s="472" t="s">
        <v>133</v>
      </c>
      <c r="AJ34" s="472" t="s">
        <v>83</v>
      </c>
      <c r="AK34" s="324"/>
    </row>
    <row r="35" spans="1:37" ht="16.5" customHeight="1" thickBot="1">
      <c r="A35" s="473" t="s">
        <v>131</v>
      </c>
      <c r="B35" s="473" t="s">
        <v>372</v>
      </c>
      <c r="C35" s="473" t="s">
        <v>373</v>
      </c>
      <c r="D35" s="473"/>
      <c r="E35" s="473"/>
      <c r="F35" s="473"/>
      <c r="G35" s="473"/>
      <c r="H35" s="473"/>
      <c r="I35" s="474"/>
      <c r="J35" s="531"/>
      <c r="K35" s="473" t="s">
        <v>131</v>
      </c>
      <c r="L35" s="473" t="s">
        <v>132</v>
      </c>
      <c r="M35" s="473"/>
      <c r="N35" s="473"/>
      <c r="O35" s="473"/>
      <c r="P35" s="473"/>
      <c r="Q35" s="473"/>
      <c r="R35" s="474"/>
      <c r="S35" s="324"/>
      <c r="T35" s="473" t="s">
        <v>131</v>
      </c>
      <c r="U35" s="473" t="s">
        <v>132</v>
      </c>
      <c r="V35" s="473"/>
      <c r="W35" s="473"/>
      <c r="X35" s="473"/>
      <c r="Y35" s="473"/>
      <c r="Z35" s="473"/>
      <c r="AA35" s="474"/>
      <c r="AB35" s="324"/>
      <c r="AC35" s="473" t="s">
        <v>131</v>
      </c>
      <c r="AD35" s="473" t="s">
        <v>132</v>
      </c>
      <c r="AE35" s="473"/>
      <c r="AF35" s="473"/>
      <c r="AG35" s="473"/>
      <c r="AH35" s="473"/>
      <c r="AI35" s="473"/>
      <c r="AJ35" s="474"/>
      <c r="AK35" s="324"/>
    </row>
    <row r="36" spans="1:37" ht="12.75" customHeight="1">
      <c r="A36" s="7"/>
      <c r="B36" s="83"/>
      <c r="C36" s="83"/>
      <c r="D36" s="7"/>
      <c r="E36" s="39" t="s">
        <v>374</v>
      </c>
      <c r="F36" s="39"/>
      <c r="G36" s="39"/>
      <c r="H36" s="7"/>
      <c r="J36" s="56"/>
      <c r="L36" s="82"/>
      <c r="M36" s="7"/>
      <c r="N36" s="39" t="s">
        <v>374</v>
      </c>
      <c r="O36" s="39"/>
      <c r="P36" s="39"/>
      <c r="Q36" s="7"/>
      <c r="T36" s="8"/>
      <c r="U36" s="84"/>
    </row>
    <row r="37" spans="1:37" ht="12.75" customHeight="1">
      <c r="A37" s="8">
        <v>2023</v>
      </c>
      <c r="B37" s="84">
        <v>45050</v>
      </c>
      <c r="C37" s="84" t="s">
        <v>133</v>
      </c>
      <c r="D37" s="53">
        <f>((M37*Data!$H$779)+(V37*Data!$I$779)+(AE37*Data!$J$779))</f>
        <v>7.5233852732793522</v>
      </c>
      <c r="E37" s="53">
        <f>((N37*Data!$H$779)+(W37*Data!$I$779)+(AF37*Data!$J$779))</f>
        <v>7.54956984962406</v>
      </c>
      <c r="F37" s="53">
        <f>((O37*Data!$H$779)+(X37*Data!$I$779)+(AG37*Data!$J$779))</f>
        <v>7.6279601301330242</v>
      </c>
      <c r="G37" s="53">
        <f>((P37*Data!$H$779)+(Y37*Data!$I$779)+(AH37*Data!$J$779))</f>
        <v>7.6899311017929435</v>
      </c>
      <c r="H37" s="53">
        <f>((Q37*Data!$H$779)+(Z37*Data!$I$779)+(AI37*Data!$J$779))</f>
        <v>7.6994533574320414</v>
      </c>
      <c r="I37" s="53">
        <f>((R37*Data!$H$779)+(AA37*Data!$I$779)+(AJ37*Data!$J$779))</f>
        <v>7.5921633068247552</v>
      </c>
      <c r="J37" s="56"/>
      <c r="K37" s="8">
        <v>2023</v>
      </c>
      <c r="L37" s="84">
        <v>45050</v>
      </c>
      <c r="M37" s="49">
        <v>7.9824999999999999</v>
      </c>
      <c r="N37" s="49">
        <v>7.915</v>
      </c>
      <c r="O37" s="49">
        <v>7.9175000000000004</v>
      </c>
      <c r="P37" s="49">
        <v>7.9225000000000003</v>
      </c>
      <c r="Q37" s="49">
        <v>7.9050000000000002</v>
      </c>
      <c r="R37" s="49">
        <v>7.7525000000000004</v>
      </c>
      <c r="T37" s="8">
        <v>2023</v>
      </c>
      <c r="U37" s="84">
        <f>L37</f>
        <v>45050</v>
      </c>
      <c r="V37" s="49">
        <v>6.45</v>
      </c>
      <c r="W37" s="49">
        <v>6.5674999999999999</v>
      </c>
      <c r="X37" s="49">
        <v>6.7374999999999998</v>
      </c>
      <c r="Y37" s="49">
        <v>6.8475000000000001</v>
      </c>
      <c r="Z37" s="49">
        <v>6.9024999999999999</v>
      </c>
      <c r="AA37" s="49">
        <v>6.8949999999999996</v>
      </c>
      <c r="AC37" s="8">
        <v>2023</v>
      </c>
      <c r="AD37" s="84">
        <f>B37</f>
        <v>45050</v>
      </c>
      <c r="AE37" s="49">
        <v>8.1199999999999992</v>
      </c>
      <c r="AF37" s="49">
        <v>8.1549999999999994</v>
      </c>
      <c r="AG37" s="49">
        <v>8.2225000000000001</v>
      </c>
      <c r="AH37" s="49">
        <v>8.2974999999999994</v>
      </c>
      <c r="AI37" s="49">
        <v>8.2899999999999991</v>
      </c>
      <c r="AJ37" s="49">
        <v>8.1300000000000008</v>
      </c>
    </row>
    <row r="38" spans="1:37" ht="12.75" customHeight="1">
      <c r="A38" s="39"/>
      <c r="B38" s="41">
        <f>B37+7</f>
        <v>45057</v>
      </c>
      <c r="C38" s="41" t="str">
        <f>C37</f>
        <v>May</v>
      </c>
      <c r="D38" s="53">
        <f>((M38*Data!$H$779)+(V38*Data!$I$779)+(AE38*Data!$J$779))</f>
        <v>7.6961229800462689</v>
      </c>
      <c r="E38" s="53">
        <f>((N38*Data!$H$779)+(W38*Data!$I$779)+(AF38*Data!$J$779))</f>
        <v>7.6978568883747833</v>
      </c>
      <c r="F38" s="53">
        <f>((O38*Data!$H$779)+(X38*Data!$I$779)+(AG38*Data!$J$779))</f>
        <v>7.7316666671486409</v>
      </c>
      <c r="G38" s="53">
        <f>((P38*Data!$H$779)+(Y38*Data!$I$779)+(AH38*Data!$J$779))</f>
        <v>7.7544563620589937</v>
      </c>
      <c r="H38" s="53">
        <f>((Q38*Data!$H$779)+(Z38*Data!$I$779)+(AI38*Data!$J$779))</f>
        <v>7.739613831694621</v>
      </c>
      <c r="I38" s="53">
        <f>((R38*Data!$H$779)+(AA38*Data!$I$779)+(AJ38*Data!$J$779))</f>
        <v>7.6243518941584734</v>
      </c>
      <c r="J38" s="56"/>
      <c r="K38" s="39"/>
      <c r="L38" s="41">
        <f>L37+7</f>
        <v>45057</v>
      </c>
      <c r="M38" s="49">
        <v>8.4149999999999991</v>
      </c>
      <c r="N38" s="49">
        <v>8.2799999999999994</v>
      </c>
      <c r="O38" s="49">
        <v>8.1850000000000005</v>
      </c>
      <c r="P38" s="49">
        <v>8.11</v>
      </c>
      <c r="Q38" s="49">
        <v>8.0525000000000002</v>
      </c>
      <c r="R38" s="49">
        <v>7.8425000000000002</v>
      </c>
      <c r="T38" s="39"/>
      <c r="U38" s="84">
        <f t="shared" ref="U38:U93" si="0">L38</f>
        <v>45057</v>
      </c>
      <c r="V38" s="49">
        <v>6.2725</v>
      </c>
      <c r="W38" s="49">
        <v>6.39</v>
      </c>
      <c r="X38" s="49">
        <v>6.5625</v>
      </c>
      <c r="Y38" s="49">
        <v>6.6849999999999996</v>
      </c>
      <c r="Z38" s="49">
        <v>6.7525000000000004</v>
      </c>
      <c r="AA38" s="49">
        <v>6.7625000000000002</v>
      </c>
      <c r="AC38" s="39"/>
      <c r="AD38" s="84">
        <f t="shared" ref="AD38:AD92" si="1">B38</f>
        <v>45057</v>
      </c>
      <c r="AE38" s="49">
        <v>8.3674999999999997</v>
      </c>
      <c r="AF38" s="49">
        <v>8.4</v>
      </c>
      <c r="AG38" s="49">
        <v>8.4324999999999992</v>
      </c>
      <c r="AH38" s="49">
        <v>8.4600000000000009</v>
      </c>
      <c r="AI38" s="49">
        <v>8.4075000000000006</v>
      </c>
      <c r="AJ38" s="49">
        <v>8.2675000000000001</v>
      </c>
    </row>
    <row r="39" spans="1:37" ht="12.75" customHeight="1">
      <c r="A39" s="39"/>
      <c r="B39" s="41">
        <f t="shared" ref="B39:B93" si="2">B38+7</f>
        <v>45064</v>
      </c>
      <c r="C39" s="41" t="str">
        <f t="shared" ref="C39:C46" si="3">C38</f>
        <v>May</v>
      </c>
      <c r="D39" s="53">
        <f>((M39*Data!$H$779)+(V39*Data!$I$779)+(AE39*Data!$J$779))</f>
        <v>7.6730175506072875</v>
      </c>
      <c r="E39" s="53">
        <f>((N39*Data!$H$779)+(W39*Data!$I$779)+(AF39*Data!$J$779))</f>
        <v>7.681829660208213</v>
      </c>
      <c r="F39" s="53">
        <f>((O39*Data!$H$779)+(X39*Data!$I$779)+(AG39*Data!$J$779))</f>
        <v>7.7166416107576623</v>
      </c>
      <c r="G39" s="53">
        <f>((P39*Data!$H$779)+(Y39*Data!$I$779)+(AH39*Data!$J$779))</f>
        <v>7.7242299754193171</v>
      </c>
      <c r="H39" s="53">
        <f>((Q39*Data!$H$779)+(Z39*Data!$I$779)+(AI39*Data!$J$779))</f>
        <v>7.6813595821283975</v>
      </c>
      <c r="I39" s="53">
        <f>((R39*Data!$H$779)+(AA39*Data!$I$779)+(AJ39*Data!$J$779))</f>
        <v>7.4543484282822439</v>
      </c>
      <c r="K39" s="39"/>
      <c r="L39" s="41">
        <f t="shared" ref="L39:L93" si="4">L38+7</f>
        <v>45064</v>
      </c>
      <c r="M39" s="49">
        <v>8.57</v>
      </c>
      <c r="N39" s="49">
        <v>8.4550000000000001</v>
      </c>
      <c r="O39" s="49">
        <v>8.3650000000000002</v>
      </c>
      <c r="P39" s="49">
        <v>8.23</v>
      </c>
      <c r="Q39" s="49">
        <v>8.09</v>
      </c>
      <c r="R39" s="49">
        <v>7.63</v>
      </c>
      <c r="T39" s="39"/>
      <c r="U39" s="84">
        <f t="shared" si="0"/>
        <v>45064</v>
      </c>
      <c r="V39" s="49">
        <v>6.1174999999999997</v>
      </c>
      <c r="W39" s="49">
        <v>6.2450000000000001</v>
      </c>
      <c r="X39" s="49">
        <v>6.4249999999999998</v>
      </c>
      <c r="Y39" s="49">
        <v>6.5750000000000002</v>
      </c>
      <c r="Z39" s="49">
        <v>6.6524999999999999</v>
      </c>
      <c r="AA39" s="49">
        <v>6.6524999999999999</v>
      </c>
      <c r="AC39" s="39"/>
      <c r="AD39" s="84">
        <f t="shared" si="1"/>
        <v>45064</v>
      </c>
      <c r="AE39" s="49">
        <v>8.2850000000000001</v>
      </c>
      <c r="AF39" s="49">
        <v>8.3074999999999992</v>
      </c>
      <c r="AG39" s="49">
        <v>8.33</v>
      </c>
      <c r="AH39" s="49">
        <v>8.3475000000000001</v>
      </c>
      <c r="AI39" s="49">
        <v>8.2874999999999996</v>
      </c>
      <c r="AJ39" s="49">
        <v>8.0824999999999996</v>
      </c>
    </row>
    <row r="40" spans="1:37" ht="12.75" customHeight="1">
      <c r="A40" s="39"/>
      <c r="B40" s="41">
        <f t="shared" si="2"/>
        <v>45071</v>
      </c>
      <c r="C40" s="41" t="str">
        <f t="shared" si="3"/>
        <v>May</v>
      </c>
      <c r="D40" s="53">
        <f>((M40*Data!$H$779)+(V40*Data!$I$779)+(AE40*Data!$J$779))</f>
        <v>7.4378676257952572</v>
      </c>
      <c r="E40" s="53">
        <f>((N40*Data!$H$779)+(W40*Data!$I$779)+(AF40*Data!$J$779))</f>
        <v>7.4666964213418163</v>
      </c>
      <c r="F40" s="53">
        <f>((O40*Data!$H$779)+(X40*Data!$I$779)+(AG40*Data!$J$779))</f>
        <v>7.5347780812608454</v>
      </c>
      <c r="G40" s="53">
        <f>((P40*Data!$H$779)+(Y40*Data!$I$779)+(AH40*Data!$J$779))</f>
        <v>7.570451480624639</v>
      </c>
      <c r="H40" s="53">
        <f>((Q40*Data!$H$779)+(Z40*Data!$I$779)+(AI40*Data!$J$779))</f>
        <v>7.5448843883747827</v>
      </c>
      <c r="I40" s="53">
        <f>((R40*Data!$H$779)+(AA40*Data!$I$779)+(AJ40*Data!$J$779))</f>
        <v>7.3982199493927121</v>
      </c>
      <c r="J40" s="56"/>
      <c r="K40" s="39"/>
      <c r="L40" s="41">
        <f t="shared" si="4"/>
        <v>45071</v>
      </c>
      <c r="M40" s="49">
        <v>8.18</v>
      </c>
      <c r="N40" s="49">
        <v>8.1174999999999997</v>
      </c>
      <c r="O40" s="49">
        <v>8.0649999999999995</v>
      </c>
      <c r="P40" s="49">
        <v>7.9850000000000003</v>
      </c>
      <c r="Q40" s="49">
        <v>7.8624999999999998</v>
      </c>
      <c r="R40" s="49">
        <v>7.5324999999999998</v>
      </c>
      <c r="T40" s="39"/>
      <c r="U40" s="84">
        <f t="shared" si="0"/>
        <v>45071</v>
      </c>
      <c r="V40" s="49">
        <v>6.0425000000000004</v>
      </c>
      <c r="W40" s="49">
        <v>6.1725000000000003</v>
      </c>
      <c r="X40" s="49">
        <v>6.36</v>
      </c>
      <c r="Y40" s="49">
        <v>6.5075000000000003</v>
      </c>
      <c r="Z40" s="49">
        <v>6.5750000000000002</v>
      </c>
      <c r="AA40" s="49">
        <v>6.6124999999999998</v>
      </c>
      <c r="AC40" s="39"/>
      <c r="AD40" s="84">
        <f t="shared" si="1"/>
        <v>45071</v>
      </c>
      <c r="AE40" s="49">
        <v>8.0549999999999997</v>
      </c>
      <c r="AF40" s="49">
        <v>8.08</v>
      </c>
      <c r="AG40" s="49">
        <v>8.1575000000000006</v>
      </c>
      <c r="AH40" s="49">
        <v>8.2050000000000001</v>
      </c>
      <c r="AI40" s="49">
        <v>8.19</v>
      </c>
      <c r="AJ40" s="49">
        <v>8.0549999999999997</v>
      </c>
    </row>
    <row r="41" spans="1:37" ht="12.75" customHeight="1">
      <c r="A41" s="39"/>
      <c r="B41" s="41">
        <f t="shared" si="2"/>
        <v>45078</v>
      </c>
      <c r="C41" s="41" t="str">
        <f t="shared" si="3"/>
        <v>May</v>
      </c>
      <c r="D41" s="53">
        <f>((M41*Data!$H$779)+(V41*Data!$I$779)+(AE41*Data!$J$779))</f>
        <v>7.3519051445922496</v>
      </c>
      <c r="E41" s="53">
        <f>((N41*Data!$H$779)+(W41*Data!$I$779)+(AF41*Data!$J$779))</f>
        <v>7.3843457330827063</v>
      </c>
      <c r="F41" s="53">
        <f>((O41*Data!$H$779)+(X41*Data!$I$779)+(AG41*Data!$J$779))</f>
        <v>7.4586118782533255</v>
      </c>
      <c r="G41" s="53">
        <f>((P41*Data!$H$779)+(Y41*Data!$I$779)+(AH41*Data!$J$779))</f>
        <v>7.5194508747831108</v>
      </c>
      <c r="H41" s="53">
        <f>((Q41*Data!$H$779)+(Z41*Data!$I$779)+(AI41*Data!$J$779))</f>
        <v>7.5312014386928858</v>
      </c>
      <c r="I41" s="53">
        <f>((R41*Data!$H$779)+(AA41*Data!$I$779)+(AJ41*Data!$J$779))</f>
        <v>7.4700613056680165</v>
      </c>
      <c r="J41" s="56"/>
      <c r="K41" s="39"/>
      <c r="L41" s="41">
        <f t="shared" si="4"/>
        <v>45078</v>
      </c>
      <c r="M41" s="49">
        <v>8.0250000000000004</v>
      </c>
      <c r="N41" s="49">
        <v>7.9749999999999996</v>
      </c>
      <c r="O41" s="49">
        <v>7.94</v>
      </c>
      <c r="P41" s="49">
        <v>7.8949999999999996</v>
      </c>
      <c r="Q41" s="49">
        <v>7.8375000000000004</v>
      </c>
      <c r="R41" s="49">
        <v>7.71</v>
      </c>
      <c r="T41" s="39"/>
      <c r="U41" s="84">
        <f t="shared" si="0"/>
        <v>45078</v>
      </c>
      <c r="V41" s="49">
        <v>6.1074999999999999</v>
      </c>
      <c r="W41" s="49">
        <v>6.2424999999999997</v>
      </c>
      <c r="X41" s="49">
        <v>6.4375</v>
      </c>
      <c r="Y41" s="49">
        <v>6.5925000000000002</v>
      </c>
      <c r="Z41" s="49">
        <v>6.6725000000000003</v>
      </c>
      <c r="AA41" s="49">
        <v>6.7275</v>
      </c>
      <c r="AC41" s="39"/>
      <c r="AD41" s="84">
        <f t="shared" si="1"/>
        <v>45078</v>
      </c>
      <c r="AE41" s="49">
        <v>7.89</v>
      </c>
      <c r="AF41" s="49">
        <v>7.9074999999999998</v>
      </c>
      <c r="AG41" s="49">
        <v>7.9775</v>
      </c>
      <c r="AH41" s="49">
        <v>8.0574999999999992</v>
      </c>
      <c r="AI41" s="49">
        <v>8.0749999999999993</v>
      </c>
      <c r="AJ41" s="49">
        <v>7.9675000000000002</v>
      </c>
    </row>
    <row r="42" spans="1:37" ht="12.75" customHeight="1">
      <c r="A42" s="39"/>
      <c r="B42" s="41">
        <f t="shared" si="2"/>
        <v>45085</v>
      </c>
      <c r="C42" s="41" t="str">
        <f t="shared" si="3"/>
        <v>May</v>
      </c>
      <c r="D42" s="53">
        <f>((M42*Data!$H$779)+(V42*Data!$I$779)+(AE42*Data!$J$779))</f>
        <v>7.4966273163678432</v>
      </c>
      <c r="E42" s="53">
        <f>((N42*Data!$H$779)+(W42*Data!$I$779)+(AF42*Data!$J$779))</f>
        <v>7.5422244664545977</v>
      </c>
      <c r="F42" s="53">
        <f>((O42*Data!$H$779)+(X42*Data!$I$779)+(AG42*Data!$J$779))</f>
        <v>7.6113619129554646</v>
      </c>
      <c r="G42" s="53">
        <f>((P42*Data!$H$779)+(Y42*Data!$I$779)+(AH42*Data!$J$779))</f>
        <v>7.6608853947368427</v>
      </c>
      <c r="H42" s="53">
        <f>((Q42*Data!$H$779)+(Z42*Data!$I$779)+(AI42*Data!$J$779))</f>
        <v>7.6558450303643735</v>
      </c>
      <c r="I42" s="53">
        <f>((R42*Data!$H$779)+(AA42*Data!$I$779)+(AJ42*Data!$J$779))</f>
        <v>7.5952099681897041</v>
      </c>
      <c r="J42" s="56"/>
      <c r="K42" s="39"/>
      <c r="L42" s="41">
        <f t="shared" si="4"/>
        <v>45085</v>
      </c>
      <c r="M42" s="49">
        <v>8.0474999999999994</v>
      </c>
      <c r="N42" s="49">
        <v>8.0374999999999996</v>
      </c>
      <c r="O42" s="49">
        <v>8.0250000000000004</v>
      </c>
      <c r="P42">
        <v>7.98</v>
      </c>
      <c r="Q42" s="49">
        <v>7.8949999999999996</v>
      </c>
      <c r="R42" s="49">
        <v>7.6749999999999998</v>
      </c>
      <c r="T42" s="39"/>
      <c r="U42" s="84">
        <f t="shared" si="0"/>
        <v>45085</v>
      </c>
      <c r="V42" s="49">
        <v>6.2625000000000002</v>
      </c>
      <c r="W42" s="49">
        <v>6.39</v>
      </c>
      <c r="X42" s="49">
        <v>6.5625</v>
      </c>
      <c r="Y42" s="49">
        <v>6.7074999999999996</v>
      </c>
      <c r="Z42" s="49">
        <v>6.7975000000000003</v>
      </c>
      <c r="AA42" s="49">
        <v>6.85</v>
      </c>
      <c r="AC42" s="39"/>
      <c r="AD42" s="84">
        <f t="shared" si="1"/>
        <v>45085</v>
      </c>
      <c r="AE42" s="49">
        <v>8.1575000000000006</v>
      </c>
      <c r="AF42" s="49">
        <v>8.18</v>
      </c>
      <c r="AG42" s="49">
        <v>8.2324999999999999</v>
      </c>
      <c r="AH42" s="49">
        <v>8.2874999999999996</v>
      </c>
      <c r="AI42" s="49">
        <v>8.2725000000000009</v>
      </c>
      <c r="AJ42" s="49">
        <v>8.27</v>
      </c>
    </row>
    <row r="43" spans="1:37" ht="12.75" customHeight="1">
      <c r="A43" s="39"/>
      <c r="B43" s="41">
        <f t="shared" si="2"/>
        <v>45092</v>
      </c>
      <c r="C43" s="41" t="str">
        <f t="shared" si="3"/>
        <v>May</v>
      </c>
      <c r="D43" s="53">
        <f>((M43*Data!$H$779)+(V43*Data!$I$779)+(AE43*Data!$J$779))</f>
        <v>7.695032012724119</v>
      </c>
      <c r="E43" s="53">
        <f>((N43*Data!$H$779)+(W43*Data!$I$779)+(AF43*Data!$J$779))</f>
        <v>7.7203741570271829</v>
      </c>
      <c r="F43" s="53">
        <f>((O43*Data!$H$779)+(X43*Data!$I$779)+(AG43*Data!$J$779))</f>
        <v>7.7711738635049166</v>
      </c>
      <c r="G43" s="53">
        <f>((P43*Data!$H$779)+(Y43*Data!$I$779)+(AH43*Data!$J$779))</f>
        <v>7.8055710078079814</v>
      </c>
      <c r="H43" s="53">
        <f>((Q43*Data!$H$779)+(Z43*Data!$I$779)+(AI43*Data!$J$779))</f>
        <v>7.8080699031231928</v>
      </c>
      <c r="I43" s="53">
        <f>((R43*Data!$H$779)+(AA43*Data!$I$779)+(AJ43*Data!$J$779))</f>
        <v>7.7431916396761133</v>
      </c>
      <c r="K43" s="39"/>
      <c r="L43" s="41">
        <f t="shared" si="4"/>
        <v>45092</v>
      </c>
      <c r="M43" s="49">
        <v>8.1274999999999995</v>
      </c>
      <c r="N43" s="49">
        <v>8.0875000000000004</v>
      </c>
      <c r="O43" s="49">
        <v>8.06</v>
      </c>
      <c r="P43" s="49">
        <v>7.9974999999999996</v>
      </c>
      <c r="Q43" s="49">
        <v>7.9275000000000002</v>
      </c>
      <c r="R43" s="49">
        <v>7.7850000000000001</v>
      </c>
      <c r="T43" s="39"/>
      <c r="U43" s="84">
        <f t="shared" si="0"/>
        <v>45092</v>
      </c>
      <c r="V43" s="49">
        <v>6.6150000000000002</v>
      </c>
      <c r="W43" s="49">
        <v>6.7275</v>
      </c>
      <c r="X43" s="49">
        <v>6.8674999999999997</v>
      </c>
      <c r="Y43" s="49">
        <v>6.99</v>
      </c>
      <c r="Z43" s="49">
        <v>7.0625</v>
      </c>
      <c r="AA43" s="49">
        <v>7.1050000000000004</v>
      </c>
      <c r="AC43" s="39"/>
      <c r="AD43" s="84">
        <f t="shared" si="1"/>
        <v>45092</v>
      </c>
      <c r="AE43" s="49">
        <v>8.3275000000000006</v>
      </c>
      <c r="AF43" s="49">
        <v>8.3350000000000009</v>
      </c>
      <c r="AG43" s="49">
        <v>8.3800000000000008</v>
      </c>
      <c r="AH43" s="49">
        <v>8.43</v>
      </c>
      <c r="AI43" s="49">
        <v>8.44</v>
      </c>
      <c r="AJ43" s="49">
        <v>8.35</v>
      </c>
    </row>
    <row r="44" spans="1:37" ht="12.75" customHeight="1">
      <c r="A44" s="39"/>
      <c r="B44" s="41">
        <f t="shared" si="2"/>
        <v>45099</v>
      </c>
      <c r="C44" s="41" t="str">
        <f t="shared" si="3"/>
        <v>May</v>
      </c>
      <c r="D44" s="53">
        <f>((M44*Data!$H$779)+(V44*Data!$I$779)+(AE44*Data!$J$779))</f>
        <v>8.305412591093118</v>
      </c>
      <c r="E44" s="53">
        <f>((N44*Data!$H$779)+(W44*Data!$I$779)+(AF44*Data!$J$779))</f>
        <v>8.3702804569115088</v>
      </c>
      <c r="F44" s="53">
        <f>((O44*Data!$H$779)+(X44*Data!$I$779)+(AG44*Data!$J$779))</f>
        <v>8.4440509152689422</v>
      </c>
      <c r="G44" s="53">
        <f>((P44*Data!$H$779)+(Y44*Data!$I$779)+(AH44*Data!$J$779))</f>
        <v>8.4775329352226727</v>
      </c>
      <c r="H44" s="53">
        <f>((Q44*Data!$H$779)+(Z44*Data!$I$779)+(AI44*Data!$J$779))</f>
        <v>8.4452117828224402</v>
      </c>
      <c r="I44" s="53">
        <f>((R44*Data!$H$779)+(AA44*Data!$I$779)+(AJ44*Data!$J$779))</f>
        <v>8.2748152891844988</v>
      </c>
      <c r="K44" s="39"/>
      <c r="L44" s="41">
        <f t="shared" si="4"/>
        <v>45099</v>
      </c>
      <c r="M44" s="49">
        <v>8.7100000000000009</v>
      </c>
      <c r="N44" s="49">
        <v>8.7249999999999996</v>
      </c>
      <c r="O44" s="49">
        <v>8.7324999999999999</v>
      </c>
      <c r="P44" s="49">
        <v>8.6950000000000003</v>
      </c>
      <c r="Q44" s="49">
        <v>8.6274999999999995</v>
      </c>
      <c r="R44" s="49">
        <v>8.4124999999999996</v>
      </c>
      <c r="T44" s="39"/>
      <c r="U44" s="84">
        <f t="shared" si="0"/>
        <v>45099</v>
      </c>
      <c r="V44" s="49">
        <v>7.39</v>
      </c>
      <c r="W44" s="49">
        <v>7.5274999999999999</v>
      </c>
      <c r="X44" s="49">
        <v>7.7050000000000001</v>
      </c>
      <c r="Y44" s="49">
        <v>7.8224999999999998</v>
      </c>
      <c r="Z44" s="49">
        <v>7.8449999999999998</v>
      </c>
      <c r="AA44" s="49">
        <v>7.8025000000000002</v>
      </c>
      <c r="AC44" s="39"/>
      <c r="AD44" s="84">
        <f t="shared" si="1"/>
        <v>45099</v>
      </c>
      <c r="AE44" s="49">
        <v>8.8000000000000007</v>
      </c>
      <c r="AF44" s="49">
        <v>8.8450000000000006</v>
      </c>
      <c r="AG44" s="49">
        <v>8.8849999999999998</v>
      </c>
      <c r="AH44" s="49">
        <v>8.91</v>
      </c>
      <c r="AI44" s="49">
        <v>8.86</v>
      </c>
      <c r="AJ44" s="49">
        <v>8.6074999999999999</v>
      </c>
    </row>
    <row r="45" spans="1:37" ht="12.75" customHeight="1">
      <c r="A45" s="56" t="s">
        <v>375</v>
      </c>
      <c r="B45" s="41">
        <f t="shared" si="2"/>
        <v>45106</v>
      </c>
      <c r="C45" s="41" t="str">
        <f t="shared" si="3"/>
        <v>May</v>
      </c>
      <c r="D45" s="53">
        <f>((M45*Data!$H$779)+(V45*Data!$I$779)+(AE45*Data!$J$779))</f>
        <v>7.5211881275303636</v>
      </c>
      <c r="E45" s="53">
        <f>((N45*Data!$H$779)+(W45*Data!$I$779)+(AF45*Data!$J$779))</f>
        <v>7.646777914979757</v>
      </c>
      <c r="F45" s="53">
        <f>((O45*Data!$H$779)+(X45*Data!$I$779)+(AG45*Data!$J$779))</f>
        <v>7.7383819288606128</v>
      </c>
      <c r="G45" s="53">
        <f>((P45*Data!$H$779)+(Y45*Data!$I$779)+(AH45*Data!$J$779))</f>
        <v>7.7995855523423945</v>
      </c>
      <c r="H45" s="53">
        <f>((Q45*Data!$H$779)+(Z45*Data!$I$779)+(AI45*Data!$J$779))</f>
        <v>7.7964624537304799</v>
      </c>
      <c r="I45" s="53">
        <f>((R45*Data!$H$779)+(AA45*Data!$I$779)+(AJ45*Data!$J$779))</f>
        <v>7.695888338635049</v>
      </c>
      <c r="J45" s="56"/>
      <c r="K45" s="56" t="s">
        <v>375</v>
      </c>
      <c r="L45" s="41">
        <f t="shared" si="4"/>
        <v>45106</v>
      </c>
      <c r="M45" s="49">
        <v>7.9424999999999999</v>
      </c>
      <c r="N45" s="49">
        <v>8</v>
      </c>
      <c r="O45" s="49">
        <v>8.0150000000000006</v>
      </c>
      <c r="P45" s="49">
        <v>7.9850000000000003</v>
      </c>
      <c r="Q45" s="49">
        <v>7.915</v>
      </c>
      <c r="R45" s="49">
        <v>7.7374999999999998</v>
      </c>
      <c r="T45" s="56" t="s">
        <v>375</v>
      </c>
      <c r="U45" s="84">
        <f t="shared" si="0"/>
        <v>45106</v>
      </c>
      <c r="V45" s="49">
        <v>6.53</v>
      </c>
      <c r="W45" s="49">
        <v>6.6749999999999998</v>
      </c>
      <c r="X45" s="49">
        <v>6.8449999999999998</v>
      </c>
      <c r="Y45" s="49">
        <v>6.99</v>
      </c>
      <c r="Z45" s="49">
        <v>7.0625</v>
      </c>
      <c r="AA45" s="49">
        <v>7.085</v>
      </c>
      <c r="AC45" s="56" t="s">
        <v>375</v>
      </c>
      <c r="AD45" s="84">
        <f t="shared" si="1"/>
        <v>45106</v>
      </c>
      <c r="AE45" s="49">
        <v>8.0749999999999993</v>
      </c>
      <c r="AF45" s="49">
        <v>8.2550000000000008</v>
      </c>
      <c r="AG45" s="49">
        <v>8.35</v>
      </c>
      <c r="AH45" s="49">
        <v>8.4250000000000007</v>
      </c>
      <c r="AI45" s="49">
        <v>8.4175000000000004</v>
      </c>
      <c r="AJ45" s="49">
        <v>8.2750000000000004</v>
      </c>
    </row>
    <row r="46" spans="1:37" ht="12.75" customHeight="1">
      <c r="A46" s="56"/>
      <c r="B46" s="41">
        <f t="shared" si="2"/>
        <v>45113</v>
      </c>
      <c r="C46" s="41" t="str">
        <f t="shared" si="3"/>
        <v>May</v>
      </c>
      <c r="D46" s="53">
        <f>((M46*Data!$H$780)+(V46*Data!$I$780)+(AE46*Data!$J$780))</f>
        <v>7.7491714361060868</v>
      </c>
      <c r="E46" s="53">
        <f>((N46*Data!$H$780)+(W46*Data!$I$780)+(AF46*Data!$J$780))</f>
        <v>7.8044697498493072</v>
      </c>
      <c r="F46" s="53">
        <f>((O46*Data!$H$780)+(X46*Data!$I$780)+(AG46*Data!$J$780))</f>
        <v>7.8967071895720311</v>
      </c>
      <c r="G46" s="53">
        <f>((P46*Data!$H$780)+(Y46*Data!$I$780)+(AH46*Data!$J$780))</f>
        <v>7.9610657745629894</v>
      </c>
      <c r="H46" s="53">
        <f>((Q46*Data!$H$780)+(Z46*Data!$I$780)+(AI46*Data!$J$780))</f>
        <v>7.9485796112115725</v>
      </c>
      <c r="I46" s="53">
        <f>((R46*Data!$H$780)+(AA46*Data!$I$780)+(AJ46*Data!$J$780))</f>
        <v>7.7732327772754681</v>
      </c>
      <c r="J46" s="56"/>
      <c r="K46" s="56"/>
      <c r="L46" s="41">
        <f t="shared" si="4"/>
        <v>45113</v>
      </c>
      <c r="M46" s="49">
        <v>8.4324999999999992</v>
      </c>
      <c r="N46" s="49">
        <v>8.4375</v>
      </c>
      <c r="O46" s="49">
        <v>8.4474999999999998</v>
      </c>
      <c r="P46" s="49">
        <v>8.4024999999999999</v>
      </c>
      <c r="Q46" s="49">
        <v>8.2899999999999991</v>
      </c>
      <c r="R46" s="49">
        <v>7.98</v>
      </c>
      <c r="T46" s="56"/>
      <c r="U46" s="84">
        <f t="shared" si="0"/>
        <v>45113</v>
      </c>
      <c r="V46" s="49">
        <v>6.47</v>
      </c>
      <c r="W46">
        <v>6.58</v>
      </c>
      <c r="X46" s="49">
        <v>6.7649999999999997</v>
      </c>
      <c r="Y46" s="49">
        <v>6.93</v>
      </c>
      <c r="Z46" s="49">
        <v>7.0149999999999997</v>
      </c>
      <c r="AA46" s="49">
        <v>7.0475000000000003</v>
      </c>
      <c r="AC46" s="56"/>
      <c r="AD46" s="84">
        <f t="shared" si="1"/>
        <v>45113</v>
      </c>
      <c r="AE46" s="49">
        <v>8.5374999999999996</v>
      </c>
      <c r="AF46" s="49">
        <v>8.58</v>
      </c>
      <c r="AG46" s="49">
        <v>8.6475000000000009</v>
      </c>
      <c r="AH46" s="49">
        <v>8.7050000000000001</v>
      </c>
      <c r="AI46" s="49">
        <v>8.68</v>
      </c>
      <c r="AJ46" s="49">
        <v>8.4</v>
      </c>
    </row>
    <row r="47" spans="1:37" ht="12.75" customHeight="1">
      <c r="A47" s="39"/>
      <c r="B47" s="41">
        <f t="shared" si="2"/>
        <v>45120</v>
      </c>
      <c r="C47" s="41" t="s">
        <v>83</v>
      </c>
      <c r="D47" s="53">
        <f>((M47*Data!$H$780)+(V47*Data!$I$780)+(AE47*Data!$J$780))</f>
        <v>7.9878904207353827</v>
      </c>
      <c r="E47" s="53">
        <f>((N47*Data!$H$780)+(W47*Data!$I$780)+(AF47*Data!$J$780))</f>
        <v>7.6304174352019283</v>
      </c>
      <c r="F47" s="53">
        <f>((O47*Data!$H$780)+(X47*Data!$I$780)+(AG47*Data!$J$780))</f>
        <v>7.735093045509343</v>
      </c>
      <c r="G47" s="53">
        <f>((P47*Data!$H$780)+(Y47*Data!$I$780)+(AH47*Data!$J$780))</f>
        <v>7.7932814993972261</v>
      </c>
      <c r="H47" s="53">
        <f>((Q47*Data!$H$780)+(Z47*Data!$I$780)+(AI47*Data!$J$780))</f>
        <v>7.766782530138638</v>
      </c>
      <c r="I47" s="53">
        <f>((R47*Data!$H$780)+(AA47*Data!$I$780)+(AJ47*Data!$J$780))</f>
        <v>7.6204723161543111</v>
      </c>
      <c r="J47" s="56"/>
      <c r="K47" s="39"/>
      <c r="L47" s="41">
        <f t="shared" si="4"/>
        <v>45120</v>
      </c>
      <c r="M47" s="53">
        <v>8.4770000000000003</v>
      </c>
      <c r="N47" s="49">
        <v>8.06</v>
      </c>
      <c r="O47" s="49">
        <v>8.1074999999999999</v>
      </c>
      <c r="P47" s="49">
        <v>8.0749999999999993</v>
      </c>
      <c r="Q47" s="49">
        <v>7.9725000000000001</v>
      </c>
      <c r="R47" s="49">
        <v>7.7050000000000001</v>
      </c>
      <c r="T47" s="39"/>
      <c r="U47" s="84">
        <f t="shared" si="0"/>
        <v>45120</v>
      </c>
      <c r="V47" s="49">
        <v>6.843</v>
      </c>
      <c r="W47" s="49">
        <v>6.3975</v>
      </c>
      <c r="X47" s="49">
        <v>6.5949999999999998</v>
      </c>
      <c r="Y47" s="49">
        <v>6.7649999999999997</v>
      </c>
      <c r="Z47" s="49">
        <v>6.8574999999999999</v>
      </c>
      <c r="AA47" s="49">
        <v>6.9</v>
      </c>
      <c r="AC47" s="39"/>
      <c r="AD47" s="84">
        <f t="shared" si="1"/>
        <v>45120</v>
      </c>
      <c r="AE47" s="112">
        <v>8.8149999999999995</v>
      </c>
      <c r="AF47" s="49">
        <v>8.6174999999999997</v>
      </c>
      <c r="AG47" s="49">
        <v>8.6724999999999994</v>
      </c>
      <c r="AH47" s="49">
        <v>8.6925000000000008</v>
      </c>
      <c r="AI47" s="49">
        <v>8.6050000000000004</v>
      </c>
      <c r="AJ47" s="49">
        <v>8.3625000000000007</v>
      </c>
    </row>
    <row r="48" spans="1:37" ht="12.75" customHeight="1">
      <c r="A48" s="39"/>
      <c r="B48" s="41">
        <f t="shared" si="2"/>
        <v>45127</v>
      </c>
      <c r="C48" s="41" t="str">
        <f>C47</f>
        <v>July</v>
      </c>
      <c r="D48" s="53">
        <f>((M48*Data!$H$780)+(V48*Data!$I$780)+(AE48*Data!$J$780))</f>
        <v>7.9878904207353827</v>
      </c>
      <c r="E48" s="53">
        <f>((N48*Data!$H$780)+(W48*Data!$I$780)+(AF48*Data!$J$780))</f>
        <v>8.2946810759493665</v>
      </c>
      <c r="F48" s="53">
        <f>((O48*Data!$H$780)+(X48*Data!$I$780)+(AG48*Data!$J$780))</f>
        <v>8.4150234870403864</v>
      </c>
      <c r="G48" s="53">
        <f>((P48*Data!$H$780)+(Y48*Data!$I$780)+(AH48*Data!$J$780))</f>
        <v>8.469589639843278</v>
      </c>
      <c r="H48" s="53">
        <f>((Q48*Data!$H$780)+(Z48*Data!$I$780)+(AI48*Data!$J$780))</f>
        <v>8.4469658182640153</v>
      </c>
      <c r="I48" s="53">
        <f>((R48*Data!$H$780)+(AA48*Data!$I$780)+(AJ48*Data!$J$780))</f>
        <v>8.2580126808318255</v>
      </c>
      <c r="K48" s="39"/>
      <c r="L48" s="41">
        <f t="shared" si="4"/>
        <v>45127</v>
      </c>
      <c r="M48" s="53">
        <v>8.4770000000000003</v>
      </c>
      <c r="N48" s="49">
        <v>8.7475000000000005</v>
      </c>
      <c r="O48" s="49">
        <v>8.8074999999999992</v>
      </c>
      <c r="P48" s="49">
        <v>8.7550000000000008</v>
      </c>
      <c r="Q48" s="49">
        <v>8.6724999999999994</v>
      </c>
      <c r="R48" s="49">
        <v>8.3574999999999999</v>
      </c>
      <c r="T48" s="39"/>
      <c r="U48" s="84">
        <f t="shared" si="0"/>
        <v>45127</v>
      </c>
      <c r="V48" s="49">
        <v>6.843</v>
      </c>
      <c r="W48" s="49">
        <v>7.27</v>
      </c>
      <c r="X48" s="49">
        <v>7.4625000000000004</v>
      </c>
      <c r="Y48" s="49">
        <v>7.6050000000000004</v>
      </c>
      <c r="Z48" s="49">
        <v>7.6449999999999996</v>
      </c>
      <c r="AA48" s="49">
        <v>7.6074999999999999</v>
      </c>
      <c r="AC48" s="39"/>
      <c r="AD48" s="84">
        <f t="shared" si="1"/>
        <v>45127</v>
      </c>
      <c r="AE48" s="112">
        <v>8.8149999999999995</v>
      </c>
      <c r="AF48" s="49">
        <v>9.02</v>
      </c>
      <c r="AG48" s="49">
        <v>9.1174999999999997</v>
      </c>
      <c r="AH48" s="49">
        <v>9.1775000000000002</v>
      </c>
      <c r="AI48" s="49">
        <v>9.1425000000000001</v>
      </c>
      <c r="AJ48" s="49">
        <v>8.9049999999999994</v>
      </c>
    </row>
    <row r="49" spans="1:36" ht="12.75" customHeight="1">
      <c r="A49" s="39"/>
      <c r="B49" s="41">
        <f t="shared" si="2"/>
        <v>45134</v>
      </c>
      <c r="C49" s="41" t="str">
        <f t="shared" ref="C49:C55" si="5">C48</f>
        <v>July</v>
      </c>
      <c r="D49" s="53">
        <f>((M49*Data!$H$780)+(V49*Data!$I$780)+(AE49*Data!$J$780))</f>
        <v>7.9878904207353827</v>
      </c>
      <c r="E49" s="53">
        <f>((N49*Data!$H$780)+(W49*Data!$I$780)+(AF49*Data!$J$780))</f>
        <v>8.2237214285714284</v>
      </c>
      <c r="F49" s="53">
        <f>((O49*Data!$H$780)+(X49*Data!$I$780)+(AG49*Data!$J$780))</f>
        <v>8.3774212929475578</v>
      </c>
      <c r="G49" s="53">
        <f>((P49*Data!$H$780)+(Y49*Data!$I$780)+(AH49*Data!$J$780))</f>
        <v>8.4642613291139241</v>
      </c>
      <c r="H49" s="53">
        <f>((Q49*Data!$H$780)+(Z49*Data!$I$780)+(AI49*Data!$J$780))</f>
        <v>8.4541506901748029</v>
      </c>
      <c r="I49" s="53">
        <f>((R49*Data!$H$780)+(AA49*Data!$I$780)+(AJ49*Data!$J$780))</f>
        <v>8.2817111754068726</v>
      </c>
      <c r="K49" s="39"/>
      <c r="L49" s="41">
        <f t="shared" si="4"/>
        <v>45134</v>
      </c>
      <c r="M49" s="53">
        <v>8.4770000000000003</v>
      </c>
      <c r="N49" s="49">
        <v>8.6649999999999991</v>
      </c>
      <c r="O49" s="49">
        <v>8.7799999999999994</v>
      </c>
      <c r="P49" s="49">
        <v>8.7650000000000006</v>
      </c>
      <c r="Q49" s="49">
        <v>8.6974999999999998</v>
      </c>
      <c r="R49" s="49">
        <v>8.3825000000000003</v>
      </c>
      <c r="T49" s="39"/>
      <c r="U49" s="84">
        <f t="shared" si="0"/>
        <v>45134</v>
      </c>
      <c r="V49" s="49">
        <v>6.843</v>
      </c>
      <c r="W49" s="49">
        <v>7.1275000000000004</v>
      </c>
      <c r="X49" s="49">
        <v>7.3550000000000004</v>
      </c>
      <c r="Y49" s="49">
        <v>7.5425000000000004</v>
      </c>
      <c r="Z49" s="49">
        <v>7.6124999999999998</v>
      </c>
      <c r="AA49" s="49">
        <v>7.5875000000000004</v>
      </c>
      <c r="AC49" s="39"/>
      <c r="AD49" s="84">
        <f t="shared" si="1"/>
        <v>45134</v>
      </c>
      <c r="AE49" s="112">
        <v>8.8149999999999995</v>
      </c>
      <c r="AF49" s="49">
        <v>9.0425000000000004</v>
      </c>
      <c r="AG49" s="49">
        <v>9.15</v>
      </c>
      <c r="AH49" s="49">
        <v>9.2225000000000001</v>
      </c>
      <c r="AI49" s="49">
        <v>9.1775000000000002</v>
      </c>
      <c r="AJ49" s="49">
        <v>8.9774999999999991</v>
      </c>
    </row>
    <row r="50" spans="1:36" ht="12.75" customHeight="1">
      <c r="A50" s="39"/>
      <c r="B50" s="41">
        <f t="shared" si="2"/>
        <v>45141</v>
      </c>
      <c r="C50" s="41" t="str">
        <f t="shared" si="5"/>
        <v>July</v>
      </c>
      <c r="D50" s="53"/>
      <c r="E50" s="53">
        <f>((N50*Data!$H$780)+(W50*Data!$I$780)+(AF50*Data!$J$780))</f>
        <v>7.3721249156118143</v>
      </c>
      <c r="F50" s="53">
        <f>((O50*Data!$H$780)+(X50*Data!$I$780)+(AG50*Data!$J$780))</f>
        <v>7.5648392194092828</v>
      </c>
      <c r="G50" s="53">
        <f>((P50*Data!$H$780)+(Y50*Data!$I$780)+(AH50*Data!$J$780))</f>
        <v>7.721305666063893</v>
      </c>
      <c r="H50" s="53">
        <f>((Q50*Data!$H$780)+(Z50*Data!$I$780)+(AI50*Data!$J$780))</f>
        <v>7.7826538200723334</v>
      </c>
      <c r="I50" s="53">
        <f>((R50*Data!$H$780)+(AA50*Data!$I$780)+(AJ50*Data!$J$780))</f>
        <v>7.7258801883664852</v>
      </c>
      <c r="J50" s="56"/>
      <c r="K50" s="39"/>
      <c r="L50" s="41">
        <f t="shared" si="4"/>
        <v>45141</v>
      </c>
      <c r="M50" s="53"/>
      <c r="N50" s="49">
        <v>7.6749999999999998</v>
      </c>
      <c r="O50" s="49">
        <v>7.82</v>
      </c>
      <c r="P50" s="49">
        <v>7.8925000000000001</v>
      </c>
      <c r="Q50" s="49">
        <v>7.91</v>
      </c>
      <c r="R50" s="49">
        <v>7.7549999999999999</v>
      </c>
      <c r="T50" s="39"/>
      <c r="U50" s="84">
        <f t="shared" si="0"/>
        <v>45141</v>
      </c>
      <c r="V50" s="86"/>
      <c r="W50" s="49">
        <v>6.27</v>
      </c>
      <c r="X50" s="49">
        <v>6.55</v>
      </c>
      <c r="Y50" s="49">
        <v>6.8174999999999999</v>
      </c>
      <c r="Z50" s="49">
        <v>6.9725000000000001</v>
      </c>
      <c r="AA50" s="49">
        <v>7.0449999999999999</v>
      </c>
      <c r="AC50" s="39"/>
      <c r="AD50" s="84">
        <f t="shared" si="1"/>
        <v>45141</v>
      </c>
      <c r="AE50" s="112"/>
      <c r="AF50" s="49">
        <v>8.3350000000000009</v>
      </c>
      <c r="AG50" s="49">
        <v>8.4749999999999996</v>
      </c>
      <c r="AH50" s="49">
        <v>8.5875000000000004</v>
      </c>
      <c r="AI50" s="49">
        <v>8.5850000000000009</v>
      </c>
      <c r="AJ50" s="49">
        <v>8.4774999999999991</v>
      </c>
    </row>
    <row r="51" spans="1:36" ht="12.75" customHeight="1">
      <c r="A51" s="39"/>
      <c r="B51" s="41">
        <f t="shared" si="2"/>
        <v>45148</v>
      </c>
      <c r="C51" s="41" t="str">
        <f t="shared" si="5"/>
        <v>July</v>
      </c>
      <c r="D51" s="53"/>
      <c r="E51" s="53">
        <f>((N51*Data!$H$780)+(W51*Data!$I$780)+(AF51*Data!$J$780))</f>
        <v>7.3572357429174193</v>
      </c>
      <c r="F51" s="53">
        <f>((O51*Data!$H$780)+(X51*Data!$I$780)+(AG51*Data!$J$780))</f>
        <v>7.5427008951175409</v>
      </c>
      <c r="G51" s="53">
        <f>((P51*Data!$H$780)+(Y51*Data!$I$780)+(AH51*Data!$J$780))</f>
        <v>7.6740198688969263</v>
      </c>
      <c r="H51" s="53">
        <f>((Q51*Data!$H$780)+(Z51*Data!$I$780)+(AI51*Data!$J$780))</f>
        <v>7.7462617570825802</v>
      </c>
      <c r="I51" s="53">
        <f>((R51*Data!$H$780)+(AA51*Data!$I$780)+(AJ51*Data!$J$780))</f>
        <v>7.7192781072935501</v>
      </c>
      <c r="J51" s="56"/>
      <c r="K51" s="39"/>
      <c r="L51" s="41">
        <f t="shared" si="4"/>
        <v>45148</v>
      </c>
      <c r="M51" s="49"/>
      <c r="N51" s="49">
        <v>7.67</v>
      </c>
      <c r="O51" s="49">
        <v>7.7925000000000004</v>
      </c>
      <c r="P51" s="49">
        <v>7.8525</v>
      </c>
      <c r="Q51" s="49">
        <v>7.88</v>
      </c>
      <c r="R51" s="49">
        <v>7.73</v>
      </c>
      <c r="T51" s="39"/>
      <c r="U51" s="84">
        <f t="shared" si="0"/>
        <v>45148</v>
      </c>
      <c r="V51" s="86"/>
      <c r="W51" s="49">
        <v>6.3775000000000004</v>
      </c>
      <c r="X51" s="49">
        <v>6.6375000000000002</v>
      </c>
      <c r="Y51" s="49">
        <v>6.8775000000000004</v>
      </c>
      <c r="Z51" s="49">
        <v>7.0274999999999999</v>
      </c>
      <c r="AA51" s="49">
        <v>7.09</v>
      </c>
      <c r="AC51" s="39"/>
      <c r="AD51" s="84">
        <f t="shared" si="1"/>
        <v>45148</v>
      </c>
      <c r="AE51" s="86"/>
      <c r="AF51" s="49">
        <v>8.17</v>
      </c>
      <c r="AG51" s="49">
        <v>8.3324999999999996</v>
      </c>
      <c r="AH51" s="49">
        <v>8.41</v>
      </c>
      <c r="AI51" s="49">
        <v>8.4375</v>
      </c>
      <c r="AJ51" s="49">
        <v>8.43</v>
      </c>
    </row>
    <row r="52" spans="1:36" ht="12.75" customHeight="1">
      <c r="A52" s="39"/>
      <c r="B52" s="41">
        <f t="shared" si="2"/>
        <v>45155</v>
      </c>
      <c r="C52" s="41" t="str">
        <f t="shared" si="5"/>
        <v>July</v>
      </c>
      <c r="D52" s="53"/>
      <c r="E52" s="53">
        <f>((N52*Data!$H$780)+(W52*Data!$I$780)+(AF52*Data!$J$780))</f>
        <v>6.9803233468957204</v>
      </c>
      <c r="F52" s="53">
        <f>((O52*Data!$H$780)+(X52*Data!$I$780)+(AG52*Data!$J$780))</f>
        <v>7.1514269364074741</v>
      </c>
      <c r="G52" s="53">
        <f>((P52*Data!$H$780)+(Y52*Data!$I$780)+(AH52*Data!$J$780))</f>
        <v>7.29223813140446</v>
      </c>
      <c r="H52" s="53">
        <f>((Q52*Data!$H$780)+(Z52*Data!$I$780)+(AI52*Data!$J$780))</f>
        <v>7.3783832670283305</v>
      </c>
      <c r="I52" s="53">
        <f>((R52*Data!$H$780)+(AA52*Data!$I$780)+(AJ52*Data!$J$780))</f>
        <v>7.3735623086196505</v>
      </c>
      <c r="K52" s="39"/>
      <c r="L52" s="41">
        <f t="shared" si="4"/>
        <v>45155</v>
      </c>
      <c r="N52" s="49">
        <v>7.33</v>
      </c>
      <c r="O52" s="49">
        <v>7.415</v>
      </c>
      <c r="P52" s="49">
        <v>7.4625000000000004</v>
      </c>
      <c r="Q52" s="49">
        <v>7.4850000000000003</v>
      </c>
      <c r="R52" s="49">
        <v>7.3525</v>
      </c>
      <c r="T52" s="39"/>
      <c r="U52" s="84">
        <f t="shared" si="0"/>
        <v>45155</v>
      </c>
      <c r="V52" s="86"/>
      <c r="W52" s="49">
        <v>5.8949999999999996</v>
      </c>
      <c r="X52" s="49">
        <v>6.1524999999999999</v>
      </c>
      <c r="Y52" s="49">
        <v>6.4074999999999998</v>
      </c>
      <c r="Z52" s="49">
        <v>6.5650000000000004</v>
      </c>
      <c r="AA52" s="49">
        <v>6.6425000000000001</v>
      </c>
      <c r="AC52" s="39"/>
      <c r="AD52" s="84">
        <f t="shared" si="1"/>
        <v>45155</v>
      </c>
      <c r="AE52" s="86"/>
      <c r="AF52" s="49">
        <v>7.8775000000000004</v>
      </c>
      <c r="AG52" s="49">
        <v>8.0350000000000001</v>
      </c>
      <c r="AH52" s="49">
        <v>8.1374999999999993</v>
      </c>
      <c r="AI52" s="49">
        <v>8.2050000000000001</v>
      </c>
      <c r="AJ52" s="49">
        <v>8.2324999999999999</v>
      </c>
    </row>
    <row r="53" spans="1:36" ht="12.75" customHeight="1">
      <c r="A53" s="39"/>
      <c r="B53" s="41">
        <f t="shared" si="2"/>
        <v>45162</v>
      </c>
      <c r="C53" s="41" t="str">
        <f t="shared" si="5"/>
        <v>July</v>
      </c>
      <c r="D53" s="53"/>
      <c r="E53" s="53">
        <f>((N53*Data!$H$780)+(W53*Data!$I$780)+(AF53*Data!$J$780))</f>
        <v>7.0550916621458715</v>
      </c>
      <c r="F53" s="53">
        <f>((O53*Data!$H$780)+(X53*Data!$I$780)+(AG53*Data!$J$780))</f>
        <v>7.2645404400241107</v>
      </c>
      <c r="G53" s="53">
        <f>((P53*Data!$H$780)+(Y53*Data!$I$780)+(AH53*Data!$J$780))</f>
        <v>7.4240094002411094</v>
      </c>
      <c r="H53" s="53">
        <f>((Q53*Data!$H$780)+(Z53*Data!$I$780)+(AI53*Data!$J$780))</f>
        <v>7.5206137688366486</v>
      </c>
      <c r="I53" s="53">
        <f>((R53*Data!$H$780)+(AA53*Data!$I$780)+(AJ53*Data!$J$780))</f>
        <v>7.5037414119951773</v>
      </c>
      <c r="K53" s="39"/>
      <c r="L53" s="41">
        <f t="shared" si="4"/>
        <v>45162</v>
      </c>
      <c r="N53" s="49">
        <v>7.53</v>
      </c>
      <c r="O53" s="49">
        <v>7.625</v>
      </c>
      <c r="P53" s="49">
        <v>7.6775000000000002</v>
      </c>
      <c r="Q53" s="49">
        <v>7.7050000000000001</v>
      </c>
      <c r="R53" s="49">
        <v>7.52</v>
      </c>
      <c r="T53" s="39"/>
      <c r="U53" s="84">
        <f t="shared" si="0"/>
        <v>45162</v>
      </c>
      <c r="V53" s="86"/>
      <c r="W53" s="49">
        <v>6.04</v>
      </c>
      <c r="X53" s="49">
        <v>6.3174999999999999</v>
      </c>
      <c r="Y53" s="49">
        <v>6.58</v>
      </c>
      <c r="Z53" s="49">
        <v>6.74</v>
      </c>
      <c r="AA53" s="49">
        <v>6.8125</v>
      </c>
      <c r="AC53" s="39"/>
      <c r="AD53" s="84">
        <f t="shared" si="1"/>
        <v>45162</v>
      </c>
      <c r="AE53" s="86"/>
      <c r="AF53" s="49">
        <v>7.7474999999999996</v>
      </c>
      <c r="AG53" s="49">
        <v>7.9924999999999997</v>
      </c>
      <c r="AH53" s="49">
        <v>8.14</v>
      </c>
      <c r="AI53" s="49">
        <v>8.2324999999999999</v>
      </c>
      <c r="AJ53" s="49">
        <v>8.2799999999999994</v>
      </c>
    </row>
    <row r="54" spans="1:36" ht="12.75" customHeight="1">
      <c r="A54" s="56" t="s">
        <v>375</v>
      </c>
      <c r="B54" s="41">
        <f t="shared" si="2"/>
        <v>45169</v>
      </c>
      <c r="C54" s="41" t="str">
        <f t="shared" si="5"/>
        <v>July</v>
      </c>
      <c r="D54" s="53"/>
      <c r="E54" s="53">
        <f>((N54*Data!$H$780)+(W54*Data!$I$780)+(AF54*Data!$J$780))</f>
        <v>6.73143916214587</v>
      </c>
      <c r="F54" s="53">
        <f>((O54*Data!$H$780)+(X54*Data!$I$780)+(AG54*Data!$J$780))</f>
        <v>6.9408905922242319</v>
      </c>
      <c r="G54" s="53">
        <f>((P54*Data!$H$780)+(Y54*Data!$I$780)+(AH54*Data!$J$780))</f>
        <v>7.1156960443037978</v>
      </c>
      <c r="H54" s="53">
        <f>((Q54*Data!$H$780)+(Z54*Data!$I$780)+(AI54*Data!$J$780))</f>
        <v>7.2205907715491264</v>
      </c>
      <c r="I54" s="53">
        <f>((R54*Data!$H$780)+(AA54*Data!$I$780)+(AJ54*Data!$J$780))</f>
        <v>7.2283130937311633</v>
      </c>
      <c r="J54" s="56"/>
      <c r="K54" s="56" t="s">
        <v>375</v>
      </c>
      <c r="L54" s="41">
        <f t="shared" si="4"/>
        <v>45169</v>
      </c>
      <c r="N54" s="49">
        <v>7.2649999999999997</v>
      </c>
      <c r="O54" s="49">
        <v>7.2725</v>
      </c>
      <c r="P54" s="49">
        <v>7.3375000000000004</v>
      </c>
      <c r="Q54" s="49">
        <v>7.375</v>
      </c>
      <c r="R54" s="49">
        <v>7.2374999999999998</v>
      </c>
      <c r="T54" s="56" t="s">
        <v>375</v>
      </c>
      <c r="U54" s="84">
        <f t="shared" si="0"/>
        <v>45169</v>
      </c>
      <c r="V54" s="86"/>
      <c r="W54" s="49">
        <v>5.73</v>
      </c>
      <c r="X54" s="49">
        <v>6.02</v>
      </c>
      <c r="Y54" s="49">
        <v>6.2874999999999996</v>
      </c>
      <c r="Z54" s="49">
        <v>6.4550000000000001</v>
      </c>
      <c r="AA54" s="49">
        <v>6.5449999999999999</v>
      </c>
      <c r="AC54" s="56" t="s">
        <v>375</v>
      </c>
      <c r="AD54" s="84">
        <f t="shared" si="1"/>
        <v>45169</v>
      </c>
      <c r="AE54" s="86"/>
      <c r="AF54" s="49">
        <v>7.35</v>
      </c>
      <c r="AG54" s="49">
        <v>7.6675000000000004</v>
      </c>
      <c r="AH54" s="49">
        <v>7.8449999999999998</v>
      </c>
      <c r="AI54" s="49">
        <v>7.9450000000000003</v>
      </c>
      <c r="AJ54" s="49">
        <v>8.0024999999999995</v>
      </c>
    </row>
    <row r="55" spans="1:36" ht="12.75" customHeight="1">
      <c r="B55" s="41">
        <f t="shared" si="2"/>
        <v>45176</v>
      </c>
      <c r="C55" s="41" t="str">
        <f t="shared" si="5"/>
        <v>July</v>
      </c>
      <c r="D55" s="53"/>
      <c r="E55" s="53">
        <f>((N55*Data!$H$780)+(W55*Data!$I$780)+(AF55*Data!$J$780))</f>
        <v>6.8994160198915013</v>
      </c>
      <c r="F55" s="53">
        <f>((O55*Data!$H$780)+(X55*Data!$I$780)+(AG55*Data!$J$780))</f>
        <v>6.9889860126582288</v>
      </c>
      <c r="G55" s="53">
        <f>((P55*Data!$H$780)+(Y55*Data!$I$780)+(AH55*Data!$J$780))</f>
        <v>7.15155549578059</v>
      </c>
      <c r="H55" s="53">
        <f>((Q55*Data!$H$780)+(Z55*Data!$I$780)+(AI55*Data!$J$780))</f>
        <v>7.2535219047619046</v>
      </c>
      <c r="I55" s="53">
        <f>((R55*Data!$H$780)+(AA55*Data!$I$780)+(AJ55*Data!$J$780))</f>
        <v>7.2565206238698012</v>
      </c>
      <c r="J55" s="56"/>
      <c r="L55" s="41">
        <f t="shared" si="4"/>
        <v>45176</v>
      </c>
      <c r="N55" s="542">
        <v>7.3010000000000002</v>
      </c>
      <c r="O55" s="542">
        <v>7.37</v>
      </c>
      <c r="P55" s="542">
        <v>7.41</v>
      </c>
      <c r="Q55" s="542">
        <v>7.4375</v>
      </c>
      <c r="R55" s="542">
        <v>7.2774999999999999</v>
      </c>
      <c r="U55" s="84">
        <f t="shared" si="0"/>
        <v>45176</v>
      </c>
      <c r="W55" s="86">
        <v>5.87</v>
      </c>
      <c r="X55" s="542">
        <v>5.9974999999999996</v>
      </c>
      <c r="Y55" s="542">
        <v>6.2575000000000003</v>
      </c>
      <c r="Z55" s="542">
        <v>6.43</v>
      </c>
      <c r="AA55" s="542">
        <v>6.52</v>
      </c>
      <c r="AD55" s="84">
        <f t="shared" si="1"/>
        <v>45176</v>
      </c>
      <c r="AF55" s="86">
        <v>7.681</v>
      </c>
      <c r="AG55" s="542">
        <v>7.7474999999999996</v>
      </c>
      <c r="AH55" s="542">
        <v>7.92</v>
      </c>
      <c r="AI55" s="542">
        <v>8.0150000000000006</v>
      </c>
      <c r="AJ55" s="542">
        <v>8.08</v>
      </c>
    </row>
    <row r="56" spans="1:36" ht="12.75" customHeight="1">
      <c r="A56" s="39"/>
      <c r="B56" s="41">
        <f t="shared" si="2"/>
        <v>45183</v>
      </c>
      <c r="C56" s="41" t="s">
        <v>85</v>
      </c>
      <c r="E56" s="53">
        <f>((N56*Data!$H$780)+(W56*Data!$I$780)+(AF56*Data!$J$780))</f>
        <v>6.8994160198915013</v>
      </c>
      <c r="F56" s="53">
        <f>((O56*Data!$H$780)+(X56*Data!$I$780)+(AG56*Data!$J$780))</f>
        <v>6.9933698568414702</v>
      </c>
      <c r="G56" s="53">
        <f>((P56*Data!$H$780)+(Y56*Data!$I$780)+(AH56*Data!$J$780))</f>
        <v>7.1577469906570226</v>
      </c>
      <c r="H56" s="53">
        <f>((Q56*Data!$H$780)+(Z56*Data!$I$780)+(AI56*Data!$J$780))</f>
        <v>7.2530161241711877</v>
      </c>
      <c r="I56" s="53">
        <f>((R56*Data!$H$780)+(AA56*Data!$I$780)+(AJ56*Data!$J$780))</f>
        <v>7.2544880379746841</v>
      </c>
      <c r="J56" s="56"/>
      <c r="K56" s="39"/>
      <c r="L56" s="41">
        <f t="shared" si="4"/>
        <v>45183</v>
      </c>
      <c r="N56" s="542">
        <v>7.3010000000000002</v>
      </c>
      <c r="O56" s="542">
        <v>7.3650000000000002</v>
      </c>
      <c r="P56" s="542">
        <v>7.4124999999999996</v>
      </c>
      <c r="Q56" s="542">
        <v>7.43</v>
      </c>
      <c r="R56" s="542">
        <v>7.2824999999999998</v>
      </c>
      <c r="T56" s="39"/>
      <c r="U56" s="84">
        <f t="shared" si="0"/>
        <v>45183</v>
      </c>
      <c r="W56" s="86">
        <v>5.87</v>
      </c>
      <c r="X56" s="542">
        <v>5.9375</v>
      </c>
      <c r="Y56" s="542">
        <v>6.2024999999999997</v>
      </c>
      <c r="Z56" s="542">
        <v>6.3674999999999997</v>
      </c>
      <c r="AA56" s="542">
        <v>6.4424999999999999</v>
      </c>
      <c r="AC56" s="39"/>
      <c r="AD56" s="84">
        <f t="shared" si="1"/>
        <v>45183</v>
      </c>
      <c r="AF56" s="86">
        <v>7.681</v>
      </c>
      <c r="AG56" s="542">
        <v>7.835</v>
      </c>
      <c r="AH56" s="542">
        <v>8</v>
      </c>
      <c r="AI56" s="542">
        <v>8.0924999999999994</v>
      </c>
      <c r="AJ56" s="542">
        <v>8.1575000000000006</v>
      </c>
    </row>
    <row r="57" spans="1:36" ht="12.75" customHeight="1">
      <c r="A57" s="39"/>
      <c r="B57" s="41">
        <f t="shared" si="2"/>
        <v>45190</v>
      </c>
      <c r="C57" s="41" t="str">
        <f>C56</f>
        <v>September</v>
      </c>
      <c r="E57" s="53">
        <f>((N57*Data!$H$780)+(W57*Data!$I$780)+(AF57*Data!$J$780))</f>
        <v>6.8994160198915013</v>
      </c>
      <c r="F57" s="53">
        <f>((O57*Data!$H$780)+(X57*Data!$I$780)+(AG57*Data!$J$780))</f>
        <v>6.794450712778783</v>
      </c>
      <c r="G57" s="53">
        <f>((P57*Data!$H$780)+(Y57*Data!$I$780)+(AH57*Data!$J$780))</f>
        <v>6.9635638155515371</v>
      </c>
      <c r="H57" s="53">
        <f>((Q57*Data!$H$780)+(Z57*Data!$I$780)+(AI57*Data!$J$780))</f>
        <v>7.0724227019288728</v>
      </c>
      <c r="I57" s="53">
        <f>((R57*Data!$H$780)+(AA57*Data!$I$780)+(AJ57*Data!$J$780))</f>
        <v>7.0924057248342374</v>
      </c>
      <c r="K57" s="39"/>
      <c r="L57" s="41">
        <f t="shared" si="4"/>
        <v>45190</v>
      </c>
      <c r="N57" s="542">
        <v>7.3010000000000002</v>
      </c>
      <c r="O57" s="542">
        <v>7.1050000000000004</v>
      </c>
      <c r="P57" s="542">
        <v>7.17</v>
      </c>
      <c r="Q57" s="542">
        <v>7.2149999999999999</v>
      </c>
      <c r="R57" s="542">
        <v>7.0925000000000002</v>
      </c>
      <c r="T57" s="39"/>
      <c r="U57" s="84">
        <f t="shared" si="0"/>
        <v>45190</v>
      </c>
      <c r="W57" s="86">
        <v>5.87</v>
      </c>
      <c r="X57" s="542">
        <v>5.7575000000000003</v>
      </c>
      <c r="Y57" s="542">
        <v>6.0225</v>
      </c>
      <c r="Z57" s="542">
        <v>6.19</v>
      </c>
      <c r="AA57" s="542">
        <v>6.2874999999999996</v>
      </c>
      <c r="AC57" s="39"/>
      <c r="AD57" s="84">
        <f t="shared" si="1"/>
        <v>45190</v>
      </c>
      <c r="AF57" s="86">
        <v>7.681</v>
      </c>
      <c r="AG57" s="542">
        <v>7.6749999999999998</v>
      </c>
      <c r="AH57" s="542">
        <v>7.8375000000000004</v>
      </c>
      <c r="AI57" s="542">
        <v>7.9424999999999999</v>
      </c>
      <c r="AJ57" s="542">
        <v>8.0150000000000006</v>
      </c>
    </row>
    <row r="58" spans="1:36" ht="12.75" customHeight="1">
      <c r="A58" s="39"/>
      <c r="B58" s="41">
        <f t="shared" si="2"/>
        <v>45197</v>
      </c>
      <c r="C58" s="41" t="str">
        <f t="shared" ref="C58:C92" si="6">C57</f>
        <v>September</v>
      </c>
      <c r="E58" s="53">
        <f>((N58*Data!$H$780)+(W58*Data!$I$780)+(AF58*Data!$J$780))</f>
        <v>6.8994160198915013</v>
      </c>
      <c r="F58" s="53">
        <f>((O58*Data!$H$780)+(X58*Data!$I$780)+(AG58*Data!$J$780))</f>
        <v>6.6594749171187466</v>
      </c>
      <c r="G58" s="53">
        <f>((P58*Data!$H$780)+(Y58*Data!$I$780)+(AH58*Data!$J$780))</f>
        <v>6.8474541696805309</v>
      </c>
      <c r="H58" s="53">
        <f>((Q58*Data!$H$780)+(Z58*Data!$I$780)+(AI58*Data!$J$780))</f>
        <v>6.9705165144665457</v>
      </c>
      <c r="I58" s="53">
        <f>((R58*Data!$H$780)+(AA58*Data!$I$780)+(AJ58*Data!$J$780))</f>
        <v>7.0293639526823384</v>
      </c>
      <c r="J58" s="56"/>
      <c r="K58" s="39"/>
      <c r="L58" s="41">
        <f t="shared" si="4"/>
        <v>45197</v>
      </c>
      <c r="N58" s="542">
        <v>7.3010000000000002</v>
      </c>
      <c r="O58" s="542">
        <v>6.85</v>
      </c>
      <c r="P58" s="542">
        <v>6.93</v>
      </c>
      <c r="Q58" s="542">
        <v>6.99</v>
      </c>
      <c r="R58" s="542">
        <v>6.9424999999999999</v>
      </c>
      <c r="T58" s="39"/>
      <c r="U58" s="84">
        <f t="shared" si="0"/>
        <v>45197</v>
      </c>
      <c r="W58" s="86">
        <v>5.87</v>
      </c>
      <c r="X58" s="542">
        <v>5.7874999999999996</v>
      </c>
      <c r="Y58" s="542">
        <v>6.0650000000000004</v>
      </c>
      <c r="Z58" s="542">
        <v>6.2474999999999996</v>
      </c>
      <c r="AA58" s="542">
        <v>6.3624999999999998</v>
      </c>
      <c r="AC58" s="39"/>
      <c r="AD58" s="84">
        <f t="shared" si="1"/>
        <v>45197</v>
      </c>
      <c r="AF58" s="86">
        <v>7.681</v>
      </c>
      <c r="AG58" s="542">
        <v>7.47</v>
      </c>
      <c r="AH58" s="542">
        <v>7.6624999999999996</v>
      </c>
      <c r="AI58" s="542">
        <v>7.78</v>
      </c>
      <c r="AJ58" s="542">
        <v>7.88</v>
      </c>
    </row>
    <row r="59" spans="1:36" ht="12.75" customHeight="1">
      <c r="A59" s="39"/>
      <c r="B59" s="41">
        <f t="shared" si="2"/>
        <v>45204</v>
      </c>
      <c r="C59" s="41" t="str">
        <f t="shared" si="6"/>
        <v>September</v>
      </c>
      <c r="F59" s="53">
        <f>((O59*Data!$H$780)+(X59*Data!$I$780)+(AG59*Data!$J$780))</f>
        <v>6.6256510292344792</v>
      </c>
      <c r="G59" s="53">
        <f>((P59*Data!$H$780)+(Y59*Data!$I$780)+(AH59*Data!$J$780))</f>
        <v>6.8292493535262215</v>
      </c>
      <c r="H59" s="53">
        <f>((Q59*Data!$H$780)+(Z59*Data!$I$780)+(AI59*Data!$J$780))</f>
        <v>6.9580225964436409</v>
      </c>
      <c r="I59" s="53">
        <f>((R59*Data!$H$780)+(AA59*Data!$I$780)+(AJ59*Data!$J$780))</f>
        <v>7.0650985638939119</v>
      </c>
      <c r="J59" s="56"/>
      <c r="K59" s="39"/>
      <c r="L59" s="41">
        <f t="shared" si="4"/>
        <v>45204</v>
      </c>
      <c r="N59" s="542"/>
      <c r="O59" s="542">
        <v>6.9050000000000002</v>
      </c>
      <c r="P59" s="542">
        <v>6.9775</v>
      </c>
      <c r="Q59" s="542">
        <v>7.03</v>
      </c>
      <c r="R59" s="542">
        <v>7.0575000000000001</v>
      </c>
      <c r="T59" s="39"/>
      <c r="U59" s="84">
        <f t="shared" si="0"/>
        <v>45204</v>
      </c>
      <c r="X59" s="542">
        <v>5.7824999999999998</v>
      </c>
      <c r="Y59" s="542">
        <v>6.07</v>
      </c>
      <c r="Z59" s="542">
        <v>6.2549999999999999</v>
      </c>
      <c r="AA59" s="542">
        <v>6.4175000000000004</v>
      </c>
      <c r="AC59" s="39"/>
      <c r="AD59" s="84">
        <f t="shared" si="1"/>
        <v>45204</v>
      </c>
      <c r="AG59" s="542">
        <v>7.3150000000000004</v>
      </c>
      <c r="AH59" s="542">
        <v>7.5525000000000002</v>
      </c>
      <c r="AI59" s="542">
        <v>7.6924999999999999</v>
      </c>
      <c r="AJ59" s="542">
        <v>7.8150000000000004</v>
      </c>
    </row>
    <row r="60" spans="1:36" ht="12.75" customHeight="1">
      <c r="A60" s="39"/>
      <c r="B60" s="41">
        <f t="shared" si="2"/>
        <v>45211</v>
      </c>
      <c r="C60" s="41" t="str">
        <f t="shared" si="6"/>
        <v>September</v>
      </c>
      <c r="F60" s="53">
        <f>((O60*Data!$H$780)+(X60*Data!$I$780)+(AG60*Data!$J$780))</f>
        <v>6.5265057685352623</v>
      </c>
      <c r="G60" s="53">
        <f>((P60*Data!$H$780)+(Y60*Data!$I$780)+(AH60*Data!$J$780))</f>
        <v>6.7402021021699827</v>
      </c>
      <c r="H60" s="53">
        <f>((Q60*Data!$H$780)+(Z60*Data!$I$780)+(AI60*Data!$J$780))</f>
        <v>6.8704333212778774</v>
      </c>
      <c r="I60" s="53">
        <f>((R60*Data!$H$780)+(AA60*Data!$I$780)+(AJ60*Data!$J$780))</f>
        <v>6.9815900060277274</v>
      </c>
      <c r="K60" s="39"/>
      <c r="L60" s="41">
        <f t="shared" si="4"/>
        <v>45211</v>
      </c>
      <c r="O60" s="49">
        <v>6.75</v>
      </c>
      <c r="P60" s="49">
        <v>6.84</v>
      </c>
      <c r="Q60" s="49">
        <v>6.9</v>
      </c>
      <c r="R60" s="49">
        <v>6.9349999999999996</v>
      </c>
      <c r="T60" s="39"/>
      <c r="U60" s="84">
        <f t="shared" si="0"/>
        <v>45211</v>
      </c>
      <c r="X60" s="49">
        <v>5.7149999999999999</v>
      </c>
      <c r="Y60" s="49">
        <v>6.0149999999999997</v>
      </c>
      <c r="Z60" s="49">
        <v>6.1974999999999998</v>
      </c>
      <c r="AA60" s="49">
        <v>6.3624999999999998</v>
      </c>
      <c r="AC60" s="39"/>
      <c r="AD60" s="84">
        <f t="shared" si="1"/>
        <v>45211</v>
      </c>
      <c r="AG60" s="49">
        <v>7.2350000000000003</v>
      </c>
      <c r="AH60" s="49">
        <v>7.4725000000000001</v>
      </c>
      <c r="AI60" s="49">
        <v>7.6124999999999998</v>
      </c>
      <c r="AJ60" s="49">
        <v>7.7374999999999998</v>
      </c>
    </row>
    <row r="61" spans="1:36" ht="12.75" customHeight="1">
      <c r="A61" s="39"/>
      <c r="B61" s="41">
        <f t="shared" si="2"/>
        <v>45218</v>
      </c>
      <c r="C61" s="41" t="str">
        <f t="shared" si="6"/>
        <v>September</v>
      </c>
      <c r="F61" s="53">
        <f>((O61*Data!$H$780)+(X61*Data!$I$780)+(AG61*Data!$J$780))</f>
        <v>6.6620221187462327</v>
      </c>
      <c r="G61" s="53">
        <f>((P61*Data!$H$780)+(Y61*Data!$I$780)+(AH61*Data!$J$780))</f>
        <v>6.8538419725738393</v>
      </c>
      <c r="H61" s="53">
        <f>((Q61*Data!$H$780)+(Z61*Data!$I$780)+(AI61*Data!$J$780))</f>
        <v>6.9618664029535866</v>
      </c>
      <c r="I61" s="53">
        <f>((R61*Data!$H$780)+(AA61*Data!$I$780)+(AJ61*Data!$J$780))</f>
        <v>7.049903199216395</v>
      </c>
      <c r="K61" s="39"/>
      <c r="L61" s="41">
        <f t="shared" si="4"/>
        <v>45218</v>
      </c>
      <c r="O61" s="49">
        <v>6.7625000000000002</v>
      </c>
      <c r="P61" s="49">
        <v>6.8449999999999998</v>
      </c>
      <c r="Q61" s="49">
        <v>6.8975</v>
      </c>
      <c r="R61" s="49">
        <v>6.9249999999999998</v>
      </c>
      <c r="T61" s="39"/>
      <c r="U61" s="84">
        <f t="shared" si="0"/>
        <v>45218</v>
      </c>
      <c r="X61" s="49">
        <v>5.94</v>
      </c>
      <c r="Y61" s="49">
        <v>6.1974999999999998</v>
      </c>
      <c r="Z61" s="49">
        <v>6.3475000000000001</v>
      </c>
      <c r="AA61" s="49">
        <v>6.4775</v>
      </c>
      <c r="AC61" s="39"/>
      <c r="AD61" s="84">
        <f t="shared" si="1"/>
        <v>45218</v>
      </c>
      <c r="AG61" s="49">
        <v>7.39</v>
      </c>
      <c r="AH61" s="49">
        <v>7.6150000000000002</v>
      </c>
      <c r="AI61" s="49">
        <v>7.73</v>
      </c>
      <c r="AJ61" s="49">
        <v>7.83</v>
      </c>
    </row>
    <row r="62" spans="1:36" ht="12.75" customHeight="1">
      <c r="A62" s="39"/>
      <c r="B62" s="41">
        <f t="shared" si="2"/>
        <v>45225</v>
      </c>
      <c r="C62" s="41" t="str">
        <f t="shared" si="6"/>
        <v>September</v>
      </c>
      <c r="F62" s="53">
        <f>((O62*Data!$H$780)+(X62*Data!$I$780)+(AG62*Data!$J$780))</f>
        <v>6.4940955349608203</v>
      </c>
      <c r="G62" s="53">
        <f>((P62*Data!$H$780)+(Y62*Data!$I$780)+(AH62*Data!$J$780))</f>
        <v>6.683023250452079</v>
      </c>
      <c r="H62" s="53">
        <f>((Q62*Data!$H$780)+(Z62*Data!$I$780)+(AI62*Data!$J$780))</f>
        <v>6.8019545976491873</v>
      </c>
      <c r="I62" s="53">
        <f>((R62*Data!$H$780)+(AA62*Data!$I$780)+(AJ62*Data!$J$780))</f>
        <v>6.9032755696202539</v>
      </c>
      <c r="J62" s="56"/>
      <c r="K62" s="39"/>
      <c r="L62" s="41">
        <f t="shared" si="4"/>
        <v>45225</v>
      </c>
      <c r="O62" s="49">
        <v>6.5475000000000003</v>
      </c>
      <c r="P62" s="49">
        <v>6.6524999999999999</v>
      </c>
      <c r="Q62" s="49">
        <v>6.7175000000000002</v>
      </c>
      <c r="R62" s="49">
        <v>6.7625000000000002</v>
      </c>
      <c r="T62" s="39"/>
      <c r="U62" s="84">
        <f t="shared" si="0"/>
        <v>45225</v>
      </c>
      <c r="X62" s="49">
        <v>5.7949999999999999</v>
      </c>
      <c r="Y62" s="49">
        <v>6.06</v>
      </c>
      <c r="Z62" s="49">
        <v>6.2225000000000001</v>
      </c>
      <c r="AA62" s="49">
        <v>6.3650000000000002</v>
      </c>
      <c r="AC62" s="39"/>
      <c r="AD62" s="84">
        <f t="shared" si="1"/>
        <v>45225</v>
      </c>
      <c r="AG62" s="49">
        <v>7.2424999999999997</v>
      </c>
      <c r="AH62" s="49">
        <v>7.4275000000000002</v>
      </c>
      <c r="AI62" s="49">
        <v>7.55</v>
      </c>
      <c r="AJ62" s="49">
        <v>7.66</v>
      </c>
    </row>
    <row r="63" spans="1:36" ht="12.75" customHeight="1">
      <c r="A63" s="39"/>
      <c r="B63" s="41">
        <f t="shared" si="2"/>
        <v>45232</v>
      </c>
      <c r="C63" s="41" t="str">
        <f t="shared" si="6"/>
        <v>September</v>
      </c>
      <c r="F63" s="53">
        <f>((O63*Data!$H$780)+(X63*Data!$I$780)+(AG63*Data!$J$780))</f>
        <v>6.3580596940928267</v>
      </c>
      <c r="G63" s="53">
        <f>((P63*Data!$H$780)+(Y63*Data!$I$780)+(AH63*Data!$J$780))</f>
        <v>6.553690867992767</v>
      </c>
      <c r="H63" s="53">
        <f>((Q63*Data!$H$780)+(Z63*Data!$I$780)+(AI63*Data!$J$780))</f>
        <v>6.6785229490657025</v>
      </c>
      <c r="I63" s="53">
        <f>((R63*Data!$H$780)+(AA63*Data!$I$780)+(AJ63*Data!$J$780))</f>
        <v>6.7947026311030747</v>
      </c>
      <c r="J63" s="56"/>
      <c r="K63" s="39"/>
      <c r="L63" s="41">
        <f t="shared" si="4"/>
        <v>45232</v>
      </c>
      <c r="O63" s="49">
        <v>6.415</v>
      </c>
      <c r="P63" s="49">
        <v>6.5274999999999999</v>
      </c>
      <c r="Q63" s="49">
        <v>6.6025</v>
      </c>
      <c r="R63" s="49">
        <v>6.6725000000000003</v>
      </c>
      <c r="T63" s="39"/>
      <c r="U63" s="84">
        <f t="shared" si="0"/>
        <v>45232</v>
      </c>
      <c r="X63" s="49">
        <v>5.6550000000000002</v>
      </c>
      <c r="Y63" s="49">
        <v>5.9275000000000002</v>
      </c>
      <c r="Z63" s="49">
        <v>6.0975000000000001</v>
      </c>
      <c r="AA63" s="49">
        <v>6.2525000000000004</v>
      </c>
      <c r="AC63" s="39"/>
      <c r="AD63" s="84">
        <f t="shared" si="1"/>
        <v>45232</v>
      </c>
      <c r="AG63" s="49">
        <v>7.1074999999999999</v>
      </c>
      <c r="AH63" s="49">
        <v>7.2975000000000003</v>
      </c>
      <c r="AI63" s="49">
        <v>7.42</v>
      </c>
      <c r="AJ63" s="49">
        <v>7.5374999999999996</v>
      </c>
    </row>
    <row r="64" spans="1:36" ht="12.75" customHeight="1">
      <c r="A64" s="39"/>
      <c r="B64" s="41">
        <f t="shared" si="2"/>
        <v>45239</v>
      </c>
      <c r="C64" s="41" t="str">
        <f t="shared" si="6"/>
        <v>September</v>
      </c>
      <c r="F64" s="53">
        <f>((O64*Data!$H$780)+(X64*Data!$I$780)+(AG64*Data!$J$780))</f>
        <v>6.3855482459312825</v>
      </c>
      <c r="G64" s="53">
        <f>((P64*Data!$H$780)+(Y64*Data!$I$780)+(AH64*Data!$J$780))</f>
        <v>6.5699916576250752</v>
      </c>
      <c r="H64" s="53">
        <f>((Q64*Data!$H$780)+(Z64*Data!$I$780)+(AI64*Data!$J$780))</f>
        <v>6.6746948146473777</v>
      </c>
      <c r="I64" s="53">
        <f>((R64*Data!$H$780)+(AA64*Data!$I$780)+(AJ64*Data!$J$780))</f>
        <v>6.7753414556962026</v>
      </c>
      <c r="J64" s="56"/>
      <c r="K64" s="39"/>
      <c r="L64" s="41">
        <f t="shared" si="4"/>
        <v>45239</v>
      </c>
      <c r="O64" s="49">
        <v>6.4</v>
      </c>
      <c r="P64" s="49">
        <v>6.48</v>
      </c>
      <c r="Q64" s="49">
        <v>6.54</v>
      </c>
      <c r="R64" s="49">
        <v>6.6</v>
      </c>
      <c r="T64" s="39"/>
      <c r="U64" s="84">
        <f t="shared" si="0"/>
        <v>45239</v>
      </c>
      <c r="X64" s="49">
        <v>5.68</v>
      </c>
      <c r="Y64" s="49">
        <v>5.95</v>
      </c>
      <c r="Z64" s="49">
        <v>6.0975000000000001</v>
      </c>
      <c r="AA64" s="49">
        <v>6.24</v>
      </c>
      <c r="AC64" s="39"/>
      <c r="AD64" s="84">
        <f t="shared" si="1"/>
        <v>45239</v>
      </c>
      <c r="AG64" s="49">
        <v>7.18</v>
      </c>
      <c r="AH64" s="49">
        <v>7.37</v>
      </c>
      <c r="AI64" s="49">
        <v>7.47</v>
      </c>
      <c r="AJ64" s="49">
        <v>7.5629999999999997</v>
      </c>
    </row>
    <row r="65" spans="1:36" ht="12.75" customHeight="1">
      <c r="A65" s="39"/>
      <c r="B65" s="41">
        <f t="shared" si="2"/>
        <v>45246</v>
      </c>
      <c r="C65" s="41" t="str">
        <f t="shared" si="6"/>
        <v>September</v>
      </c>
      <c r="F65" s="53">
        <f>((O65*Data!$H$780)+(X65*Data!$I$780)+(AG65*Data!$J$780))</f>
        <v>6.5076084795057252</v>
      </c>
      <c r="G65" s="53">
        <f>((P65*Data!$H$780)+(Y65*Data!$I$780)+(AH65*Data!$J$780))</f>
        <v>6.6801267646172402</v>
      </c>
      <c r="H65" s="53">
        <f>((Q65*Data!$H$780)+(Z65*Data!$I$780)+(AI65*Data!$J$780))</f>
        <v>6.7892603134418321</v>
      </c>
      <c r="I65" s="53">
        <f>((R65*Data!$H$780)+(AA65*Data!$I$780)+(AJ65*Data!$J$780))</f>
        <v>6.8905194559975893</v>
      </c>
      <c r="K65" s="39"/>
      <c r="L65" s="41">
        <f t="shared" si="4"/>
        <v>45246</v>
      </c>
      <c r="O65" s="49">
        <v>6.4725000000000001</v>
      </c>
      <c r="P65" s="49">
        <v>6.5824999999999996</v>
      </c>
      <c r="Q65">
        <v>6.65</v>
      </c>
      <c r="R65">
        <v>6.72</v>
      </c>
      <c r="T65" s="39"/>
      <c r="U65" s="84">
        <f t="shared" si="0"/>
        <v>45246</v>
      </c>
      <c r="X65" s="49">
        <v>5.8075000000000001</v>
      </c>
      <c r="Y65" s="49">
        <v>6.0625</v>
      </c>
      <c r="Z65">
        <v>6.22</v>
      </c>
      <c r="AA65" s="49">
        <v>6.3624999999999998</v>
      </c>
      <c r="AC65" s="39"/>
      <c r="AD65" s="84">
        <f t="shared" si="1"/>
        <v>45246</v>
      </c>
      <c r="AG65" s="49">
        <v>7.3449999999999998</v>
      </c>
      <c r="AH65" s="49">
        <v>7.4850000000000003</v>
      </c>
      <c r="AI65" s="49">
        <v>7.58</v>
      </c>
      <c r="AJ65" s="49">
        <v>7.665</v>
      </c>
    </row>
    <row r="66" spans="1:36" ht="12.75" customHeight="1">
      <c r="A66" s="39"/>
      <c r="B66" s="41">
        <f t="shared" si="2"/>
        <v>45253</v>
      </c>
      <c r="C66" s="41" t="str">
        <f t="shared" si="6"/>
        <v>September</v>
      </c>
      <c r="F66" s="53">
        <f>((O66*Data!$H$780)+(X66*Data!$I$780)+(AG66*Data!$J$780))</f>
        <v>6.3177694996986133</v>
      </c>
      <c r="G66" s="53">
        <f>((P66*Data!$H$780)+(Y66*Data!$I$780)+(AH66*Data!$J$780))</f>
        <v>6.4920724382157928</v>
      </c>
      <c r="H66" s="53">
        <f>((Q66*Data!$H$780)+(Z66*Data!$I$780)+(AI66*Data!$J$780))</f>
        <v>6.5947356449668479</v>
      </c>
      <c r="I66" s="53">
        <f>((R66*Data!$H$780)+(AA66*Data!$I$780)+(AJ66*Data!$J$780))</f>
        <v>6.6853209870403854</v>
      </c>
      <c r="J66" s="56"/>
      <c r="K66" s="39"/>
      <c r="L66" s="41">
        <f t="shared" si="4"/>
        <v>45253</v>
      </c>
      <c r="O66" s="49">
        <v>6.2725</v>
      </c>
      <c r="P66">
        <v>6.36</v>
      </c>
      <c r="Q66">
        <v>6.42</v>
      </c>
      <c r="R66" s="49">
        <v>6.4775</v>
      </c>
      <c r="T66" s="39"/>
      <c r="U66" s="84">
        <f t="shared" si="0"/>
        <v>45253</v>
      </c>
      <c r="X66" s="49">
        <v>5.5350000000000001</v>
      </c>
      <c r="Y66" s="49">
        <v>5.81</v>
      </c>
      <c r="Z66" s="49">
        <v>5.9649999999999999</v>
      </c>
      <c r="AA66" s="49">
        <v>6.1</v>
      </c>
      <c r="AC66" s="39"/>
      <c r="AD66" s="84">
        <f t="shared" si="1"/>
        <v>45253</v>
      </c>
      <c r="AG66">
        <v>7.26</v>
      </c>
      <c r="AH66" s="49">
        <v>7.4050000000000002</v>
      </c>
      <c r="AI66" s="49">
        <v>7.49</v>
      </c>
      <c r="AJ66" s="49">
        <v>7.5625</v>
      </c>
    </row>
    <row r="67" spans="1:36" ht="12.75" customHeight="1">
      <c r="A67" s="56" t="s">
        <v>375</v>
      </c>
      <c r="B67" s="41">
        <f t="shared" si="2"/>
        <v>45260</v>
      </c>
      <c r="C67" s="41" t="str">
        <f t="shared" si="6"/>
        <v>September</v>
      </c>
      <c r="F67" s="53">
        <f>((O67*Data!$H$780)+(X67*Data!$I$780)+(AG67*Data!$J$780))</f>
        <v>6.3546552275467141</v>
      </c>
      <c r="G67" s="53">
        <f>((P67*Data!$H$780)+(Y67*Data!$I$780)+(AH67*Data!$J$780))</f>
        <v>6.5412454339963837</v>
      </c>
      <c r="H67" s="53">
        <f>((Q67*Data!$H$780)+(Z67*Data!$I$780)+(AI67*Data!$J$780))</f>
        <v>6.6404098975286319</v>
      </c>
      <c r="I67" s="53">
        <f>((R67*Data!$H$780)+(AA67*Data!$I$780)+(AJ67*Data!$J$780))</f>
        <v>6.7303144394213383</v>
      </c>
      <c r="J67" s="56"/>
      <c r="K67" s="56" t="s">
        <v>375</v>
      </c>
      <c r="L67" s="41">
        <f t="shared" si="4"/>
        <v>45260</v>
      </c>
      <c r="M67" s="82"/>
      <c r="O67" s="49">
        <v>6.4325000000000001</v>
      </c>
      <c r="P67">
        <v>6.43</v>
      </c>
      <c r="Q67" s="49">
        <v>6.4749999999999996</v>
      </c>
      <c r="R67" s="49">
        <v>6.5250000000000004</v>
      </c>
      <c r="T67" s="56" t="s">
        <v>375</v>
      </c>
      <c r="U67" s="84">
        <f t="shared" si="0"/>
        <v>45260</v>
      </c>
      <c r="X67" s="49">
        <v>5.7024999999999997</v>
      </c>
      <c r="Y67" s="49">
        <v>5.98</v>
      </c>
      <c r="Z67" s="49">
        <v>6.1275000000000004</v>
      </c>
      <c r="AA67" s="49">
        <v>6.2474999999999996</v>
      </c>
      <c r="AC67" s="56" t="s">
        <v>375</v>
      </c>
      <c r="AD67" s="84">
        <f t="shared" si="1"/>
        <v>45260</v>
      </c>
      <c r="AG67" s="49">
        <v>7.0250000000000004</v>
      </c>
      <c r="AH67" s="49">
        <v>7.2949999999999999</v>
      </c>
      <c r="AI67" s="49">
        <v>7.3925000000000001</v>
      </c>
      <c r="AJ67" s="49">
        <v>7.4874999999999998</v>
      </c>
    </row>
    <row r="68" spans="1:36" ht="12.75" customHeight="1">
      <c r="B68" s="41">
        <f t="shared" si="2"/>
        <v>45267</v>
      </c>
      <c r="C68" s="41" t="str">
        <f t="shared" si="6"/>
        <v>September</v>
      </c>
      <c r="F68" s="53">
        <f>((O68*Data!$H$780)+(X68*Data!$I$780)+(AG68*Data!$J$780))</f>
        <v>6.629150126582279</v>
      </c>
      <c r="G68" s="53">
        <f>((P68*Data!$H$780)+(Y68*Data!$I$780)+(AH68*Data!$J$780))</f>
        <v>6.805012028330319</v>
      </c>
      <c r="H68" s="53">
        <f>((Q68*Data!$H$780)+(Z68*Data!$I$780)+(AI68*Data!$J$780))</f>
        <v>6.8672868294153107</v>
      </c>
      <c r="I68" s="53">
        <f>((R68*Data!$H$780)+(AA68*Data!$I$780)+(AJ68*Data!$J$780))</f>
        <v>6.9095175331525009</v>
      </c>
      <c r="J68" s="56"/>
      <c r="L68" s="41">
        <f t="shared" si="4"/>
        <v>45267</v>
      </c>
      <c r="M68" s="82"/>
      <c r="O68" s="85">
        <v>6.44</v>
      </c>
      <c r="P68" s="49">
        <v>6.6749999999999998</v>
      </c>
      <c r="Q68" s="49">
        <v>6.6950000000000003</v>
      </c>
      <c r="R68" s="49">
        <v>6.7050000000000001</v>
      </c>
      <c r="U68" s="84">
        <f t="shared" si="0"/>
        <v>45267</v>
      </c>
      <c r="X68" s="86">
        <v>6.26</v>
      </c>
      <c r="Y68" s="49">
        <v>6.4225000000000003</v>
      </c>
      <c r="Z68" s="49">
        <v>6.4950000000000001</v>
      </c>
      <c r="AA68" s="49">
        <v>6.53</v>
      </c>
      <c r="AD68" s="84">
        <f t="shared" si="1"/>
        <v>45267</v>
      </c>
      <c r="AG68" s="86">
        <v>7.24</v>
      </c>
      <c r="AH68" s="49">
        <v>7.3724999999999996</v>
      </c>
      <c r="AI68" s="49">
        <v>7.4649999999999999</v>
      </c>
      <c r="AJ68" s="49">
        <v>7.5475000000000003</v>
      </c>
    </row>
    <row r="69" spans="1:36" ht="12.75" customHeight="1">
      <c r="A69" s="39"/>
      <c r="B69" s="41">
        <f t="shared" si="2"/>
        <v>45274</v>
      </c>
      <c r="C69" s="41" t="str">
        <f t="shared" si="6"/>
        <v>September</v>
      </c>
      <c r="F69" s="53">
        <f>((O69*Data!$H$780)+(X69*Data!$I$780)+(AG69*Data!$J$780))</f>
        <v>6.629150126582279</v>
      </c>
      <c r="G69" s="53">
        <f>((P69*Data!$H$780)+(Y69*Data!$I$780)+(AH69*Data!$J$780))</f>
        <v>6.5464956540084387</v>
      </c>
      <c r="H69" s="53">
        <f>((Q69*Data!$H$780)+(Z69*Data!$I$780)+(AI69*Data!$J$780))</f>
        <v>6.625933963230862</v>
      </c>
      <c r="I69" s="53">
        <f>((R69*Data!$H$780)+(AA69*Data!$I$780)+(AJ69*Data!$J$780))</f>
        <v>6.6811061678722137</v>
      </c>
      <c r="K69" s="39"/>
      <c r="L69" s="41">
        <f t="shared" si="4"/>
        <v>45274</v>
      </c>
      <c r="O69" s="85">
        <v>6.44</v>
      </c>
      <c r="P69" s="49">
        <v>6.3650000000000002</v>
      </c>
      <c r="Q69" s="49">
        <v>6.4050000000000002</v>
      </c>
      <c r="R69" s="49">
        <v>6.4375</v>
      </c>
      <c r="T69" s="39"/>
      <c r="U69" s="84">
        <f t="shared" si="0"/>
        <v>45274</v>
      </c>
      <c r="X69" s="86">
        <v>6.26</v>
      </c>
      <c r="Y69" s="49">
        <v>6.1574999999999998</v>
      </c>
      <c r="Z69" s="49">
        <v>6.2575000000000003</v>
      </c>
      <c r="AA69" s="49">
        <v>6.3150000000000004</v>
      </c>
      <c r="AC69" s="39"/>
      <c r="AD69" s="84">
        <f t="shared" si="1"/>
        <v>45274</v>
      </c>
      <c r="AG69" s="86">
        <v>7.24</v>
      </c>
      <c r="AH69" s="49">
        <v>7.1725000000000003</v>
      </c>
      <c r="AI69" s="49">
        <v>7.2675000000000001</v>
      </c>
      <c r="AJ69" s="49">
        <v>7.3425000000000002</v>
      </c>
    </row>
    <row r="70" spans="1:36" ht="12.75" customHeight="1">
      <c r="A70" s="39"/>
      <c r="B70" s="41">
        <f t="shared" si="2"/>
        <v>45281</v>
      </c>
      <c r="C70" s="41" t="str">
        <f t="shared" si="6"/>
        <v>September</v>
      </c>
      <c r="F70" s="53">
        <f>((O70*Data!$H$780)+(X70*Data!$I$780)+(AG70*Data!$J$780))</f>
        <v>6.629150126582279</v>
      </c>
      <c r="G70" s="53">
        <f>((P70*Data!$H$780)+(Y70*Data!$I$780)+(AH70*Data!$J$780))</f>
        <v>6.4942428707052446</v>
      </c>
      <c r="H70" s="53">
        <f>((Q70*Data!$H$780)+(Z70*Data!$I$780)+(AI70*Data!$J$780))</f>
        <v>6.5799686859553947</v>
      </c>
      <c r="I70" s="53">
        <f>((R70*Data!$H$780)+(AA70*Data!$I$780)+(AJ70*Data!$J$780))</f>
        <v>6.6440511377335749</v>
      </c>
      <c r="K70" s="39"/>
      <c r="L70" s="41">
        <f t="shared" si="4"/>
        <v>45281</v>
      </c>
      <c r="M70" s="82"/>
      <c r="N70" s="82"/>
      <c r="O70" s="85">
        <v>6.44</v>
      </c>
      <c r="P70" s="49">
        <v>6.2675000000000001</v>
      </c>
      <c r="Q70" s="49">
        <v>6.3025000000000002</v>
      </c>
      <c r="R70" s="49">
        <v>6.33</v>
      </c>
      <c r="T70" s="39"/>
      <c r="U70" s="84">
        <f t="shared" si="0"/>
        <v>45281</v>
      </c>
      <c r="X70" s="86">
        <v>6.26</v>
      </c>
      <c r="Y70" s="49">
        <v>6.125</v>
      </c>
      <c r="Z70" s="49">
        <v>6.24</v>
      </c>
      <c r="AA70" s="49">
        <v>6.3174999999999999</v>
      </c>
      <c r="AC70" s="39"/>
      <c r="AD70" s="84">
        <f t="shared" si="1"/>
        <v>45281</v>
      </c>
      <c r="AG70" s="86">
        <v>7.24</v>
      </c>
      <c r="AH70" s="49">
        <v>7.1425000000000001</v>
      </c>
      <c r="AI70" s="49">
        <v>7.2450000000000001</v>
      </c>
      <c r="AJ70" s="49">
        <v>7.33</v>
      </c>
    </row>
    <row r="71" spans="1:36" ht="12.75" customHeight="1">
      <c r="A71" s="39"/>
      <c r="B71" s="41">
        <f t="shared" si="2"/>
        <v>45288</v>
      </c>
      <c r="C71" s="41" t="str">
        <f t="shared" si="6"/>
        <v>September</v>
      </c>
      <c r="F71" s="53">
        <f>((O71*Data!$H$780)+(X71*Data!$I$780)+(AG71*Data!$J$780))</f>
        <v>6.629150126582279</v>
      </c>
      <c r="G71" s="53">
        <f>((P71*Data!$H$780)+(Y71*Data!$I$780)+(AH71*Data!$J$780))</f>
        <v>6.6532272121760103</v>
      </c>
      <c r="H71" s="53">
        <f>((Q71*Data!$H$780)+(Z71*Data!$I$780)+(AI71*Data!$J$780))</f>
        <v>6.7275074171187459</v>
      </c>
      <c r="I71" s="53">
        <f>((R71*Data!$H$780)+(AA71*Data!$I$780)+(AJ71*Data!$J$780))</f>
        <v>6.7770367359855337</v>
      </c>
      <c r="K71" s="39"/>
      <c r="L71" s="41">
        <f t="shared" si="4"/>
        <v>45288</v>
      </c>
      <c r="M71" s="82"/>
      <c r="N71" s="82"/>
      <c r="O71" s="85">
        <v>6.44</v>
      </c>
      <c r="P71" s="49">
        <v>6.4375</v>
      </c>
      <c r="Q71" s="49">
        <v>6.45</v>
      </c>
      <c r="R71" s="49">
        <v>6.4625000000000004</v>
      </c>
      <c r="T71" s="39"/>
      <c r="U71" s="84">
        <f t="shared" si="0"/>
        <v>45288</v>
      </c>
      <c r="X71" s="86">
        <v>6.26</v>
      </c>
      <c r="Y71" s="49">
        <v>6.3150000000000004</v>
      </c>
      <c r="Z71" s="49">
        <v>6.4225000000000003</v>
      </c>
      <c r="AA71" s="49">
        <v>6.4775</v>
      </c>
      <c r="AC71" s="39"/>
      <c r="AD71" s="84">
        <f t="shared" si="1"/>
        <v>45288</v>
      </c>
      <c r="AG71" s="86">
        <v>7.24</v>
      </c>
      <c r="AH71" s="49">
        <v>7.2549999999999999</v>
      </c>
      <c r="AI71" s="49">
        <v>7.3525</v>
      </c>
      <c r="AJ71" s="49">
        <v>7.4325000000000001</v>
      </c>
    </row>
    <row r="72" spans="1:36" ht="12" customHeight="1">
      <c r="A72" s="69">
        <f>A37+1</f>
        <v>2024</v>
      </c>
      <c r="B72" s="41">
        <f t="shared" si="2"/>
        <v>45295</v>
      </c>
      <c r="C72" s="41" t="str">
        <f t="shared" si="6"/>
        <v>September</v>
      </c>
      <c r="F72" s="53"/>
      <c r="G72" s="53">
        <f>((P72*Data!$H$780)+(Y72*Data!$I$780)+(AH72*Data!$J$780))</f>
        <v>6.4851753360458106</v>
      </c>
      <c r="H72" s="53">
        <f>((Q72*Data!$H$780)+(Z72*Data!$I$780)+(AI72*Data!$J$780))</f>
        <v>6.56350534358047</v>
      </c>
      <c r="I72" s="53">
        <f>((R72*Data!$H$780)+(AA72*Data!$I$780)+(AJ72*Data!$J$780))</f>
        <v>6.6290581374321889</v>
      </c>
      <c r="J72" s="56"/>
      <c r="K72" s="69">
        <f>K37+1</f>
        <v>2024</v>
      </c>
      <c r="L72" s="41">
        <f t="shared" si="4"/>
        <v>45295</v>
      </c>
      <c r="M72" s="82"/>
      <c r="N72" s="82"/>
      <c r="P72" s="49">
        <v>6.2575000000000003</v>
      </c>
      <c r="Q72" s="49">
        <v>6.29</v>
      </c>
      <c r="R72" s="49">
        <v>6.32</v>
      </c>
      <c r="T72" s="69">
        <f>T37+1</f>
        <v>2024</v>
      </c>
      <c r="U72" s="84">
        <f t="shared" si="0"/>
        <v>45295</v>
      </c>
      <c r="Y72" s="49">
        <v>6.1349999999999998</v>
      </c>
      <c r="Z72" s="49">
        <v>6.2450000000000001</v>
      </c>
      <c r="AA72" s="49">
        <v>6.32</v>
      </c>
      <c r="AC72" s="69">
        <f>AC37+1</f>
        <v>2024</v>
      </c>
      <c r="AD72" s="84">
        <f t="shared" si="1"/>
        <v>45295</v>
      </c>
      <c r="AH72" s="49">
        <v>7.1124999999999998</v>
      </c>
      <c r="AI72" s="49">
        <v>7.2</v>
      </c>
      <c r="AJ72" s="49">
        <v>7.29</v>
      </c>
    </row>
    <row r="73" spans="1:36" ht="12.75" customHeight="1">
      <c r="A73" s="39"/>
      <c r="B73" s="41">
        <f t="shared" si="2"/>
        <v>45302</v>
      </c>
      <c r="C73" s="41" t="str">
        <f t="shared" si="6"/>
        <v>September</v>
      </c>
      <c r="F73" s="53"/>
      <c r="G73" s="53">
        <f>((P73*Data!$H$780)+(Y73*Data!$I$780)+(AH73*Data!$J$780))</f>
        <v>6.3828960864978903</v>
      </c>
      <c r="H73" s="53">
        <f>((Q73*Data!$H$780)+(Z73*Data!$I$780)+(AI73*Data!$J$780))</f>
        <v>6.47803992766727</v>
      </c>
      <c r="I73" s="53">
        <f>((R73*Data!$H$780)+(AA73*Data!$I$780)+(AJ73*Data!$J$780))</f>
        <v>6.5485741726943942</v>
      </c>
      <c r="J73" s="56"/>
      <c r="K73" s="39"/>
      <c r="L73" s="41">
        <f t="shared" si="4"/>
        <v>45302</v>
      </c>
      <c r="M73" s="82"/>
      <c r="N73" s="82"/>
      <c r="P73" s="49">
        <v>6.16</v>
      </c>
      <c r="Q73" s="49">
        <v>6.2125000000000004</v>
      </c>
      <c r="R73" s="49">
        <v>6.2549999999999999</v>
      </c>
      <c r="T73" s="39"/>
      <c r="U73" s="84">
        <f t="shared" si="0"/>
        <v>45302</v>
      </c>
      <c r="Y73" s="49">
        <v>6.0374999999999996</v>
      </c>
      <c r="Z73" s="49">
        <v>6.1675000000000004</v>
      </c>
      <c r="AA73" s="49">
        <v>6.2474999999999996</v>
      </c>
      <c r="AC73" s="39"/>
      <c r="AD73" s="84">
        <f t="shared" si="1"/>
        <v>45302</v>
      </c>
      <c r="AH73" s="49">
        <v>7</v>
      </c>
      <c r="AI73" s="49">
        <v>7.0975000000000001</v>
      </c>
      <c r="AJ73" s="49">
        <v>7.1849999999999996</v>
      </c>
    </row>
    <row r="74" spans="1:36" ht="12.75" customHeight="1">
      <c r="A74" s="39"/>
      <c r="B74" s="41">
        <f t="shared" si="2"/>
        <v>45309</v>
      </c>
      <c r="C74" s="41" t="str">
        <f t="shared" si="6"/>
        <v>September</v>
      </c>
      <c r="F74" s="53"/>
      <c r="G74" s="53">
        <f>((P74*Data!$H$780)+(Y74*Data!$I$780)+(AH74*Data!$J$780))</f>
        <v>6.2440203857745633</v>
      </c>
      <c r="H74" s="53">
        <f>((Q74*Data!$H$780)+(Z74*Data!$I$780)+(AI74*Data!$J$780))</f>
        <v>6.3216765928270036</v>
      </c>
      <c r="I74" s="53">
        <f>((R74*Data!$H$780)+(AA74*Data!$I$780)+(AJ74*Data!$J$780))</f>
        <v>6.3806301205545513</v>
      </c>
      <c r="K74" s="39"/>
      <c r="L74" s="41">
        <f t="shared" si="4"/>
        <v>45309</v>
      </c>
      <c r="M74" s="82"/>
      <c r="N74" s="82"/>
      <c r="P74" s="49">
        <v>6.0525000000000002</v>
      </c>
      <c r="Q74" s="49">
        <v>6.0824999999999996</v>
      </c>
      <c r="R74" s="49">
        <v>6.11</v>
      </c>
      <c r="T74" s="39"/>
      <c r="U74" s="84">
        <f t="shared" si="0"/>
        <v>45309</v>
      </c>
      <c r="Y74" s="49">
        <v>5.8550000000000004</v>
      </c>
      <c r="Z74" s="49">
        <v>5.9675000000000002</v>
      </c>
      <c r="AA74" s="49">
        <v>6.0374999999999996</v>
      </c>
      <c r="AC74" s="39"/>
      <c r="AD74" s="84">
        <f t="shared" si="1"/>
        <v>45309</v>
      </c>
      <c r="AH74" s="49">
        <v>6.88</v>
      </c>
      <c r="AI74" s="49">
        <v>6.9649999999999999</v>
      </c>
      <c r="AJ74" s="49">
        <v>7.0425000000000004</v>
      </c>
    </row>
    <row r="75" spans="1:36" ht="12.75" customHeight="1">
      <c r="A75" s="39"/>
      <c r="B75" s="41">
        <f t="shared" si="2"/>
        <v>45316</v>
      </c>
      <c r="C75" s="41" t="str">
        <f t="shared" si="6"/>
        <v>September</v>
      </c>
      <c r="F75" s="53"/>
      <c r="G75" s="53">
        <f>((P75*Data!$H$780)+(Y75*Data!$I$780)+(AH75*Data!$J$780))</f>
        <v>6.5090071021699822</v>
      </c>
      <c r="H75" s="53">
        <f>((Q75*Data!$H$780)+(Z75*Data!$I$780)+(AI75*Data!$J$780))</f>
        <v>6.5542012236286915</v>
      </c>
      <c r="I75" s="53">
        <f>((R75*Data!$H$780)+(AA75*Data!$I$780)+(AJ75*Data!$J$780))</f>
        <v>6.583922112718505</v>
      </c>
      <c r="K75" s="39"/>
      <c r="L75" s="41">
        <f t="shared" si="4"/>
        <v>45316</v>
      </c>
      <c r="M75" s="82"/>
      <c r="N75" s="82"/>
      <c r="P75" s="49">
        <v>6.37</v>
      </c>
      <c r="Q75" s="49">
        <v>6.36</v>
      </c>
      <c r="R75" s="49">
        <v>6.33</v>
      </c>
      <c r="T75" s="39"/>
      <c r="U75" s="84">
        <f t="shared" si="0"/>
        <v>45316</v>
      </c>
      <c r="Y75" s="49">
        <v>6.1224999999999996</v>
      </c>
      <c r="Z75" s="49">
        <v>6.22</v>
      </c>
      <c r="AA75" s="49">
        <v>6.2750000000000004</v>
      </c>
      <c r="AC75" s="39"/>
      <c r="AD75" s="84">
        <f t="shared" si="1"/>
        <v>45316</v>
      </c>
      <c r="AH75" s="49">
        <v>7.09</v>
      </c>
      <c r="AI75" s="49">
        <v>7.13</v>
      </c>
      <c r="AJ75" s="49">
        <v>7.19</v>
      </c>
    </row>
    <row r="76" spans="1:36" ht="12.75" customHeight="1">
      <c r="A76" s="39"/>
      <c r="B76" s="41">
        <f t="shared" si="2"/>
        <v>45323</v>
      </c>
      <c r="C76" s="41" t="str">
        <f t="shared" si="6"/>
        <v>September</v>
      </c>
      <c r="F76" s="53"/>
      <c r="G76" s="53">
        <f>((P76*Data!$H$780)+(Y76*Data!$I$780)+(AH76*Data!$J$780))</f>
        <v>6.376950337552743</v>
      </c>
      <c r="H76" s="53">
        <f>((Q76*Data!$H$780)+(Z76*Data!$I$780)+(AI76*Data!$J$780))</f>
        <v>6.4197354686558175</v>
      </c>
      <c r="I76" s="53">
        <f>((R76*Data!$H$780)+(AA76*Data!$I$780)+(AJ76*Data!$J$780))</f>
        <v>6.4377838140446055</v>
      </c>
      <c r="J76" s="56"/>
      <c r="K76" s="39"/>
      <c r="L76" s="41">
        <f t="shared" si="4"/>
        <v>45323</v>
      </c>
      <c r="M76" s="82"/>
      <c r="N76" s="82"/>
      <c r="P76" s="49">
        <v>6.2074999999999996</v>
      </c>
      <c r="Q76" s="49">
        <v>6.1974999999999998</v>
      </c>
      <c r="R76" s="49">
        <v>6.1425000000000001</v>
      </c>
      <c r="T76" s="39"/>
      <c r="U76" s="84">
        <f t="shared" si="0"/>
        <v>45323</v>
      </c>
      <c r="Y76" s="49">
        <v>6.0149999999999997</v>
      </c>
      <c r="Z76" s="49">
        <v>6.0949999999999998</v>
      </c>
      <c r="AA76" s="49">
        <v>6.1375000000000002</v>
      </c>
      <c r="AC76" s="39"/>
      <c r="AD76" s="84">
        <f t="shared" si="1"/>
        <v>45323</v>
      </c>
      <c r="AH76" s="49">
        <v>6.96</v>
      </c>
      <c r="AI76" s="49">
        <v>7.0125000000000002</v>
      </c>
      <c r="AJ76" s="49">
        <v>7.0750000000000002</v>
      </c>
    </row>
    <row r="77" spans="1:36" ht="12.75" customHeight="1">
      <c r="A77" s="39"/>
      <c r="B77" s="41">
        <f t="shared" si="2"/>
        <v>45330</v>
      </c>
      <c r="C77" s="41" t="str">
        <f t="shared" si="6"/>
        <v>September</v>
      </c>
      <c r="F77" s="53"/>
      <c r="G77" s="53">
        <f>((P77*Data!$H$780)+(Y77*Data!$I$780)+(AH77*Data!$J$780))</f>
        <v>6.2280002787823996</v>
      </c>
      <c r="H77" s="53">
        <f>((Q77*Data!$H$780)+(Z77*Data!$I$780)+(AI77*Data!$J$780))</f>
        <v>6.2433463215792653</v>
      </c>
      <c r="I77" s="53">
        <f>((R77*Data!$H$780)+(AA77*Data!$I$780)+(AJ77*Data!$J$780))</f>
        <v>6.2497892179023502</v>
      </c>
      <c r="J77" s="56"/>
      <c r="K77" s="39"/>
      <c r="L77" s="41">
        <f t="shared" si="4"/>
        <v>45330</v>
      </c>
      <c r="M77" s="82"/>
      <c r="N77" s="82"/>
      <c r="P77" s="49">
        <v>6.01</v>
      </c>
      <c r="Q77" s="49">
        <v>5.9950000000000001</v>
      </c>
      <c r="R77" s="49">
        <v>5.9349999999999996</v>
      </c>
      <c r="T77" s="39"/>
      <c r="U77" s="84">
        <f t="shared" si="0"/>
        <v>45330</v>
      </c>
      <c r="Y77" s="49">
        <v>5.8849999999999998</v>
      </c>
      <c r="Z77" s="49">
        <v>5.94</v>
      </c>
      <c r="AA77" s="49">
        <v>5.9725000000000001</v>
      </c>
      <c r="AC77" s="39"/>
      <c r="AD77" s="84">
        <f t="shared" si="1"/>
        <v>45330</v>
      </c>
      <c r="AH77" s="49">
        <v>6.8375000000000004</v>
      </c>
      <c r="AI77" s="49">
        <v>6.8375000000000004</v>
      </c>
      <c r="AJ77" s="49">
        <v>6.88</v>
      </c>
    </row>
    <row r="78" spans="1:36" ht="12.75" customHeight="1">
      <c r="A78" s="39"/>
      <c r="B78" s="41">
        <f t="shared" si="2"/>
        <v>45337</v>
      </c>
      <c r="C78" s="41" t="str">
        <f t="shared" si="6"/>
        <v>September</v>
      </c>
      <c r="F78" s="53"/>
      <c r="G78" s="53">
        <f>((P78*Data!$H$780)+(Y78*Data!$I$780)+(AH78*Data!$J$780))</f>
        <v>5.9876036919831224</v>
      </c>
      <c r="H78" s="53">
        <f>((Q78*Data!$H$780)+(Z78*Data!$I$780)+(AI78*Data!$J$780))</f>
        <v>5.9727281675708266</v>
      </c>
      <c r="I78" s="53">
        <f>((R78*Data!$H$780)+(AA78*Data!$I$780)+(AJ78*Data!$J$780))</f>
        <v>5.9749676054852321</v>
      </c>
      <c r="J78" s="56"/>
      <c r="K78" s="39"/>
      <c r="L78" s="41">
        <f t="shared" si="4"/>
        <v>45337</v>
      </c>
      <c r="M78" s="82"/>
      <c r="N78" s="82"/>
      <c r="P78" s="49">
        <v>5.7575000000000003</v>
      </c>
      <c r="Q78" s="49">
        <v>5.7</v>
      </c>
      <c r="R78" s="49">
        <v>5.6349999999999998</v>
      </c>
      <c r="T78" s="39"/>
      <c r="U78" s="84">
        <f t="shared" si="0"/>
        <v>45337</v>
      </c>
      <c r="Y78" s="49">
        <v>5.67</v>
      </c>
      <c r="Z78" s="49">
        <v>5.6725000000000003</v>
      </c>
      <c r="AA78" s="49">
        <v>5.7</v>
      </c>
      <c r="AC78" s="39"/>
      <c r="AD78" s="84">
        <f t="shared" si="1"/>
        <v>45337</v>
      </c>
      <c r="AH78" s="49">
        <v>6.58</v>
      </c>
      <c r="AI78" s="49">
        <v>6.5875000000000004</v>
      </c>
      <c r="AJ78" s="49">
        <v>6.6275000000000004</v>
      </c>
    </row>
    <row r="79" spans="1:36" ht="12.75" customHeight="1">
      <c r="A79" s="39"/>
      <c r="B79" s="41">
        <f t="shared" si="2"/>
        <v>45344</v>
      </c>
      <c r="C79" s="41" t="str">
        <f t="shared" si="6"/>
        <v>September</v>
      </c>
      <c r="F79" s="53"/>
      <c r="G79" s="53">
        <f>((P79*Data!$H$780)+(Y79*Data!$I$780)+(AH79*Data!$J$780))</f>
        <v>6.019916042796865</v>
      </c>
      <c r="H79" s="53">
        <f>((Q79*Data!$H$780)+(Z79*Data!$I$780)+(AI79*Data!$J$780))</f>
        <v>6.010944067209163</v>
      </c>
      <c r="I79" s="53">
        <f>((R79*Data!$H$780)+(AA79*Data!$I$780)+(AJ79*Data!$J$780))</f>
        <v>6.0098366832429173</v>
      </c>
      <c r="K79" s="39"/>
      <c r="L79" s="41">
        <f t="shared" si="4"/>
        <v>45344</v>
      </c>
      <c r="M79" s="82"/>
      <c r="N79" s="82"/>
      <c r="P79" s="49">
        <v>5.74</v>
      </c>
      <c r="Q79" s="49">
        <v>5.7149999999999999</v>
      </c>
      <c r="R79" s="49">
        <v>5.66</v>
      </c>
      <c r="T79" s="39"/>
      <c r="U79" s="84">
        <f t="shared" si="0"/>
        <v>45344</v>
      </c>
      <c r="Y79" s="49">
        <v>5.8324999999999996</v>
      </c>
      <c r="Z79" s="49">
        <v>5.7925000000000004</v>
      </c>
      <c r="AA79" s="49">
        <v>5.8</v>
      </c>
      <c r="AC79" s="39"/>
      <c r="AD79" s="84">
        <f t="shared" si="1"/>
        <v>45344</v>
      </c>
      <c r="AH79" s="49">
        <v>6.5125000000000002</v>
      </c>
      <c r="AI79" s="49">
        <v>6.5549999999999997</v>
      </c>
      <c r="AJ79" s="49">
        <v>6.5975000000000001</v>
      </c>
    </row>
    <row r="80" spans="1:36" ht="12.75" customHeight="1">
      <c r="A80" s="56" t="s">
        <v>375</v>
      </c>
      <c r="B80" s="41">
        <f t="shared" si="2"/>
        <v>45351</v>
      </c>
      <c r="C80" s="41" t="str">
        <f t="shared" si="6"/>
        <v>September</v>
      </c>
      <c r="F80" s="53"/>
      <c r="G80" s="53">
        <f>((P80*Data!$H$780)+(Y80*Data!$I$780)+(AH80*Data!$J$780))</f>
        <v>6.1320226974080771</v>
      </c>
      <c r="H80" s="53">
        <f>((Q80*Data!$H$780)+(Z80*Data!$I$780)+(AI80*Data!$J$780))</f>
        <v>6.060931047317661</v>
      </c>
      <c r="I80" s="53">
        <f>((R80*Data!$H$780)+(AA80*Data!$I$780)+(AJ80*Data!$J$780))</f>
        <v>6.0427377185051245</v>
      </c>
      <c r="J80" s="56"/>
      <c r="K80" s="56" t="s">
        <v>375</v>
      </c>
      <c r="L80" s="41">
        <f t="shared" si="4"/>
        <v>45351</v>
      </c>
      <c r="M80" s="82"/>
      <c r="N80" s="82"/>
      <c r="P80" s="49">
        <v>6.0274999999999999</v>
      </c>
      <c r="Q80" s="49">
        <v>5.8724999999999996</v>
      </c>
      <c r="R80" s="49">
        <v>5.7424999999999997</v>
      </c>
      <c r="T80" s="56" t="s">
        <v>375</v>
      </c>
      <c r="U80" s="84">
        <f t="shared" si="0"/>
        <v>45351</v>
      </c>
      <c r="Y80" s="49">
        <v>5.7750000000000004</v>
      </c>
      <c r="Z80" s="49">
        <v>5.7625000000000002</v>
      </c>
      <c r="AA80" s="49">
        <v>5.7925000000000004</v>
      </c>
      <c r="AC80" s="56" t="s">
        <v>375</v>
      </c>
      <c r="AD80" s="84">
        <f t="shared" si="1"/>
        <v>45351</v>
      </c>
      <c r="AH80" s="49">
        <v>6.6449999999999996</v>
      </c>
      <c r="AI80" s="49">
        <v>6.59</v>
      </c>
      <c r="AJ80" s="49">
        <v>6.6275000000000004</v>
      </c>
    </row>
    <row r="81" spans="1:36" ht="12.75" customHeight="1">
      <c r="B81" s="41">
        <f t="shared" si="2"/>
        <v>45358</v>
      </c>
      <c r="C81" s="41" t="str">
        <f t="shared" si="6"/>
        <v>September</v>
      </c>
      <c r="F81" s="53"/>
      <c r="G81" s="53">
        <f>((P81*Data!$H$780)+(Y81*Data!$I$780)+(AH81*Data!$J$780))</f>
        <v>5.8902723068113314</v>
      </c>
      <c r="H81" s="53">
        <f>((Q81*Data!$H$780)+(Z81*Data!$I$780)+(AI81*Data!$J$780))</f>
        <v>5.8334698538276069</v>
      </c>
      <c r="I81" s="53">
        <f>((R81*Data!$H$780)+(AA81*Data!$I$780)+(AJ81*Data!$J$780))</f>
        <v>5.8407646745027124</v>
      </c>
      <c r="J81" s="56"/>
      <c r="L81" s="41">
        <f t="shared" si="4"/>
        <v>45358</v>
      </c>
      <c r="M81" s="82"/>
      <c r="N81" s="82"/>
      <c r="P81" s="49">
        <v>5.79</v>
      </c>
      <c r="Q81" s="49">
        <v>5.7474999999999996</v>
      </c>
      <c r="R81" s="49">
        <v>5.61</v>
      </c>
      <c r="U81" s="84">
        <f t="shared" si="0"/>
        <v>45358</v>
      </c>
      <c r="Y81" s="49">
        <v>5.4189999999999996</v>
      </c>
      <c r="Z81" s="49">
        <v>5.2850000000000001</v>
      </c>
      <c r="AA81" s="49">
        <v>5.4</v>
      </c>
      <c r="AD81" s="84">
        <f t="shared" si="1"/>
        <v>45358</v>
      </c>
      <c r="AH81" s="49">
        <v>6.53</v>
      </c>
      <c r="AI81" s="49">
        <v>6.5475000000000003</v>
      </c>
      <c r="AJ81" s="49">
        <v>6.5750000000000002</v>
      </c>
    </row>
    <row r="82" spans="1:36" ht="12.75" customHeight="1">
      <c r="A82" s="39"/>
      <c r="B82" s="41">
        <f t="shared" si="2"/>
        <v>45365</v>
      </c>
      <c r="C82" s="41" t="str">
        <f t="shared" si="6"/>
        <v>September</v>
      </c>
      <c r="F82" s="53"/>
      <c r="G82" s="53">
        <f>((P82*Data!$H$780)+(Y82*Data!$I$780)+(AH82*Data!$J$780))</f>
        <v>5.8902723068113314</v>
      </c>
      <c r="H82" s="53">
        <f>((Q82*Data!$H$780)+(Z82*Data!$I$780)+(AI82*Data!$J$780))</f>
        <v>5.8487594333936102</v>
      </c>
      <c r="I82" s="53">
        <f>((R82*Data!$H$780)+(AA82*Data!$I$780)+(AJ82*Data!$J$780))</f>
        <v>5.8989331088004828</v>
      </c>
      <c r="K82" s="39"/>
      <c r="L82" s="41">
        <f t="shared" si="4"/>
        <v>45365</v>
      </c>
      <c r="M82" s="82"/>
      <c r="N82" s="82"/>
      <c r="P82" s="49">
        <v>5.79</v>
      </c>
      <c r="Q82" s="49">
        <v>5.7474999999999996</v>
      </c>
      <c r="R82" s="49">
        <v>5.68</v>
      </c>
      <c r="T82" s="39"/>
      <c r="U82" s="84">
        <f t="shared" si="0"/>
        <v>45365</v>
      </c>
      <c r="Y82" s="49">
        <v>5.4189999999999996</v>
      </c>
      <c r="Z82" s="49">
        <v>5.3224999999999998</v>
      </c>
      <c r="AA82" s="49">
        <v>5.4725000000000001</v>
      </c>
      <c r="AC82" s="39"/>
      <c r="AD82" s="84">
        <f t="shared" si="1"/>
        <v>45365</v>
      </c>
      <c r="AH82" s="49">
        <v>6.53</v>
      </c>
      <c r="AI82" s="49">
        <v>6.5525000000000002</v>
      </c>
      <c r="AJ82" s="49">
        <v>6.6050000000000004</v>
      </c>
    </row>
    <row r="83" spans="1:36" ht="12.75" customHeight="1">
      <c r="A83" s="39"/>
      <c r="B83" s="41">
        <f t="shared" si="2"/>
        <v>45372</v>
      </c>
      <c r="C83" s="41" t="str">
        <f t="shared" si="6"/>
        <v>September</v>
      </c>
      <c r="F83" s="53"/>
      <c r="G83" s="53">
        <f>((P83*Data!$H$780)+(Y83*Data!$I$780)+(AH83*Data!$J$780))</f>
        <v>5.8902723068113314</v>
      </c>
      <c r="H83" s="53">
        <f>((Q83*Data!$H$780)+(Z83*Data!$I$780)+(AI83*Data!$J$780))</f>
        <v>5.9278319695599766</v>
      </c>
      <c r="I83" s="53">
        <f>((R83*Data!$H$780)+(AA83*Data!$I$780)+(AJ83*Data!$J$780))</f>
        <v>5.9797029204339962</v>
      </c>
      <c r="K83" s="39"/>
      <c r="L83" s="41">
        <f t="shared" si="4"/>
        <v>45372</v>
      </c>
      <c r="M83" s="82"/>
      <c r="N83" s="82"/>
      <c r="P83" s="49">
        <v>5.79</v>
      </c>
      <c r="Q83" s="49">
        <v>5.8174999999999999</v>
      </c>
      <c r="R83" s="49">
        <v>5.7549999999999999</v>
      </c>
      <c r="T83" s="39"/>
      <c r="U83" s="84">
        <f t="shared" si="0"/>
        <v>45372</v>
      </c>
      <c r="Y83" s="49">
        <v>5.4189999999999996</v>
      </c>
      <c r="Z83" s="49">
        <v>5.4675000000000002</v>
      </c>
      <c r="AA83" s="49">
        <v>5.62</v>
      </c>
      <c r="AC83" s="39"/>
      <c r="AD83" s="84">
        <f t="shared" si="1"/>
        <v>45372</v>
      </c>
      <c r="AH83" s="49">
        <v>6.53</v>
      </c>
      <c r="AI83" s="49">
        <v>6.5650000000000004</v>
      </c>
      <c r="AJ83" s="49">
        <v>6.6150000000000002</v>
      </c>
    </row>
    <row r="84" spans="1:36" ht="12.75" customHeight="1">
      <c r="A84" s="39"/>
      <c r="B84" s="41">
        <f t="shared" si="2"/>
        <v>45379</v>
      </c>
      <c r="C84" s="41" t="str">
        <f t="shared" si="6"/>
        <v>September</v>
      </c>
      <c r="F84" s="53"/>
      <c r="G84" s="53">
        <f>((P84*Data!$H$780)+(Y84*Data!$I$780)+(AH84*Data!$J$780))</f>
        <v>5.8902723068113314</v>
      </c>
      <c r="H84" s="53">
        <f>((Q84*Data!$H$780)+(Z84*Data!$I$780)+(AI84*Data!$J$780))</f>
        <v>5.9515634644364077</v>
      </c>
      <c r="I84" s="53">
        <f>((R84*Data!$H$780)+(AA84*Data!$I$780)+(AJ84*Data!$J$780))</f>
        <v>6.016277090114527</v>
      </c>
      <c r="J84" s="56"/>
      <c r="K84" s="39"/>
      <c r="L84" s="41">
        <f t="shared" si="4"/>
        <v>45379</v>
      </c>
      <c r="M84" s="82"/>
      <c r="N84" s="82"/>
      <c r="P84" s="49">
        <v>5.79</v>
      </c>
      <c r="Q84" s="49">
        <v>5.8525</v>
      </c>
      <c r="R84" s="49">
        <v>5.7975000000000003</v>
      </c>
      <c r="T84" s="39"/>
      <c r="U84" s="84">
        <f t="shared" si="0"/>
        <v>45379</v>
      </c>
      <c r="Y84" s="49">
        <v>5.4189999999999996</v>
      </c>
      <c r="Z84" s="49">
        <v>5.6025</v>
      </c>
      <c r="AA84" s="49">
        <v>5.7575000000000003</v>
      </c>
      <c r="AC84" s="39"/>
      <c r="AD84" s="84">
        <f t="shared" si="1"/>
        <v>45379</v>
      </c>
      <c r="AH84" s="49">
        <v>6.53</v>
      </c>
      <c r="AI84" s="49">
        <v>6.45</v>
      </c>
      <c r="AJ84" s="49">
        <v>6.53</v>
      </c>
    </row>
    <row r="85" spans="1:36" ht="12.75" customHeight="1">
      <c r="A85" s="39"/>
      <c r="B85" s="41">
        <f t="shared" si="2"/>
        <v>45386</v>
      </c>
      <c r="C85" s="41" t="str">
        <f t="shared" si="6"/>
        <v>September</v>
      </c>
      <c r="F85" s="53"/>
      <c r="G85" s="53"/>
      <c r="H85" s="53">
        <f>((Q85*Data!$H$780)+(Z85*Data!$I$780)+(AI85*Data!$J$780))</f>
        <v>5.9164354581072942</v>
      </c>
      <c r="I85" s="53">
        <f>((R85*Data!$H$780)+(AA85*Data!$I$780)+(AJ85*Data!$J$780))</f>
        <v>5.9849905018083183</v>
      </c>
      <c r="J85" s="56" t="s">
        <v>188</v>
      </c>
      <c r="K85" s="39"/>
      <c r="L85" s="41">
        <f t="shared" si="4"/>
        <v>45386</v>
      </c>
      <c r="M85" s="82"/>
      <c r="N85" s="82"/>
      <c r="Q85" s="49">
        <v>5.7750000000000004</v>
      </c>
      <c r="R85" s="49">
        <v>5.73</v>
      </c>
      <c r="T85" s="39"/>
      <c r="U85" s="84">
        <f t="shared" si="0"/>
        <v>45386</v>
      </c>
      <c r="Z85" s="49">
        <v>5.5625</v>
      </c>
      <c r="AA85" s="49">
        <v>5.7149999999999999</v>
      </c>
      <c r="AC85" s="39"/>
      <c r="AD85" s="84">
        <f t="shared" si="1"/>
        <v>45386</v>
      </c>
      <c r="AI85" s="49">
        <v>6.4625000000000004</v>
      </c>
      <c r="AJ85" s="49">
        <v>6.5475000000000003</v>
      </c>
    </row>
    <row r="86" spans="1:36" ht="12.75" customHeight="1">
      <c r="A86" s="39"/>
      <c r="B86" s="41">
        <f t="shared" si="2"/>
        <v>45393</v>
      </c>
      <c r="C86" s="41" t="str">
        <f t="shared" si="6"/>
        <v>September</v>
      </c>
      <c r="F86" s="53"/>
      <c r="G86" s="53"/>
      <c r="H86" s="53">
        <f>((Q86*Data!$H$780)+(Z86*Data!$I$780)+(AI86*Data!$J$780))</f>
        <v>0</v>
      </c>
      <c r="I86" s="53">
        <f>((R86*Data!$H$780)+(AA86*Data!$I$780)+(AJ86*Data!$J$780))</f>
        <v>0</v>
      </c>
      <c r="J86" s="56"/>
      <c r="K86" s="39"/>
      <c r="L86" s="41">
        <f t="shared" si="4"/>
        <v>45393</v>
      </c>
      <c r="M86" s="82"/>
      <c r="N86" s="82"/>
      <c r="Q86" s="49"/>
      <c r="R86" s="49"/>
      <c r="T86" s="39"/>
      <c r="U86" s="84">
        <f t="shared" si="0"/>
        <v>45393</v>
      </c>
      <c r="AC86" s="39"/>
      <c r="AD86" s="84">
        <f t="shared" si="1"/>
        <v>45393</v>
      </c>
    </row>
    <row r="87" spans="1:36" ht="12.75" customHeight="1">
      <c r="A87" s="39"/>
      <c r="B87" s="41">
        <f t="shared" si="2"/>
        <v>45400</v>
      </c>
      <c r="C87" s="41" t="str">
        <f t="shared" si="6"/>
        <v>September</v>
      </c>
      <c r="F87" s="53"/>
      <c r="G87" s="53"/>
      <c r="H87" s="53">
        <f>((Q87*Data!$H$780)+(Z87*Data!$I$780)+(AI87*Data!$J$780))</f>
        <v>0</v>
      </c>
      <c r="I87" s="53">
        <f>((R87*Data!$H$780)+(AA87*Data!$I$780)+(AJ87*Data!$J$780))</f>
        <v>0</v>
      </c>
      <c r="K87" s="39"/>
      <c r="L87" s="41">
        <f t="shared" si="4"/>
        <v>45400</v>
      </c>
      <c r="M87" s="82"/>
      <c r="N87" s="82"/>
      <c r="T87" s="39"/>
      <c r="U87" s="84">
        <f t="shared" si="0"/>
        <v>45400</v>
      </c>
      <c r="AC87" s="39"/>
      <c r="AD87" s="84">
        <f t="shared" si="1"/>
        <v>45400</v>
      </c>
    </row>
    <row r="88" spans="1:36" ht="12.75" customHeight="1">
      <c r="A88" s="39"/>
      <c r="B88" s="41">
        <f t="shared" si="2"/>
        <v>45407</v>
      </c>
      <c r="C88" s="41" t="str">
        <f t="shared" si="6"/>
        <v>September</v>
      </c>
      <c r="F88" s="53"/>
      <c r="G88" s="53"/>
      <c r="H88" s="53">
        <f>((Q88*Data!$H$780)+(Z88*Data!$I$780)+(AI88*Data!$J$780))</f>
        <v>0</v>
      </c>
      <c r="I88" s="53">
        <f>((R88*Data!$H$780)+(AA88*Data!$I$780)+(AJ88*Data!$J$780))</f>
        <v>0</v>
      </c>
      <c r="K88" s="39"/>
      <c r="L88" s="41">
        <f t="shared" si="4"/>
        <v>45407</v>
      </c>
      <c r="M88" s="82"/>
      <c r="N88" s="82"/>
      <c r="T88" s="39"/>
      <c r="U88" s="84">
        <f t="shared" si="0"/>
        <v>45407</v>
      </c>
      <c r="AC88" s="39"/>
      <c r="AD88" s="84">
        <f t="shared" si="1"/>
        <v>45407</v>
      </c>
    </row>
    <row r="89" spans="1:36" ht="12.75" customHeight="1">
      <c r="A89" s="56" t="s">
        <v>375</v>
      </c>
      <c r="B89" s="41">
        <f t="shared" si="2"/>
        <v>45414</v>
      </c>
      <c r="C89" s="41" t="str">
        <f t="shared" si="6"/>
        <v>September</v>
      </c>
      <c r="F89" s="53"/>
      <c r="G89" s="53"/>
      <c r="H89" s="53">
        <f>((Q89*Data!$H$780)+(Z89*Data!$I$780)+(AI89*Data!$J$780))</f>
        <v>0</v>
      </c>
      <c r="I89" s="53">
        <f>((R89*Data!$H$780)+(AA89*Data!$I$780)+(AJ89*Data!$J$780))</f>
        <v>0</v>
      </c>
      <c r="K89" s="56" t="s">
        <v>375</v>
      </c>
      <c r="L89" s="41">
        <f t="shared" si="4"/>
        <v>45414</v>
      </c>
      <c r="M89" s="82"/>
      <c r="N89" s="82"/>
      <c r="T89" s="56" t="s">
        <v>375</v>
      </c>
      <c r="U89" s="84">
        <f t="shared" si="0"/>
        <v>45414</v>
      </c>
      <c r="AC89" s="56" t="s">
        <v>375</v>
      </c>
      <c r="AD89" s="84">
        <f t="shared" si="1"/>
        <v>45414</v>
      </c>
    </row>
    <row r="90" spans="1:36" ht="12.75" customHeight="1">
      <c r="B90" s="41">
        <f t="shared" si="2"/>
        <v>45421</v>
      </c>
      <c r="C90" s="41" t="str">
        <f t="shared" si="6"/>
        <v>September</v>
      </c>
      <c r="F90" s="53"/>
      <c r="G90" s="53"/>
      <c r="H90" s="53"/>
      <c r="I90" s="53">
        <f>((R90*Data!$H$780)+(AA90*Data!$I$780)+(AJ90*Data!$J$780))</f>
        <v>0</v>
      </c>
      <c r="L90" s="41">
        <f t="shared" si="4"/>
        <v>45421</v>
      </c>
      <c r="M90" s="82"/>
      <c r="N90" s="82"/>
      <c r="U90" s="84">
        <f t="shared" si="0"/>
        <v>45421</v>
      </c>
      <c r="AD90" s="84">
        <f t="shared" si="1"/>
        <v>45421</v>
      </c>
    </row>
    <row r="91" spans="1:36" ht="12.75" customHeight="1">
      <c r="A91" s="39"/>
      <c r="B91" s="41">
        <f t="shared" si="2"/>
        <v>45428</v>
      </c>
      <c r="C91" s="41" t="str">
        <f t="shared" si="6"/>
        <v>September</v>
      </c>
      <c r="F91" s="53"/>
      <c r="G91" s="53"/>
      <c r="H91" s="53"/>
      <c r="I91" s="53">
        <f>((R91*Data!$H$780)+(AA91*Data!$I$780)+(AJ91*Data!$J$780))</f>
        <v>0</v>
      </c>
      <c r="K91" s="39"/>
      <c r="L91" s="41">
        <f t="shared" si="4"/>
        <v>45428</v>
      </c>
      <c r="M91" s="82"/>
      <c r="N91" s="82"/>
      <c r="T91" s="39"/>
      <c r="U91" s="84">
        <f t="shared" si="0"/>
        <v>45428</v>
      </c>
      <c r="AC91" s="39"/>
      <c r="AD91" s="84">
        <f t="shared" si="1"/>
        <v>45428</v>
      </c>
    </row>
    <row r="92" spans="1:36" ht="12.75" customHeight="1">
      <c r="A92" s="39"/>
      <c r="B92" s="41">
        <f t="shared" si="2"/>
        <v>45435</v>
      </c>
      <c r="C92" s="41" t="str">
        <f t="shared" si="6"/>
        <v>September</v>
      </c>
      <c r="F92" s="53"/>
      <c r="G92" s="53"/>
      <c r="H92" s="53"/>
      <c r="I92" s="53">
        <f>((R92*Data!$H$780)+(AA92*Data!$I$780)+(AJ92*Data!$J$780))</f>
        <v>0</v>
      </c>
      <c r="K92" s="39"/>
      <c r="L92" s="41">
        <f t="shared" si="4"/>
        <v>45435</v>
      </c>
      <c r="M92" s="82"/>
      <c r="N92" s="82"/>
      <c r="T92" s="39"/>
      <c r="U92" s="84">
        <f t="shared" si="0"/>
        <v>45435</v>
      </c>
      <c r="AC92" s="39"/>
      <c r="AD92" s="84">
        <f t="shared" si="1"/>
        <v>45435</v>
      </c>
    </row>
    <row r="93" spans="1:36" ht="12.75" customHeight="1" thickBot="1">
      <c r="A93" s="40"/>
      <c r="B93" s="415">
        <f t="shared" si="2"/>
        <v>45442</v>
      </c>
      <c r="C93" s="415" t="s">
        <v>85</v>
      </c>
      <c r="D93" s="77"/>
      <c r="E93" s="77"/>
      <c r="F93" s="59"/>
      <c r="G93" s="59"/>
      <c r="H93" s="59"/>
      <c r="I93" s="59">
        <f>((R93*Data!$H$780)+(AA93*Data!$I$780)+(AJ93*Data!$J$780))</f>
        <v>0</v>
      </c>
      <c r="K93" s="68"/>
      <c r="L93" s="415">
        <f t="shared" si="4"/>
        <v>45442</v>
      </c>
      <c r="M93" s="77"/>
      <c r="N93" s="416"/>
      <c r="O93" s="77"/>
      <c r="P93" s="77"/>
      <c r="Q93" s="77"/>
      <c r="R93" s="77"/>
      <c r="T93" s="77"/>
      <c r="U93" s="107">
        <f t="shared" si="0"/>
        <v>45442</v>
      </c>
      <c r="V93" s="77"/>
      <c r="W93" s="77"/>
      <c r="X93" s="77"/>
      <c r="Y93" s="77"/>
      <c r="Z93" s="77"/>
      <c r="AA93" s="77"/>
      <c r="AC93" s="77"/>
      <c r="AD93" s="107">
        <f>B93</f>
        <v>45442</v>
      </c>
      <c r="AE93" s="77"/>
      <c r="AF93" s="77"/>
      <c r="AG93" s="77"/>
      <c r="AH93" s="77"/>
      <c r="AI93" s="77"/>
      <c r="AJ93" s="77"/>
    </row>
    <row r="94" spans="1:36" ht="12.75" customHeight="1">
      <c r="A94" s="56" t="s">
        <v>134</v>
      </c>
      <c r="B94" s="56"/>
      <c r="C94" s="56"/>
      <c r="D94" s="56"/>
      <c r="E94" s="7"/>
      <c r="F94" s="7"/>
      <c r="G94" s="7"/>
      <c r="I94" s="56"/>
      <c r="J94" s="56"/>
      <c r="K94" s="56"/>
      <c r="L94" s="56"/>
      <c r="M94" s="56"/>
      <c r="N94" s="56"/>
      <c r="O94" s="56"/>
      <c r="P94" s="56"/>
      <c r="Q94" s="56"/>
    </row>
    <row r="95" spans="1:36">
      <c r="A95" s="56" t="s">
        <v>376</v>
      </c>
      <c r="B95" s="56"/>
      <c r="C95" s="56"/>
      <c r="D95" s="56"/>
      <c r="E95" s="66"/>
      <c r="F95" s="66"/>
      <c r="G95" s="66"/>
      <c r="H95" s="56"/>
      <c r="I95" s="56"/>
      <c r="J95" s="56"/>
      <c r="K95" s="56"/>
      <c r="L95" s="56"/>
      <c r="M95" s="56"/>
      <c r="N95" s="56"/>
      <c r="O95" s="56"/>
      <c r="P95" s="56"/>
      <c r="Q95" s="56"/>
    </row>
    <row r="96" spans="1:36" ht="12.75" customHeight="1">
      <c r="A96" s="56" t="s">
        <v>135</v>
      </c>
      <c r="J96" s="56"/>
      <c r="K96" s="56"/>
      <c r="L96" s="56"/>
      <c r="M96" s="56"/>
      <c r="N96" s="56"/>
      <c r="O96" s="56"/>
      <c r="P96" s="56"/>
      <c r="Q96" s="56"/>
    </row>
    <row r="97" spans="1:36" ht="12.75" customHeight="1">
      <c r="A97" s="56"/>
      <c r="B97" s="56"/>
      <c r="C97" s="56"/>
      <c r="D97" s="56"/>
      <c r="E97" s="66"/>
      <c r="F97" s="66"/>
      <c r="G97" s="66"/>
      <c r="H97" s="56"/>
      <c r="I97" s="56"/>
      <c r="J97" s="56"/>
      <c r="K97" s="56"/>
      <c r="L97" s="56"/>
      <c r="M97" s="56"/>
      <c r="N97" s="56"/>
      <c r="O97" s="56"/>
      <c r="P97" s="56"/>
      <c r="Q97" s="56"/>
    </row>
    <row r="98" spans="1:36" ht="12.75" customHeight="1" thickBot="1">
      <c r="A98" s="38" t="s">
        <v>377</v>
      </c>
      <c r="B98" s="38"/>
      <c r="C98" s="38"/>
      <c r="D98" s="38"/>
      <c r="E98" s="38"/>
      <c r="F98" s="38"/>
      <c r="G98" s="38"/>
      <c r="H98" s="3"/>
      <c r="I98" s="3"/>
      <c r="J98" s="21"/>
      <c r="K98" s="38" t="s">
        <v>378</v>
      </c>
      <c r="L98" s="38"/>
      <c r="M98" s="38"/>
      <c r="N98" s="38"/>
      <c r="O98" s="38"/>
      <c r="P98" s="38"/>
      <c r="Q98" s="38"/>
      <c r="R98" s="3"/>
      <c r="T98" s="38" t="s">
        <v>379</v>
      </c>
      <c r="U98" s="38"/>
      <c r="V98" s="38"/>
      <c r="W98" s="38"/>
      <c r="X98" s="38"/>
      <c r="Y98" s="38"/>
      <c r="Z98" s="38"/>
      <c r="AA98" s="3"/>
      <c r="AC98" s="38" t="s">
        <v>380</v>
      </c>
      <c r="AD98" s="38"/>
      <c r="AE98" s="38"/>
      <c r="AF98" s="38"/>
      <c r="AG98" s="38"/>
      <c r="AH98" s="38"/>
      <c r="AI98" s="38"/>
      <c r="AJ98" s="3"/>
    </row>
    <row r="99" spans="1:36" ht="12.75" customHeight="1">
      <c r="A99" s="472" t="s">
        <v>156</v>
      </c>
      <c r="B99" s="472" t="s">
        <v>370</v>
      </c>
      <c r="C99" s="472" t="s">
        <v>371</v>
      </c>
      <c r="D99" s="472" t="s">
        <v>83</v>
      </c>
      <c r="E99" s="472" t="s">
        <v>85</v>
      </c>
      <c r="F99" s="472" t="s">
        <v>88</v>
      </c>
      <c r="G99" s="472" t="s">
        <v>91</v>
      </c>
      <c r="H99" s="472" t="s">
        <v>133</v>
      </c>
      <c r="I99" s="472" t="s">
        <v>94</v>
      </c>
      <c r="J99" s="531"/>
      <c r="K99" s="472" t="s">
        <v>156</v>
      </c>
      <c r="L99" s="472" t="s">
        <v>370</v>
      </c>
      <c r="M99" s="472" t="s">
        <v>83</v>
      </c>
      <c r="N99" s="472" t="s">
        <v>85</v>
      </c>
      <c r="O99" s="472" t="s">
        <v>88</v>
      </c>
      <c r="P99" s="472" t="s">
        <v>91</v>
      </c>
      <c r="Q99" s="472" t="s">
        <v>133</v>
      </c>
      <c r="R99" s="472" t="s">
        <v>83</v>
      </c>
      <c r="S99" s="324"/>
      <c r="T99" s="472" t="s">
        <v>156</v>
      </c>
      <c r="U99" s="472" t="s">
        <v>370</v>
      </c>
      <c r="V99" s="472" t="s">
        <v>83</v>
      </c>
      <c r="W99" s="472" t="s">
        <v>85</v>
      </c>
      <c r="X99" s="472" t="s">
        <v>88</v>
      </c>
      <c r="Y99" s="472" t="s">
        <v>91</v>
      </c>
      <c r="Z99" s="472" t="s">
        <v>133</v>
      </c>
      <c r="AA99" s="472" t="s">
        <v>83</v>
      </c>
      <c r="AB99" s="324"/>
      <c r="AC99" s="472" t="s">
        <v>156</v>
      </c>
      <c r="AD99" s="472" t="s">
        <v>370</v>
      </c>
      <c r="AE99" s="472" t="s">
        <v>83</v>
      </c>
      <c r="AF99" s="472" t="s">
        <v>85</v>
      </c>
      <c r="AG99" s="472" t="s">
        <v>88</v>
      </c>
      <c r="AH99" s="472" t="s">
        <v>91</v>
      </c>
      <c r="AI99" s="472" t="s">
        <v>133</v>
      </c>
      <c r="AJ99" s="472" t="s">
        <v>83</v>
      </c>
    </row>
    <row r="100" spans="1:36" ht="12.75" customHeight="1" thickBot="1">
      <c r="A100" s="473" t="s">
        <v>131</v>
      </c>
      <c r="B100" s="473" t="s">
        <v>372</v>
      </c>
      <c r="C100" s="473" t="s">
        <v>373</v>
      </c>
      <c r="D100" s="473"/>
      <c r="E100" s="473"/>
      <c r="F100" s="473"/>
      <c r="G100" s="473"/>
      <c r="H100" s="473"/>
      <c r="I100" s="474"/>
      <c r="J100" s="531"/>
      <c r="K100" s="473" t="s">
        <v>131</v>
      </c>
      <c r="L100" s="473" t="s">
        <v>132</v>
      </c>
      <c r="M100" s="473"/>
      <c r="N100" s="473"/>
      <c r="O100" s="473"/>
      <c r="P100" s="473"/>
      <c r="Q100" s="473"/>
      <c r="R100" s="474"/>
      <c r="S100" s="324"/>
      <c r="T100" s="473" t="s">
        <v>131</v>
      </c>
      <c r="U100" s="473" t="s">
        <v>132</v>
      </c>
      <c r="V100" s="473"/>
      <c r="W100" s="473"/>
      <c r="X100" s="473"/>
      <c r="Y100" s="473"/>
      <c r="Z100" s="473"/>
      <c r="AA100" s="474"/>
      <c r="AB100" s="324"/>
      <c r="AC100" s="473" t="s">
        <v>131</v>
      </c>
      <c r="AD100" s="473" t="s">
        <v>132</v>
      </c>
      <c r="AE100" s="473"/>
      <c r="AF100" s="473"/>
      <c r="AG100" s="473"/>
      <c r="AH100" s="473"/>
      <c r="AI100" s="473"/>
      <c r="AJ100" s="474"/>
    </row>
    <row r="101" spans="1:36" ht="12.75" customHeight="1">
      <c r="A101" s="7"/>
      <c r="B101" s="83"/>
      <c r="C101" s="83"/>
      <c r="D101" s="7"/>
      <c r="E101" s="39" t="s">
        <v>374</v>
      </c>
      <c r="F101" s="39"/>
      <c r="G101" s="39"/>
      <c r="H101" s="7"/>
      <c r="J101" s="56"/>
      <c r="L101" s="82"/>
      <c r="M101" s="7"/>
      <c r="N101" s="39" t="s">
        <v>374</v>
      </c>
      <c r="O101" s="39"/>
      <c r="P101" s="39"/>
      <c r="Q101" s="7"/>
      <c r="T101" s="8"/>
      <c r="U101" s="84"/>
    </row>
    <row r="102" spans="1:36" ht="12.75" customHeight="1">
      <c r="A102" s="8">
        <v>2022</v>
      </c>
      <c r="B102" s="84">
        <v>44686</v>
      </c>
      <c r="C102" s="84" t="s">
        <v>133</v>
      </c>
      <c r="D102" s="53">
        <f>((M102*Data!$H$779)+(V102*Data!$I$779)+(AE102*Data!$J$779))</f>
        <v>11.643682913533835</v>
      </c>
      <c r="E102" s="53">
        <f>((N102*Data!$H$779)+(W102*Data!$I$779)+(AF102*Data!$J$779))</f>
        <v>11.642857197802197</v>
      </c>
      <c r="F102" s="53">
        <f>((O102*Data!$H$779)+(X102*Data!$I$779)+(AG102*Data!$J$779))</f>
        <v>11.644953280798148</v>
      </c>
      <c r="G102" s="53">
        <f>((P102*Data!$H$779)+(Y102*Data!$I$779)+(AH102*Data!$J$779))</f>
        <v>11.617213825910932</v>
      </c>
      <c r="H102" s="53">
        <f>((Q102*Data!$H$779)+(Z102*Data!$I$779)+(AI102*Data!$J$779))</f>
        <v>11.505920915268941</v>
      </c>
      <c r="I102" s="53">
        <f>((R102*Data!$H$779)+(AA102*Data!$I$779)+(AJ102*Data!$J$779))</f>
        <v>10.955918645170618</v>
      </c>
      <c r="J102" s="56"/>
      <c r="K102" s="8">
        <v>2022</v>
      </c>
      <c r="L102" s="84">
        <v>44686</v>
      </c>
      <c r="M102" s="53">
        <v>11.77</v>
      </c>
      <c r="N102" s="85">
        <v>11.795</v>
      </c>
      <c r="O102" s="85">
        <v>11.81</v>
      </c>
      <c r="P102" s="49">
        <v>11.7675</v>
      </c>
      <c r="Q102" s="53">
        <v>11.6075</v>
      </c>
      <c r="R102" s="53">
        <v>10.9825</v>
      </c>
      <c r="T102" s="8">
        <v>2022</v>
      </c>
      <c r="U102" s="84">
        <f>L102</f>
        <v>44686</v>
      </c>
      <c r="V102" s="86">
        <v>11.065</v>
      </c>
      <c r="W102" s="86">
        <v>11.0725</v>
      </c>
      <c r="X102" s="86">
        <v>11.08</v>
      </c>
      <c r="Y102" s="86">
        <v>11.08</v>
      </c>
      <c r="Z102" s="86">
        <v>10.9925</v>
      </c>
      <c r="AA102" s="86">
        <v>10.522500000000001</v>
      </c>
      <c r="AC102" s="8">
        <v>2022</v>
      </c>
      <c r="AD102" s="84">
        <f>B102</f>
        <v>44686</v>
      </c>
      <c r="AE102" s="86">
        <v>12.0975</v>
      </c>
      <c r="AF102" s="86">
        <v>12.06</v>
      </c>
      <c r="AG102" s="86">
        <v>12.0425</v>
      </c>
      <c r="AH102" s="86">
        <v>12.0025</v>
      </c>
      <c r="AI102" s="86">
        <v>11.92</v>
      </c>
      <c r="AJ102" s="86">
        <v>11.37</v>
      </c>
    </row>
    <row r="103" spans="1:36" ht="12.75" customHeight="1">
      <c r="A103" s="39"/>
      <c r="B103" s="41">
        <f>B102+7</f>
        <v>44693</v>
      </c>
      <c r="C103" s="41" t="str">
        <f>C102</f>
        <v>May</v>
      </c>
      <c r="D103" s="53">
        <f>((M103*Data!$H$779)+(V103*Data!$I$779)+(AE103*Data!$J$779))</f>
        <v>12.548104470792364</v>
      </c>
      <c r="E103" s="53">
        <f>((N103*Data!$H$779)+(W103*Data!$I$779)+(AF103*Data!$J$779))</f>
        <v>12.549558347310583</v>
      </c>
      <c r="F103" s="53">
        <f>((O103*Data!$H$779)+(X103*Data!$I$779)+(AG103*Data!$J$779))</f>
        <v>12.550479638519375</v>
      </c>
      <c r="G103" s="53">
        <f>((P103*Data!$H$779)+(Y103*Data!$I$779)+(AH103*Data!$J$779))</f>
        <v>12.50662605986119</v>
      </c>
      <c r="H103" s="53">
        <f>((Q103*Data!$H$779)+(Z103*Data!$I$779)+(AI103*Data!$J$779))</f>
        <v>12.283051256506653</v>
      </c>
      <c r="I103" s="53">
        <f>((R103*Data!$H$779)+(AA103*Data!$I$779)+(AJ103*Data!$J$779))</f>
        <v>11.517818029207634</v>
      </c>
      <c r="J103" s="56"/>
      <c r="K103" s="39"/>
      <c r="L103" s="41">
        <f>L102+7</f>
        <v>44693</v>
      </c>
      <c r="M103" s="49">
        <v>12.7</v>
      </c>
      <c r="N103" s="85">
        <v>12.715</v>
      </c>
      <c r="O103" s="85">
        <v>12.734999999999999</v>
      </c>
      <c r="P103" s="49">
        <v>12.6625</v>
      </c>
      <c r="Q103" s="53">
        <v>12.362500000000001</v>
      </c>
      <c r="R103" s="53">
        <v>11.557499999999999</v>
      </c>
      <c r="T103" s="39"/>
      <c r="U103" s="84">
        <f t="shared" ref="U103:U158" si="7">L103</f>
        <v>44693</v>
      </c>
      <c r="V103" s="49">
        <v>11.7875</v>
      </c>
      <c r="W103" s="49">
        <v>11.817500000000001</v>
      </c>
      <c r="X103" s="49">
        <v>11.865</v>
      </c>
      <c r="Y103" s="49">
        <v>11.8675</v>
      </c>
      <c r="Z103" s="49">
        <v>11.6975</v>
      </c>
      <c r="AA103" s="86">
        <v>11.0625</v>
      </c>
      <c r="AC103" s="39"/>
      <c r="AD103" s="84">
        <f t="shared" ref="AD103:AD157" si="8">B103</f>
        <v>44693</v>
      </c>
      <c r="AE103" s="49">
        <v>13.16</v>
      </c>
      <c r="AF103" s="49">
        <v>13.1175</v>
      </c>
      <c r="AG103" s="49">
        <v>13.05</v>
      </c>
      <c r="AH103" s="49">
        <v>12.99</v>
      </c>
      <c r="AI103" s="49">
        <v>12.795</v>
      </c>
      <c r="AJ103" s="49">
        <v>11.94</v>
      </c>
    </row>
    <row r="104" spans="1:36" ht="12.75" customHeight="1">
      <c r="A104" s="39"/>
      <c r="B104" s="41">
        <f t="shared" ref="B104:B158" si="9">B103+7</f>
        <v>44700</v>
      </c>
      <c r="C104" s="41" t="str">
        <f t="shared" ref="C104:C111" si="10">C103</f>
        <v>May</v>
      </c>
      <c r="D104" s="53">
        <f>((M104*Data!$H$779)+(V104*Data!$I$779)+(AE104*Data!$J$779))</f>
        <v>12.754575033256218</v>
      </c>
      <c r="E104" s="53">
        <f>((N104*Data!$H$779)+(W104*Data!$I$779)+(AF104*Data!$J$779))</f>
        <v>12.780956217466745</v>
      </c>
      <c r="F104" s="53">
        <f>((O104*Data!$H$779)+(X104*Data!$I$779)+(AG104*Data!$J$779))</f>
        <v>12.791752336610758</v>
      </c>
      <c r="G104" s="53">
        <f>((P104*Data!$H$779)+(Y104*Data!$I$779)+(AH104*Data!$J$779))</f>
        <v>12.771641550028919</v>
      </c>
      <c r="H104" s="53">
        <f>((Q104*Data!$H$779)+(Z104*Data!$I$779)+(AI104*Data!$J$779))</f>
        <v>12.58564762724118</v>
      </c>
      <c r="I104" s="53">
        <f>((R104*Data!$H$779)+(AA104*Data!$I$779)+(AJ104*Data!$J$779))</f>
        <v>11.82586907316368</v>
      </c>
      <c r="K104" s="39"/>
      <c r="L104" s="41">
        <f t="shared" ref="L104:L158" si="11">L103+7</f>
        <v>44700</v>
      </c>
      <c r="M104" s="49">
        <v>12.952500000000001</v>
      </c>
      <c r="N104" s="85">
        <v>12.99</v>
      </c>
      <c r="O104" s="85">
        <v>13.02</v>
      </c>
      <c r="P104" s="49">
        <v>12.9925</v>
      </c>
      <c r="Q104" s="53">
        <v>12.715</v>
      </c>
      <c r="R104" s="53">
        <v>11.692500000000001</v>
      </c>
      <c r="T104" s="39"/>
      <c r="U104" s="84">
        <f t="shared" si="7"/>
        <v>44700</v>
      </c>
      <c r="V104" s="49">
        <v>12.005000000000001</v>
      </c>
      <c r="W104" s="49">
        <v>12.06</v>
      </c>
      <c r="X104" s="49">
        <v>12.1</v>
      </c>
      <c r="Y104" s="49">
        <v>12.095000000000001</v>
      </c>
      <c r="Z104" s="49">
        <v>11.922499999999999</v>
      </c>
      <c r="AA104" s="86">
        <v>11.25</v>
      </c>
      <c r="AC104" s="39"/>
      <c r="AD104" s="84">
        <f t="shared" si="8"/>
        <v>44700</v>
      </c>
      <c r="AE104" s="49">
        <v>13.305</v>
      </c>
      <c r="AF104" s="49">
        <v>13.29</v>
      </c>
      <c r="AG104" s="49">
        <v>13.25</v>
      </c>
      <c r="AH104" s="49">
        <v>13.2225</v>
      </c>
      <c r="AI104" s="49">
        <v>13.1225</v>
      </c>
      <c r="AJ104" s="49">
        <v>12.56</v>
      </c>
    </row>
    <row r="105" spans="1:36" ht="12.75" customHeight="1">
      <c r="A105" s="39"/>
      <c r="B105" s="41">
        <f t="shared" si="9"/>
        <v>44707</v>
      </c>
      <c r="C105" s="41" t="str">
        <f t="shared" si="10"/>
        <v>May</v>
      </c>
      <c r="D105" s="53">
        <f>((M105*Data!$H$779)+(V105*Data!$I$779)+(AE105*Data!$J$779))</f>
        <v>12.209832121168304</v>
      </c>
      <c r="E105" s="53">
        <f>((N105*Data!$H$779)+(W105*Data!$I$779)+(AF105*Data!$J$779))</f>
        <v>12.256230021688836</v>
      </c>
      <c r="F105" s="53">
        <f>((O105*Data!$H$779)+(X105*Data!$I$779)+(AG105*Data!$J$779))</f>
        <v>12.288319081839214</v>
      </c>
      <c r="G105" s="53">
        <f>((P105*Data!$H$779)+(Y105*Data!$I$779)+(AH105*Data!$J$779))</f>
        <v>12.29605270965876</v>
      </c>
      <c r="H105" s="53">
        <f>((Q105*Data!$H$779)+(Z105*Data!$I$779)+(AI105*Data!$J$779))</f>
        <v>12.152467047426258</v>
      </c>
      <c r="I105" s="53">
        <f>((R105*Data!$H$779)+(AA105*Data!$I$779)+(AJ105*Data!$J$779))</f>
        <v>11.625836836321572</v>
      </c>
      <c r="J105" s="56"/>
      <c r="K105" s="39"/>
      <c r="L105" s="41">
        <f t="shared" si="11"/>
        <v>44707</v>
      </c>
      <c r="M105" s="49">
        <v>12.285</v>
      </c>
      <c r="N105" s="85">
        <v>12.34</v>
      </c>
      <c r="O105" s="85">
        <v>12.404999999999999</v>
      </c>
      <c r="P105" s="49">
        <v>12.414999999999999</v>
      </c>
      <c r="Q105" s="53">
        <v>12.175000000000001</v>
      </c>
      <c r="R105" s="53">
        <v>11.465</v>
      </c>
      <c r="T105" s="39"/>
      <c r="U105" s="84">
        <f t="shared" si="7"/>
        <v>44707</v>
      </c>
      <c r="V105" s="49">
        <v>11.432499999999999</v>
      </c>
      <c r="W105" s="49">
        <v>11.52</v>
      </c>
      <c r="X105" s="49">
        <v>11.5875</v>
      </c>
      <c r="Y105" s="49">
        <v>11.6175</v>
      </c>
      <c r="Z105" s="49">
        <v>11.494999999999999</v>
      </c>
      <c r="AA105" s="86">
        <v>11.045</v>
      </c>
      <c r="AC105" s="39"/>
      <c r="AD105" s="84">
        <f t="shared" si="8"/>
        <v>44707</v>
      </c>
      <c r="AE105" s="49">
        <v>12.922499999999999</v>
      </c>
      <c r="AF105" s="49">
        <v>12.9175</v>
      </c>
      <c r="AG105" s="49">
        <v>12.8775</v>
      </c>
      <c r="AH105" s="49">
        <v>12.86</v>
      </c>
      <c r="AI105" s="49">
        <v>12.8</v>
      </c>
      <c r="AJ105" s="49">
        <v>12.395</v>
      </c>
    </row>
    <row r="106" spans="1:36" ht="12.75" customHeight="1">
      <c r="A106" s="39"/>
      <c r="B106" s="41">
        <f t="shared" si="9"/>
        <v>44714</v>
      </c>
      <c r="C106" s="41" t="str">
        <f t="shared" si="10"/>
        <v>May</v>
      </c>
      <c r="D106" s="53">
        <f>((M106*Data!$H$779)+(V106*Data!$I$779)+(AE106*Data!$J$779))</f>
        <v>11.345608027761713</v>
      </c>
      <c r="E106" s="53">
        <f>((N106*Data!$H$779)+(W106*Data!$I$779)+(AF106*Data!$J$779))</f>
        <v>11.402774472238288</v>
      </c>
      <c r="F106" s="53">
        <f>((O106*Data!$H$779)+(X106*Data!$I$779)+(AG106*Data!$J$779))</f>
        <v>11.46986236697513</v>
      </c>
      <c r="G106" s="53">
        <f>((P106*Data!$H$779)+(Y106*Data!$I$779)+(AH106*Data!$J$779))</f>
        <v>11.513561237709659</v>
      </c>
      <c r="H106" s="53">
        <f>((Q106*Data!$H$779)+(Z106*Data!$I$779)+(AI106*Data!$J$779))</f>
        <v>11.457867777617119</v>
      </c>
      <c r="I106" s="53">
        <f>((R106*Data!$H$779)+(AA106*Data!$I$779)+(AJ106*Data!$J$779))</f>
        <v>11.130374891555814</v>
      </c>
      <c r="J106" s="56"/>
      <c r="K106" s="39"/>
      <c r="L106" s="41">
        <f t="shared" si="11"/>
        <v>44714</v>
      </c>
      <c r="M106" s="49">
        <v>11.435</v>
      </c>
      <c r="N106" s="85">
        <v>11.5025</v>
      </c>
      <c r="O106" s="85">
        <v>11.6</v>
      </c>
      <c r="P106" s="49">
        <v>11.647500000000001</v>
      </c>
      <c r="Q106" s="53">
        <v>11.5275</v>
      </c>
      <c r="R106" s="53">
        <v>11.074999999999999</v>
      </c>
      <c r="T106" s="39"/>
      <c r="U106" s="84">
        <f t="shared" si="7"/>
        <v>44714</v>
      </c>
      <c r="V106" s="49">
        <v>10.615</v>
      </c>
      <c r="W106" s="49">
        <v>10.6975</v>
      </c>
      <c r="X106" s="49">
        <v>10.81</v>
      </c>
      <c r="Y106" s="49">
        <v>10.887499999999999</v>
      </c>
      <c r="Z106" s="49">
        <v>10.887499999999999</v>
      </c>
      <c r="AA106" s="86">
        <v>10.62</v>
      </c>
      <c r="AC106" s="39"/>
      <c r="AD106" s="84">
        <f t="shared" si="8"/>
        <v>44714</v>
      </c>
      <c r="AE106" s="49">
        <v>11.994999999999999</v>
      </c>
      <c r="AF106" s="49">
        <v>12.015000000000001</v>
      </c>
      <c r="AG106" s="49">
        <v>12.0025</v>
      </c>
      <c r="AH106" s="49">
        <v>12.0075</v>
      </c>
      <c r="AI106" s="49">
        <v>11.965</v>
      </c>
      <c r="AJ106" s="49">
        <v>11.7125</v>
      </c>
    </row>
    <row r="107" spans="1:36" ht="12.75" customHeight="1">
      <c r="A107" s="39"/>
      <c r="B107" s="41">
        <f t="shared" si="9"/>
        <v>44721</v>
      </c>
      <c r="C107" s="41" t="str">
        <f t="shared" si="10"/>
        <v>May</v>
      </c>
      <c r="D107" s="53">
        <f>((M107*Data!$H$779)+(V107*Data!$I$779)+(AE107*Data!$J$779))</f>
        <v>11.49799223973395</v>
      </c>
      <c r="E107" s="53">
        <f>((N107*Data!$H$779)+(W107*Data!$I$779)+(AF107*Data!$J$779))</f>
        <v>11.555481720647773</v>
      </c>
      <c r="F107" s="53">
        <f>((O107*Data!$H$779)+(X107*Data!$I$779)+(AG107*Data!$J$779))</f>
        <v>11.620761970792366</v>
      </c>
      <c r="G107" s="53">
        <f>((P107*Data!$H$779)+(Y107*Data!$I$779)+(AH107*Data!$J$779))</f>
        <v>11.680866930306536</v>
      </c>
      <c r="H107" s="53">
        <f>((Q107*Data!$H$779)+(Z107*Data!$I$779)+(AI107*Data!$J$779))</f>
        <v>11.666739298727588</v>
      </c>
      <c r="I107" s="53">
        <f>((R107*Data!$H$779)+(AA107*Data!$I$779)+(AJ107*Data!$J$779))</f>
        <v>11.374043917004048</v>
      </c>
      <c r="J107" s="56"/>
      <c r="K107" s="39"/>
      <c r="L107" s="41">
        <f t="shared" si="11"/>
        <v>44721</v>
      </c>
      <c r="M107" s="49">
        <v>11.5375</v>
      </c>
      <c r="N107" s="49">
        <v>11.6075</v>
      </c>
      <c r="O107" s="49">
        <v>11.695</v>
      </c>
      <c r="P107" s="49">
        <v>11.75</v>
      </c>
      <c r="Q107" s="49">
        <v>11.695</v>
      </c>
      <c r="R107" s="49">
        <v>11.23</v>
      </c>
      <c r="T107" s="39"/>
      <c r="U107" s="84">
        <f t="shared" si="7"/>
        <v>44721</v>
      </c>
      <c r="V107" s="49">
        <v>10.73</v>
      </c>
      <c r="W107" s="49">
        <v>10.8475</v>
      </c>
      <c r="X107" s="49">
        <v>10.9725</v>
      </c>
      <c r="Y107" s="49">
        <v>11.067500000000001</v>
      </c>
      <c r="Z107" s="49">
        <v>11.112500000000001</v>
      </c>
      <c r="AA107" s="49">
        <v>10.932499999999999</v>
      </c>
      <c r="AC107" s="39"/>
      <c r="AD107" s="84">
        <f t="shared" si="8"/>
        <v>44721</v>
      </c>
      <c r="AE107" s="49">
        <v>12.24</v>
      </c>
      <c r="AF107" s="49">
        <v>12.2225</v>
      </c>
      <c r="AG107" s="49">
        <v>12.202500000000001</v>
      </c>
      <c r="AH107" s="49">
        <v>12.2325</v>
      </c>
      <c r="AI107" s="49">
        <v>12.202500000000001</v>
      </c>
      <c r="AJ107" s="49">
        <v>11.9825</v>
      </c>
    </row>
    <row r="108" spans="1:36" ht="12.75" customHeight="1">
      <c r="A108" s="39"/>
      <c r="B108" s="41">
        <f t="shared" si="9"/>
        <v>44728</v>
      </c>
      <c r="C108" s="41" t="str">
        <f t="shared" si="10"/>
        <v>May</v>
      </c>
      <c r="D108" s="53">
        <f>((M108*Data!$H$779)+(V108*Data!$I$779)+(AE108*Data!$J$779))</f>
        <v>11.453578840370156</v>
      </c>
      <c r="E108" s="53">
        <f>((N108*Data!$H$779)+(W108*Data!$I$779)+(AF108*Data!$J$779))</f>
        <v>11.515888338635049</v>
      </c>
      <c r="F108" s="53">
        <f>((O108*Data!$H$779)+(X108*Data!$I$779)+(AG108*Data!$J$779))</f>
        <v>11.602780730190862</v>
      </c>
      <c r="G108" s="53">
        <f>((P108*Data!$H$779)+(Y108*Data!$I$779)+(AH108*Data!$J$779))</f>
        <v>11.659328707345287</v>
      </c>
      <c r="H108" s="53">
        <f>((Q108*Data!$H$779)+(Z108*Data!$I$779)+(AI108*Data!$J$779))</f>
        <v>11.638909300173513</v>
      </c>
      <c r="I108" s="53">
        <f>((R108*Data!$H$779)+(AA108*Data!$I$779)+(AJ108*Data!$J$779))</f>
        <v>11.344426456043957</v>
      </c>
      <c r="K108" s="39"/>
      <c r="L108" s="41">
        <f t="shared" si="11"/>
        <v>44728</v>
      </c>
      <c r="M108" s="49">
        <v>11.484999999999999</v>
      </c>
      <c r="N108" s="49">
        <v>11.557499999999999</v>
      </c>
      <c r="O108" s="49">
        <v>11.6425</v>
      </c>
      <c r="P108" s="49">
        <v>11.6875</v>
      </c>
      <c r="Q108" s="49">
        <v>11.615</v>
      </c>
      <c r="R108" s="49">
        <v>11.18</v>
      </c>
      <c r="T108" s="39"/>
      <c r="U108" s="84">
        <f t="shared" si="7"/>
        <v>44728</v>
      </c>
      <c r="V108" s="49">
        <v>10.797499999999999</v>
      </c>
      <c r="W108" s="49">
        <v>10.904999999999999</v>
      </c>
      <c r="X108" s="49">
        <v>11.03</v>
      </c>
      <c r="Y108" s="49">
        <v>11.1175</v>
      </c>
      <c r="Z108" s="49">
        <v>11.14</v>
      </c>
      <c r="AA108" s="49">
        <v>10.925000000000001</v>
      </c>
      <c r="AC108" s="39"/>
      <c r="AD108" s="84">
        <f t="shared" si="8"/>
        <v>44728</v>
      </c>
      <c r="AE108" s="49">
        <v>12.09</v>
      </c>
      <c r="AF108" s="49">
        <v>12.095000000000001</v>
      </c>
      <c r="AG108" s="49">
        <v>12.145</v>
      </c>
      <c r="AH108" s="49">
        <v>12.182499999999999</v>
      </c>
      <c r="AI108" s="49">
        <v>12.175000000000001</v>
      </c>
      <c r="AJ108" s="49">
        <v>11.952500000000001</v>
      </c>
    </row>
    <row r="109" spans="1:36" ht="12.75" customHeight="1">
      <c r="A109" s="39"/>
      <c r="B109" s="41">
        <f t="shared" si="9"/>
        <v>44735</v>
      </c>
      <c r="C109" s="41" t="str">
        <f t="shared" si="10"/>
        <v>May</v>
      </c>
      <c r="D109" s="53">
        <f>((M109*Data!$H$779)+(V109*Data!$I$779)+(AE109*Data!$J$779))</f>
        <v>10.085436324465011</v>
      </c>
      <c r="E109" s="53">
        <f>((N109*Data!$H$779)+(W109*Data!$I$779)+(AF109*Data!$J$779))</f>
        <v>10.127195355696934</v>
      </c>
      <c r="F109" s="53">
        <f>((O109*Data!$H$779)+(X109*Data!$I$779)+(AG109*Data!$J$779))</f>
        <v>10.23151388953152</v>
      </c>
      <c r="G109" s="53">
        <f>((P109*Data!$H$779)+(Y109*Data!$I$779)+(AH109*Data!$J$779))</f>
        <v>10.324143753614806</v>
      </c>
      <c r="H109" s="53">
        <f>((Q109*Data!$H$779)+(Z109*Data!$I$779)+(AI109*Data!$J$779))</f>
        <v>10.33250409774436</v>
      </c>
      <c r="I109" s="53">
        <f>((R109*Data!$H$779)+(AA109*Data!$I$779)+(AJ109*Data!$J$779))</f>
        <v>10.100087430595721</v>
      </c>
      <c r="K109" s="39"/>
      <c r="L109" s="41">
        <f t="shared" si="11"/>
        <v>44735</v>
      </c>
      <c r="M109" s="49">
        <v>10.050000000000001</v>
      </c>
      <c r="N109" s="49">
        <v>10.1075</v>
      </c>
      <c r="O109" s="49">
        <v>10.205</v>
      </c>
      <c r="P109" s="49">
        <v>10.272500000000001</v>
      </c>
      <c r="Q109" s="49">
        <v>10.217499999999999</v>
      </c>
      <c r="R109" s="49">
        <v>9.8350000000000009</v>
      </c>
      <c r="T109" s="39"/>
      <c r="U109" s="84">
        <f t="shared" si="7"/>
        <v>44735</v>
      </c>
      <c r="V109" s="49">
        <v>9.39</v>
      </c>
      <c r="W109" s="49">
        <v>9.4924999999999997</v>
      </c>
      <c r="X109" s="49">
        <v>9.6449999999999996</v>
      </c>
      <c r="Y109" s="49">
        <v>9.7449999999999992</v>
      </c>
      <c r="Z109" s="49">
        <v>9.7899999999999991</v>
      </c>
      <c r="AA109" s="49">
        <v>9.6174999999999997</v>
      </c>
      <c r="AC109" s="39"/>
      <c r="AD109" s="84">
        <f t="shared" si="8"/>
        <v>44735</v>
      </c>
      <c r="AE109" s="49">
        <v>10.835000000000001</v>
      </c>
      <c r="AF109" s="49">
        <v>10.797499999999999</v>
      </c>
      <c r="AG109" s="49">
        <v>10.86</v>
      </c>
      <c r="AH109" s="49">
        <v>10.9725</v>
      </c>
      <c r="AI109" s="49">
        <v>11.012499999999999</v>
      </c>
      <c r="AJ109" s="49">
        <v>10.8825</v>
      </c>
    </row>
    <row r="110" spans="1:36" ht="12.75" customHeight="1">
      <c r="A110" s="56" t="s">
        <v>375</v>
      </c>
      <c r="B110" s="41">
        <f t="shared" si="9"/>
        <v>44742</v>
      </c>
      <c r="C110" s="41" t="str">
        <f t="shared" si="10"/>
        <v>May</v>
      </c>
      <c r="D110" s="53">
        <f>((M110*Data!$H$779)+(V110*Data!$I$779)+(AE110*Data!$J$779))</f>
        <v>9.4225909933487557</v>
      </c>
      <c r="E110" s="53">
        <f>((N110*Data!$H$779)+(W110*Data!$I$779)+(AF110*Data!$J$779))</f>
        <v>9.4178832981492206</v>
      </c>
      <c r="F110" s="53">
        <f>((O110*Data!$H$779)+(X110*Data!$I$779)+(AG110*Data!$J$779))</f>
        <v>9.5461674233661071</v>
      </c>
      <c r="G110" s="53">
        <f>((P110*Data!$H$779)+(Y110*Data!$I$779)+(AH110*Data!$J$779))</f>
        <v>9.6466463938692897</v>
      </c>
      <c r="H110" s="53">
        <f>((Q110*Data!$H$779)+(Z110*Data!$I$779)+(AI110*Data!$J$779))</f>
        <v>9.6714509210526316</v>
      </c>
      <c r="I110" s="53">
        <f>((R110*Data!$H$779)+(AA110*Data!$I$779)+(AJ110*Data!$J$779))</f>
        <v>9.5338815066512446</v>
      </c>
      <c r="J110" s="56"/>
      <c r="K110" s="56" t="s">
        <v>375</v>
      </c>
      <c r="L110" s="41">
        <f t="shared" si="11"/>
        <v>44742</v>
      </c>
      <c r="M110" s="49">
        <v>9.5124999999999993</v>
      </c>
      <c r="N110" s="49">
        <v>9.5175000000000001</v>
      </c>
      <c r="O110" s="49">
        <v>9.6074999999999999</v>
      </c>
      <c r="P110" s="49">
        <v>9.6675000000000004</v>
      </c>
      <c r="Q110" s="49">
        <v>9.625</v>
      </c>
      <c r="R110" s="49">
        <v>9.32</v>
      </c>
      <c r="T110" s="56" t="s">
        <v>375</v>
      </c>
      <c r="U110" s="84">
        <f t="shared" si="7"/>
        <v>44742</v>
      </c>
      <c r="V110" s="49">
        <v>8.7324999999999999</v>
      </c>
      <c r="W110" s="49">
        <v>8.84</v>
      </c>
      <c r="X110" s="49">
        <v>9.0050000000000008</v>
      </c>
      <c r="Y110" s="49">
        <v>9.11</v>
      </c>
      <c r="Z110" s="49">
        <v>9.1575000000000006</v>
      </c>
      <c r="AA110" s="49">
        <v>9.0175000000000001</v>
      </c>
      <c r="AC110" s="56" t="s">
        <v>375</v>
      </c>
      <c r="AD110" s="84">
        <f t="shared" si="8"/>
        <v>44742</v>
      </c>
      <c r="AE110" s="49">
        <v>10.029999999999999</v>
      </c>
      <c r="AF110" s="49">
        <v>9.9</v>
      </c>
      <c r="AG110" s="49">
        <v>10.032500000000001</v>
      </c>
      <c r="AH110" s="49">
        <v>10.172499999999999</v>
      </c>
      <c r="AI110" s="49">
        <v>10.2475</v>
      </c>
      <c r="AJ110" s="49">
        <v>10.295</v>
      </c>
    </row>
    <row r="111" spans="1:36" ht="12.75" customHeight="1">
      <c r="A111" s="56"/>
      <c r="B111" s="41">
        <f t="shared" si="9"/>
        <v>44749</v>
      </c>
      <c r="C111" s="41" t="str">
        <f t="shared" si="10"/>
        <v>May</v>
      </c>
      <c r="D111" s="53">
        <f>((M111*Data!$H$779)+(V111*Data!$I$779)+(AE111*Data!$J$779))</f>
        <v>8.6531911842105274</v>
      </c>
      <c r="E111" s="53">
        <f>((N111*Data!$H$779)+(W111*Data!$I$779)+(AF111*Data!$J$779))</f>
        <v>8.8646326966454598</v>
      </c>
      <c r="F111" s="53">
        <f>((O111*Data!$H$779)+(X111*Data!$I$779)+(AG111*Data!$J$779))</f>
        <v>8.981365348467321</v>
      </c>
      <c r="G111" s="53">
        <f>((P111*Data!$H$779)+(Y111*Data!$I$779)+(AH111*Data!$J$779))</f>
        <v>9.0800164618276469</v>
      </c>
      <c r="H111" s="53">
        <f>((Q111*Data!$H$779)+(Z111*Data!$I$779)+(AI111*Data!$J$779))</f>
        <v>9.1255490775014465</v>
      </c>
      <c r="I111" s="53">
        <f>((R111*Data!$H$779)+(AA111*Data!$I$779)+(AJ111*Data!$J$779))</f>
        <v>9.023958034991324</v>
      </c>
      <c r="J111" s="56"/>
      <c r="K111" s="56"/>
      <c r="L111" s="41">
        <f t="shared" si="11"/>
        <v>44749</v>
      </c>
      <c r="M111" s="53">
        <v>8.7225000000000001</v>
      </c>
      <c r="N111" s="49">
        <v>8.8925000000000001</v>
      </c>
      <c r="O111" s="49">
        <v>8.9749999999999996</v>
      </c>
      <c r="P111" s="49">
        <v>9.02</v>
      </c>
      <c r="Q111" s="49">
        <v>9.0250000000000004</v>
      </c>
      <c r="R111" s="49">
        <v>8.8524999999999991</v>
      </c>
      <c r="T111" s="56"/>
      <c r="U111" s="84">
        <f t="shared" si="7"/>
        <v>44749</v>
      </c>
      <c r="V111" s="49">
        <v>8.24</v>
      </c>
      <c r="W111" s="49">
        <v>8.3650000000000002</v>
      </c>
      <c r="X111" s="49">
        <v>8.5175000000000001</v>
      </c>
      <c r="Y111" s="49">
        <v>8.6524999999999999</v>
      </c>
      <c r="Z111" s="49">
        <v>8.7100000000000009</v>
      </c>
      <c r="AA111" s="49">
        <v>8.57</v>
      </c>
      <c r="AC111" s="56"/>
      <c r="AD111" s="84">
        <f t="shared" si="8"/>
        <v>44749</v>
      </c>
      <c r="AE111" s="86">
        <v>9</v>
      </c>
      <c r="AF111" s="49">
        <v>9.3450000000000006</v>
      </c>
      <c r="AG111" s="49">
        <v>9.4625000000000004</v>
      </c>
      <c r="AH111" s="49">
        <v>9.5824999999999996</v>
      </c>
      <c r="AI111" s="49">
        <v>9.66</v>
      </c>
      <c r="AJ111" s="49">
        <v>9.6750000000000007</v>
      </c>
    </row>
    <row r="112" spans="1:36" ht="12.75" customHeight="1">
      <c r="A112" s="39"/>
      <c r="B112" s="41">
        <f t="shared" si="9"/>
        <v>44756</v>
      </c>
      <c r="C112" s="41" t="s">
        <v>83</v>
      </c>
      <c r="D112" s="53">
        <f>((M112*Data!$J$800)+(V112*Data!$K$800)+(AE112*Data!$L$800))</f>
        <v>8.7038092030127707</v>
      </c>
      <c r="E112" s="53">
        <f>((N112*Data!$J$800)+(W112*Data!$K$800)+(AF112*Data!$L$800))</f>
        <v>8.5074244224146316</v>
      </c>
      <c r="F112" s="53">
        <f>((O112*Data!$J$800)+(X112*Data!$K$800)+(AG112*Data!$L$800))</f>
        <v>8.6342302909504003</v>
      </c>
      <c r="G112" s="53">
        <f>((P112*Data!$J$800)+(Y112*Data!$K$800)+(AH112*Data!$L$800))</f>
        <v>8.7433379655652814</v>
      </c>
      <c r="H112" s="53">
        <f>((Q112*Data!$J$800)+(Z112*Data!$K$800)+(AI112*Data!$L$800))</f>
        <v>8.7964294981691005</v>
      </c>
      <c r="I112" s="53">
        <f>((R112*Data!$J$800)+(AA112*Data!$K$800)+(AJ112*Data!$L$800))</f>
        <v>8.7060268463555257</v>
      </c>
      <c r="J112" s="56"/>
      <c r="K112" s="39"/>
      <c r="L112" s="41">
        <f t="shared" si="11"/>
        <v>44756</v>
      </c>
      <c r="M112" s="53">
        <v>8.7225000000000001</v>
      </c>
      <c r="N112" s="49">
        <v>8.4875000000000007</v>
      </c>
      <c r="O112" s="49">
        <v>8.5675000000000008</v>
      </c>
      <c r="P112" s="49">
        <v>8.6174999999999997</v>
      </c>
      <c r="Q112" s="49">
        <v>8.6274999999999995</v>
      </c>
      <c r="R112" s="49">
        <v>8.4574999999999996</v>
      </c>
      <c r="T112" s="39"/>
      <c r="U112" s="84">
        <f t="shared" si="7"/>
        <v>44756</v>
      </c>
      <c r="V112" s="49">
        <v>8.1925000000000008</v>
      </c>
      <c r="W112" s="49">
        <v>7.95</v>
      </c>
      <c r="X112" s="49">
        <v>8.1349999999999998</v>
      </c>
      <c r="Y112" s="49">
        <v>8.2974999999999994</v>
      </c>
      <c r="Z112" s="49">
        <v>8.3725000000000005</v>
      </c>
      <c r="AA112" s="49">
        <v>8.2550000000000008</v>
      </c>
      <c r="AC112" s="39"/>
      <c r="AD112" s="84">
        <f t="shared" si="8"/>
        <v>44756</v>
      </c>
      <c r="AE112" s="112">
        <v>9.2136999999999993</v>
      </c>
      <c r="AF112" s="49">
        <v>9.1050000000000004</v>
      </c>
      <c r="AG112" s="49">
        <v>9.2200000000000006</v>
      </c>
      <c r="AH112" s="49">
        <v>9.3350000000000009</v>
      </c>
      <c r="AI112" s="49">
        <v>9.41</v>
      </c>
      <c r="AJ112" s="49">
        <v>9.43</v>
      </c>
    </row>
    <row r="113" spans="1:36" ht="12.75" customHeight="1">
      <c r="A113" s="39"/>
      <c r="B113" s="41">
        <f t="shared" si="9"/>
        <v>44763</v>
      </c>
      <c r="C113" s="41" t="str">
        <f>C112</f>
        <v>July</v>
      </c>
      <c r="D113" s="53">
        <f>((M113*Data!$J$800)+(V113*Data!$K$800)+(AE113*Data!$L$800))</f>
        <v>8.6850281691176914</v>
      </c>
      <c r="E113" s="53">
        <f>((N113*Data!$J$800)+(W113*Data!$K$800)+(AF113*Data!$L$800))</f>
        <v>8.594004352772517</v>
      </c>
      <c r="F113" s="53">
        <f>((O113*Data!$J$800)+(X113*Data!$K$800)+(AG113*Data!$L$800))</f>
        <v>8.7023813158440024</v>
      </c>
      <c r="G113" s="53">
        <f>((P113*Data!$J$800)+(Y113*Data!$K$800)+(AH113*Data!$L$800))</f>
        <v>8.8013453107811621</v>
      </c>
      <c r="H113" s="53">
        <f>((Q113*Data!$J$800)+(Z113*Data!$K$800)+(AI113*Data!$L$800))</f>
        <v>8.8535082594019947</v>
      </c>
      <c r="I113" s="53">
        <f>((R113*Data!$J$800)+(AA113*Data!$K$800)+(AJ113*Data!$L$800))</f>
        <v>8.7772328237737796</v>
      </c>
      <c r="K113" s="39"/>
      <c r="L113" s="41">
        <f t="shared" si="11"/>
        <v>44763</v>
      </c>
      <c r="M113" s="53">
        <v>8.7225000000000001</v>
      </c>
      <c r="N113" s="49">
        <v>8.6125000000000007</v>
      </c>
      <c r="O113" s="49">
        <v>8.6775000000000002</v>
      </c>
      <c r="P113" s="49">
        <v>8.7249999999999996</v>
      </c>
      <c r="Q113" s="49">
        <v>8.7349999999999994</v>
      </c>
      <c r="R113" s="49">
        <v>8.59</v>
      </c>
      <c r="T113" s="39"/>
      <c r="U113" s="84">
        <f t="shared" si="7"/>
        <v>44763</v>
      </c>
      <c r="V113" s="86">
        <v>8.1367999999999991</v>
      </c>
      <c r="W113" s="49">
        <v>8.0625</v>
      </c>
      <c r="X113" s="49">
        <v>8.2174999999999994</v>
      </c>
      <c r="Y113" s="49">
        <v>8.35</v>
      </c>
      <c r="Z113" s="49">
        <v>8.4149999999999991</v>
      </c>
      <c r="AA113" s="49">
        <v>8.2974999999999994</v>
      </c>
      <c r="AC113" s="39"/>
      <c r="AD113" s="84">
        <f t="shared" si="8"/>
        <v>44763</v>
      </c>
      <c r="AE113" s="112">
        <v>9.2136999999999993</v>
      </c>
      <c r="AF113" s="49">
        <v>9.125</v>
      </c>
      <c r="AG113" s="49">
        <v>9.23</v>
      </c>
      <c r="AH113" s="49">
        <v>9.3475000000000001</v>
      </c>
      <c r="AI113" s="49">
        <v>9.43</v>
      </c>
      <c r="AJ113" s="49">
        <v>9.4674999999999994</v>
      </c>
    </row>
    <row r="114" spans="1:36" ht="12.75" customHeight="1">
      <c r="A114" s="39"/>
      <c r="B114" s="41">
        <f t="shared" si="9"/>
        <v>44770</v>
      </c>
      <c r="C114" s="41" t="str">
        <f t="shared" ref="C114:C120" si="12">C113</f>
        <v>July</v>
      </c>
      <c r="D114" s="53">
        <f>((M114*Data!$J$800)+(V114*Data!$K$800)+(AE114*Data!$L$800))</f>
        <v>8.6850281691176914</v>
      </c>
      <c r="E114" s="53">
        <f>((N114*Data!$J$800)+(W114*Data!$K$800)+(AF114*Data!$L$800))</f>
        <v>8.7768051455538156</v>
      </c>
      <c r="F114" s="53">
        <f>((O114*Data!$J$800)+(X114*Data!$K$800)+(AG114*Data!$L$800))</f>
        <v>8.9009981278277017</v>
      </c>
      <c r="G114" s="53">
        <f>((P114*Data!$J$800)+(Y114*Data!$K$800)+(AH114*Data!$L$800))</f>
        <v>8.9993491197027886</v>
      </c>
      <c r="H114" s="53">
        <f>((Q114*Data!$J$800)+(Z114*Data!$K$800)+(AI114*Data!$L$800))</f>
        <v>9.0506986209715858</v>
      </c>
      <c r="I114" s="53">
        <f>((R114*Data!$J$800)+(AA114*Data!$K$800)+(AJ114*Data!$L$800))</f>
        <v>8.97558204258827</v>
      </c>
      <c r="K114" s="39"/>
      <c r="L114" s="41">
        <f t="shared" si="11"/>
        <v>44770</v>
      </c>
      <c r="M114" s="53">
        <v>8.7225000000000001</v>
      </c>
      <c r="N114" s="49">
        <v>8.8975000000000009</v>
      </c>
      <c r="O114" s="49">
        <v>8.9649999999999999</v>
      </c>
      <c r="P114" s="49">
        <v>9</v>
      </c>
      <c r="Q114" s="49">
        <v>9.0024999999999995</v>
      </c>
      <c r="R114" s="49">
        <v>8.8424999999999994</v>
      </c>
      <c r="T114" s="39"/>
      <c r="U114" s="84">
        <f t="shared" si="7"/>
        <v>44770</v>
      </c>
      <c r="V114" s="86">
        <v>8.1367999999999991</v>
      </c>
      <c r="W114" s="49">
        <v>8.17</v>
      </c>
      <c r="X114" s="49">
        <v>8.3524999999999991</v>
      </c>
      <c r="Y114" s="49">
        <v>8.5150000000000006</v>
      </c>
      <c r="Z114" s="49">
        <v>8.5875000000000004</v>
      </c>
      <c r="AA114" s="49">
        <v>8.5150000000000006</v>
      </c>
      <c r="AC114" s="39"/>
      <c r="AD114" s="84">
        <f t="shared" si="8"/>
        <v>44770</v>
      </c>
      <c r="AE114" s="112">
        <v>9.2136999999999993</v>
      </c>
      <c r="AF114" s="49">
        <v>9.2799999999999994</v>
      </c>
      <c r="AG114" s="49">
        <v>9.4024999999999999</v>
      </c>
      <c r="AH114" s="49">
        <v>9.5</v>
      </c>
      <c r="AI114" s="49">
        <v>9.58</v>
      </c>
      <c r="AJ114" s="49">
        <v>9.59</v>
      </c>
    </row>
    <row r="115" spans="1:36" ht="12.75" customHeight="1">
      <c r="A115" s="39"/>
      <c r="B115" s="41">
        <f t="shared" si="9"/>
        <v>44777</v>
      </c>
      <c r="C115" s="41" t="str">
        <f t="shared" si="12"/>
        <v>July</v>
      </c>
      <c r="D115" s="53">
        <f>((M115*Data!$J$800)+(V115*Data!$K$800)+(AE115*Data!$L$800))</f>
        <v>8.6850281691176914</v>
      </c>
      <c r="E115" s="53">
        <f>((N115*Data!$J$800)+(W115*Data!$K$800)+(AF115*Data!$L$800))</f>
        <v>8.4511010481694093</v>
      </c>
      <c r="F115" s="53">
        <f>((O115*Data!$J$800)+(X115*Data!$K$800)+(AG115*Data!$L$800))</f>
        <v>8.5902090442655883</v>
      </c>
      <c r="G115" s="53">
        <f>((P115*Data!$J$800)+(Y115*Data!$K$800)+(AH115*Data!$L$800))</f>
        <v>8.7159747284816707</v>
      </c>
      <c r="H115" s="53">
        <f>((Q115*Data!$J$800)+(Z115*Data!$K$800)+(AI115*Data!$L$800))</f>
        <v>8.7866239901416137</v>
      </c>
      <c r="I115" s="53">
        <f>((R115*Data!$J$800)+(AA115*Data!$K$800)+(AJ115*Data!$L$800))</f>
        <v>8.771477582786348</v>
      </c>
      <c r="J115" s="56"/>
      <c r="K115" s="39"/>
      <c r="L115" s="41">
        <f t="shared" si="11"/>
        <v>44777</v>
      </c>
      <c r="M115" s="53">
        <v>8.7225000000000001</v>
      </c>
      <c r="N115" s="49">
        <v>8.6024999999999991</v>
      </c>
      <c r="O115" s="49">
        <v>8.68</v>
      </c>
      <c r="P115" s="49">
        <v>8.74</v>
      </c>
      <c r="Q115" s="49">
        <v>8.7624999999999993</v>
      </c>
      <c r="R115" s="49">
        <v>8.6724999999999994</v>
      </c>
      <c r="T115" s="39"/>
      <c r="U115" s="84">
        <f t="shared" si="7"/>
        <v>44777</v>
      </c>
      <c r="V115" s="86">
        <v>8.1367999999999991</v>
      </c>
      <c r="W115" s="49">
        <v>7.8250000000000002</v>
      </c>
      <c r="X115" s="49">
        <v>8.02</v>
      </c>
      <c r="Y115" s="49">
        <v>8.2050000000000001</v>
      </c>
      <c r="Z115" s="49">
        <v>8.3074999999999992</v>
      </c>
      <c r="AA115" s="49">
        <v>8.2825000000000006</v>
      </c>
      <c r="AC115" s="39"/>
      <c r="AD115" s="84">
        <f t="shared" si="8"/>
        <v>44777</v>
      </c>
      <c r="AE115" s="112">
        <v>9.2136999999999993</v>
      </c>
      <c r="AF115" s="49">
        <v>8.9425000000000008</v>
      </c>
      <c r="AG115" s="49">
        <v>9.0875000000000004</v>
      </c>
      <c r="AH115" s="49">
        <v>9.2200000000000006</v>
      </c>
      <c r="AI115" s="49">
        <v>9.3074999999999992</v>
      </c>
      <c r="AJ115" s="49">
        <v>9.3800000000000008</v>
      </c>
    </row>
    <row r="116" spans="1:36" ht="12.75" customHeight="1">
      <c r="A116" s="39"/>
      <c r="B116" s="41">
        <f t="shared" si="9"/>
        <v>44784</v>
      </c>
      <c r="C116" s="41" t="str">
        <f t="shared" si="12"/>
        <v>July</v>
      </c>
      <c r="D116" s="53"/>
      <c r="E116" s="53">
        <f>((N116*Data!$J$800)+(W116*Data!$K$800)+(AF116*Data!$L$800))</f>
        <v>8.733685712865821</v>
      </c>
      <c r="F116" s="53">
        <f>((O116*Data!$J$800)+(X116*Data!$K$800)+(AG116*Data!$L$800))</f>
        <v>8.8383817052715621</v>
      </c>
      <c r="G116" s="53">
        <f>((P116*Data!$J$800)+(Y116*Data!$K$800)+(AH116*Data!$L$800))</f>
        <v>8.947374886218082</v>
      </c>
      <c r="H116" s="53">
        <f>((Q116*Data!$J$800)+(Z116*Data!$K$800)+(AI116*Data!$L$800))</f>
        <v>9.0130802695276735</v>
      </c>
      <c r="I116" s="53">
        <f>((R116*Data!$J$800)+(AA116*Data!$K$800)+(AJ116*Data!$L$800))</f>
        <v>8.9849324594470303</v>
      </c>
      <c r="J116" s="56"/>
      <c r="K116" s="39"/>
      <c r="L116" s="41">
        <f t="shared" si="11"/>
        <v>44784</v>
      </c>
      <c r="M116" s="49"/>
      <c r="N116" s="49">
        <v>8.8925000000000001</v>
      </c>
      <c r="O116" s="49">
        <v>8.92</v>
      </c>
      <c r="P116" s="49">
        <v>8.9725000000000001</v>
      </c>
      <c r="Q116" s="49">
        <v>8.9975000000000005</v>
      </c>
      <c r="R116" s="49">
        <v>8.9024999999999999</v>
      </c>
      <c r="T116" s="39"/>
      <c r="U116" s="84">
        <f t="shared" si="7"/>
        <v>44784</v>
      </c>
      <c r="V116" s="86"/>
      <c r="W116" s="49">
        <v>8.1074999999999999</v>
      </c>
      <c r="X116" s="49">
        <v>8.2624999999999993</v>
      </c>
      <c r="Y116" s="49">
        <v>8.4124999999999996</v>
      </c>
      <c r="Z116" s="49">
        <v>8.5075000000000003</v>
      </c>
      <c r="AA116" s="49">
        <v>8.49</v>
      </c>
      <c r="AC116" s="39"/>
      <c r="AD116" s="84">
        <f t="shared" si="8"/>
        <v>44784</v>
      </c>
      <c r="AE116" s="86"/>
      <c r="AF116" s="49">
        <v>9.2174999999999994</v>
      </c>
      <c r="AG116" s="49">
        <v>9.35</v>
      </c>
      <c r="AH116" s="49">
        <v>9.4749999999999996</v>
      </c>
      <c r="AI116" s="49">
        <v>9.5525000000000002</v>
      </c>
      <c r="AJ116" s="49">
        <v>9.5824999999999996</v>
      </c>
    </row>
    <row r="117" spans="1:36" ht="12.75" customHeight="1">
      <c r="A117" s="39"/>
      <c r="B117" s="41">
        <f t="shared" si="9"/>
        <v>44791</v>
      </c>
      <c r="C117" s="41" t="str">
        <f t="shared" si="12"/>
        <v>July</v>
      </c>
      <c r="D117" s="53"/>
      <c r="E117" s="53">
        <f>((N117*Data!$J$800)+(W117*Data!$K$800)+(AF117*Data!$L$800))</f>
        <v>7.9796311107417424</v>
      </c>
      <c r="F117" s="53">
        <f>((O117*Data!$J$800)+(X117*Data!$K$800)+(AG117*Data!$L$800))</f>
        <v>8.0903705022801304</v>
      </c>
      <c r="G117" s="53">
        <f>((P117*Data!$J$800)+(Y117*Data!$K$800)+(AH117*Data!$L$800))</f>
        <v>8.2000960021765277</v>
      </c>
      <c r="H117" s="53">
        <f>((Q117*Data!$J$800)+(Z117*Data!$K$800)+(AI117*Data!$L$800))</f>
        <v>8.272431173521845</v>
      </c>
      <c r="I117" s="53">
        <f>((R117*Data!$J$800)+(AA117*Data!$K$800)+(AJ117*Data!$L$800))</f>
        <v>8.2720950865865639</v>
      </c>
      <c r="K117" s="39"/>
      <c r="L117" s="41">
        <f t="shared" si="11"/>
        <v>44791</v>
      </c>
      <c r="N117" s="49">
        <v>8.125</v>
      </c>
      <c r="O117" s="49">
        <v>8.1524999999999999</v>
      </c>
      <c r="P117" s="49">
        <v>8.1775000000000002</v>
      </c>
      <c r="Q117" s="49">
        <v>8.1999999999999993</v>
      </c>
      <c r="R117" s="49">
        <v>8.15</v>
      </c>
      <c r="T117" s="39"/>
      <c r="U117" s="84">
        <f t="shared" si="7"/>
        <v>44791</v>
      </c>
      <c r="V117" s="86"/>
      <c r="W117" s="49">
        <v>7.3049999999999997</v>
      </c>
      <c r="X117" s="49">
        <v>7.49</v>
      </c>
      <c r="Y117" s="49">
        <v>7.66</v>
      </c>
      <c r="Z117" s="49">
        <v>7.7675000000000001</v>
      </c>
      <c r="AA117" s="49">
        <v>7.7874999999999996</v>
      </c>
      <c r="AC117" s="39"/>
      <c r="AD117" s="84">
        <f t="shared" si="8"/>
        <v>44791</v>
      </c>
      <c r="AE117" s="86"/>
      <c r="AF117" s="49">
        <v>8.5274999999999999</v>
      </c>
      <c r="AG117" s="49">
        <v>8.6475000000000009</v>
      </c>
      <c r="AH117" s="49">
        <v>8.7825000000000006</v>
      </c>
      <c r="AI117" s="49">
        <v>8.8699999999999992</v>
      </c>
      <c r="AJ117" s="49">
        <v>8.9</v>
      </c>
    </row>
    <row r="118" spans="1:36" ht="12.75" customHeight="1">
      <c r="A118" s="39"/>
      <c r="B118" s="41">
        <f t="shared" si="9"/>
        <v>44798</v>
      </c>
      <c r="C118" s="41" t="str">
        <f t="shared" si="12"/>
        <v>July</v>
      </c>
      <c r="D118" s="53"/>
      <c r="E118" s="53">
        <f>((N118*Data!$J$800)+(W118*Data!$K$800)+(AF118*Data!$L$800))</f>
        <v>8.3908670729591268</v>
      </c>
      <c r="F118" s="53">
        <f>((O118*Data!$J$800)+(X118*Data!$K$800)+(AG118*Data!$L$800))</f>
        <v>8.4981275455282095</v>
      </c>
      <c r="G118" s="53">
        <f>((P118*Data!$J$800)+(Y118*Data!$K$800)+(AH118*Data!$L$800))</f>
        <v>8.5902969237749609</v>
      </c>
      <c r="H118" s="53">
        <f>((Q118*Data!$J$800)+(Z118*Data!$K$800)+(AI118*Data!$L$800))</f>
        <v>8.6450195303396917</v>
      </c>
      <c r="I118" s="53">
        <f>((R118*Data!$J$800)+(AA118*Data!$K$800)+(AJ118*Data!$L$800))</f>
        <v>8.5974130737037289</v>
      </c>
      <c r="K118" s="39"/>
      <c r="L118" s="41">
        <f t="shared" si="11"/>
        <v>44798</v>
      </c>
      <c r="N118" s="49">
        <v>8.69</v>
      </c>
      <c r="O118" s="49">
        <v>8.6624999999999996</v>
      </c>
      <c r="P118" s="49">
        <v>8.6624999999999996</v>
      </c>
      <c r="Q118" s="49">
        <v>8.6549999999999994</v>
      </c>
      <c r="R118" s="49">
        <v>8.5474999999999994</v>
      </c>
      <c r="T118" s="39"/>
      <c r="U118" s="84">
        <f t="shared" si="7"/>
        <v>44798</v>
      </c>
      <c r="V118" s="86"/>
      <c r="W118" s="49">
        <v>7.67</v>
      </c>
      <c r="X118" s="49">
        <v>7.89</v>
      </c>
      <c r="Y118" s="49">
        <v>8.0449999999999999</v>
      </c>
      <c r="Z118" s="49">
        <v>8.1374999999999993</v>
      </c>
      <c r="AA118" s="49">
        <v>8.14</v>
      </c>
      <c r="AC118" s="39"/>
      <c r="AD118" s="84">
        <f t="shared" si="8"/>
        <v>44798</v>
      </c>
      <c r="AE118" s="86"/>
      <c r="AF118" s="49">
        <v>8.8275000000000006</v>
      </c>
      <c r="AG118" s="49">
        <v>8.9574999999999996</v>
      </c>
      <c r="AH118" s="49">
        <v>9.08</v>
      </c>
      <c r="AI118" s="49">
        <v>9.16</v>
      </c>
      <c r="AJ118" s="49">
        <v>9.1225000000000005</v>
      </c>
    </row>
    <row r="119" spans="1:36" ht="12.75" customHeight="1">
      <c r="A119" s="56" t="s">
        <v>375</v>
      </c>
      <c r="B119" s="41">
        <f t="shared" si="9"/>
        <v>44805</v>
      </c>
      <c r="C119" s="41" t="str">
        <f t="shared" si="12"/>
        <v>July</v>
      </c>
      <c r="D119" s="53"/>
      <c r="E119" s="53">
        <f>((N119*Data!$J$800)+(W119*Data!$K$800)+(AF119*Data!$L$800))</f>
        <v>8.3800146982933121</v>
      </c>
      <c r="F119" s="53">
        <f>((O119*Data!$J$800)+(X119*Data!$K$800)+(AG119*Data!$L$800))</f>
        <v>8.4915947943053176</v>
      </c>
      <c r="G119" s="53">
        <f>((P119*Data!$J$800)+(Y119*Data!$K$800)+(AH119*Data!$L$800))</f>
        <v>8.5912086938650134</v>
      </c>
      <c r="H119" s="53">
        <f>((Q119*Data!$J$800)+(Z119*Data!$K$800)+(AI119*Data!$L$800))</f>
        <v>8.6484034003455719</v>
      </c>
      <c r="I119" s="53">
        <f>((R119*Data!$J$800)+(AA119*Data!$K$800)+(AJ119*Data!$L$800))</f>
        <v>8.6295858225906166</v>
      </c>
      <c r="J119" s="56"/>
      <c r="K119" s="56" t="s">
        <v>375</v>
      </c>
      <c r="L119" s="41">
        <f t="shared" si="11"/>
        <v>44805</v>
      </c>
      <c r="N119" s="49">
        <v>8.6349999999999998</v>
      </c>
      <c r="O119" s="49">
        <v>8.68</v>
      </c>
      <c r="P119" s="49">
        <v>8.6750000000000007</v>
      </c>
      <c r="Q119" s="49">
        <v>8.6649999999999991</v>
      </c>
      <c r="R119" s="49">
        <v>8.5649999999999995</v>
      </c>
      <c r="T119" s="56" t="s">
        <v>375</v>
      </c>
      <c r="U119" s="84">
        <f t="shared" si="7"/>
        <v>44805</v>
      </c>
      <c r="V119" s="86"/>
      <c r="W119" s="49">
        <v>7.7725</v>
      </c>
      <c r="X119" s="49">
        <v>7.9424999999999999</v>
      </c>
      <c r="Y119" s="49">
        <v>8.1125000000000007</v>
      </c>
      <c r="Z119" s="49">
        <v>8.2100000000000009</v>
      </c>
      <c r="AA119" s="49">
        <v>8.23</v>
      </c>
      <c r="AC119" s="56" t="s">
        <v>375</v>
      </c>
      <c r="AD119" s="84">
        <f t="shared" si="8"/>
        <v>44805</v>
      </c>
      <c r="AE119" s="86"/>
      <c r="AF119" s="49">
        <v>8.7449999999999992</v>
      </c>
      <c r="AG119" s="49">
        <v>8.8650000000000002</v>
      </c>
      <c r="AH119" s="49">
        <v>9</v>
      </c>
      <c r="AI119" s="49">
        <v>9.0850000000000009</v>
      </c>
      <c r="AJ119" s="49">
        <v>9.11</v>
      </c>
    </row>
    <row r="120" spans="1:36" ht="12.75" customHeight="1">
      <c r="B120" s="41">
        <f t="shared" si="9"/>
        <v>44812</v>
      </c>
      <c r="C120" s="41" t="str">
        <f t="shared" si="12"/>
        <v>July</v>
      </c>
      <c r="D120" s="53"/>
      <c r="E120" s="53">
        <f>((N120*Data!$J$800)+(W120*Data!$K$800)+(AF120*Data!$L$800))</f>
        <v>9.0408829662082439</v>
      </c>
      <c r="F120" s="53">
        <f>((O120*Data!$J$800)+(X120*Data!$K$800)+(AG120*Data!$L$800))</f>
        <v>8.7313062079863251</v>
      </c>
      <c r="G120" s="53">
        <f>((P120*Data!$J$800)+(Y120*Data!$K$800)+(AH120*Data!$L$800))</f>
        <v>8.8243454767160507</v>
      </c>
      <c r="H120" s="53">
        <f>((Q120*Data!$J$800)+(Z120*Data!$K$800)+(AI120*Data!$L$800))</f>
        <v>8.8765963048462542</v>
      </c>
      <c r="I120" s="53">
        <f>((R120*Data!$J$800)+(AA120*Data!$K$800)+(AJ120*Data!$L$800))</f>
        <v>8.8235344453872067</v>
      </c>
      <c r="J120" s="56"/>
      <c r="L120" s="41">
        <f t="shared" si="11"/>
        <v>44812</v>
      </c>
      <c r="N120" s="85">
        <v>9.2669999999999995</v>
      </c>
      <c r="O120" s="49">
        <v>8.93</v>
      </c>
      <c r="P120" s="49">
        <v>8.9425000000000008</v>
      </c>
      <c r="Q120" s="49">
        <v>8.9350000000000005</v>
      </c>
      <c r="R120" s="49">
        <v>8.8125</v>
      </c>
      <c r="U120" s="84">
        <f t="shared" si="7"/>
        <v>44812</v>
      </c>
      <c r="W120" s="86">
        <v>8.5504999999999995</v>
      </c>
      <c r="X120" s="49">
        <v>8.2899999999999991</v>
      </c>
      <c r="Y120" s="49">
        <v>8.4375</v>
      </c>
      <c r="Z120" s="49">
        <v>8.5274999999999999</v>
      </c>
      <c r="AA120" s="49">
        <v>8.4949999999999992</v>
      </c>
      <c r="AD120" s="84">
        <f t="shared" si="8"/>
        <v>44812</v>
      </c>
      <c r="AF120" s="86">
        <v>9.3145000000000007</v>
      </c>
      <c r="AG120" s="49">
        <v>8.9824999999999999</v>
      </c>
      <c r="AH120" s="49">
        <v>9.1024999999999991</v>
      </c>
      <c r="AI120" s="49">
        <v>9.1775000000000002</v>
      </c>
      <c r="AJ120" s="49">
        <v>9.1750000000000007</v>
      </c>
    </row>
    <row r="121" spans="1:36" ht="12.75" customHeight="1">
      <c r="A121" s="39"/>
      <c r="B121" s="41">
        <f t="shared" si="9"/>
        <v>44819</v>
      </c>
      <c r="C121" s="41" t="s">
        <v>85</v>
      </c>
      <c r="E121" s="53">
        <f>((N121*Data!$J$800)+(W121*Data!$K$800)+(AF121*Data!$L$800))</f>
        <v>9.0408829662082439</v>
      </c>
      <c r="F121" s="53">
        <f>((O121*Data!$J$821)+(X121*Data!$K$821)+(AG121*Data!$L$821))</f>
        <v>8.9939391730782496</v>
      </c>
      <c r="G121" s="53">
        <f>((P121*Data!$J$821)+(Y121*Data!$K$821)+(AH121*Data!$L$821))</f>
        <v>9.0641585271759482</v>
      </c>
      <c r="H121" s="53">
        <f>((Q121*Data!$J$821)+(Z121*Data!$K$821)+(AI121*Data!$L$821))</f>
        <v>9.1039829763170363</v>
      </c>
      <c r="I121" s="53">
        <f>((R121*Data!$J$821)+(AA121*Data!$K$821)+(AJ121*Data!$L$821))</f>
        <v>9.0174923464037935</v>
      </c>
      <c r="J121" s="56"/>
      <c r="K121" s="39"/>
      <c r="L121" s="41">
        <f t="shared" si="11"/>
        <v>44819</v>
      </c>
      <c r="N121" s="85">
        <v>9.2669999999999995</v>
      </c>
      <c r="O121" s="49">
        <v>9.2624999999999993</v>
      </c>
      <c r="P121" s="49">
        <v>9.2524999999999995</v>
      </c>
      <c r="Q121" s="49">
        <v>9.2324999999999999</v>
      </c>
      <c r="R121" s="49">
        <v>9.08</v>
      </c>
      <c r="T121" s="39"/>
      <c r="U121" s="84">
        <f t="shared" si="7"/>
        <v>44819</v>
      </c>
      <c r="W121" s="86">
        <v>8.5504999999999995</v>
      </c>
      <c r="X121" s="49">
        <v>8.4499999999999993</v>
      </c>
      <c r="Y121" s="49">
        <v>8.6050000000000004</v>
      </c>
      <c r="Z121" s="49">
        <v>8.6950000000000003</v>
      </c>
      <c r="AA121" s="49">
        <v>8.6074999999999999</v>
      </c>
      <c r="AC121" s="39"/>
      <c r="AD121" s="84">
        <f t="shared" si="8"/>
        <v>44819</v>
      </c>
      <c r="AF121" s="86">
        <v>9.3145000000000007</v>
      </c>
      <c r="AG121" s="49">
        <v>9.2874999999999996</v>
      </c>
      <c r="AH121" s="49">
        <v>9.35</v>
      </c>
      <c r="AI121" s="49">
        <v>9.3975000000000009</v>
      </c>
      <c r="AJ121" s="49">
        <v>9.3774999999999995</v>
      </c>
    </row>
    <row r="122" spans="1:36" ht="12.75" customHeight="1">
      <c r="A122" s="39"/>
      <c r="B122" s="41">
        <f t="shared" si="9"/>
        <v>44826</v>
      </c>
      <c r="C122" s="41" t="str">
        <f>C121</f>
        <v>September</v>
      </c>
      <c r="E122" s="53">
        <f>((N122*Data!$J$800)+(W122*Data!$K$800)+(AF122*Data!$L$800))</f>
        <v>9.0408829662082439</v>
      </c>
      <c r="F122" s="53">
        <f>((O122*Data!$J$821)+(X122*Data!$K$821)+(AG122*Data!$L$821))</f>
        <v>9.5549603622207222</v>
      </c>
      <c r="G122" s="53">
        <f>((P122*Data!$J$821)+(Y122*Data!$K$821)+(AH122*Data!$L$821))</f>
        <v>9.5958862473467743</v>
      </c>
      <c r="H122" s="53">
        <f>((Q122*Data!$J$821)+(Z122*Data!$K$821)+(AI122*Data!$L$821))</f>
        <v>9.6171786595736162</v>
      </c>
      <c r="I122" s="53">
        <f>((R122*Data!$J$821)+(AA122*Data!$K$821)+(AJ122*Data!$L$821))</f>
        <v>9.5020274241489364</v>
      </c>
      <c r="K122" s="39"/>
      <c r="L122" s="41">
        <f t="shared" si="11"/>
        <v>44826</v>
      </c>
      <c r="N122" s="85">
        <v>9.2669999999999995</v>
      </c>
      <c r="O122" s="49">
        <v>9.7949999999999999</v>
      </c>
      <c r="P122" s="49">
        <v>9.7550000000000008</v>
      </c>
      <c r="Q122" s="49">
        <v>9.73</v>
      </c>
      <c r="R122" s="49">
        <v>9.5824999999999996</v>
      </c>
      <c r="T122" s="39"/>
      <c r="U122" s="84">
        <f t="shared" si="7"/>
        <v>44826</v>
      </c>
      <c r="W122" s="86">
        <v>8.5504999999999995</v>
      </c>
      <c r="X122" s="49">
        <v>9.1074999999999999</v>
      </c>
      <c r="Y122" s="49">
        <v>9.2200000000000006</v>
      </c>
      <c r="Z122" s="49">
        <v>9.2750000000000004</v>
      </c>
      <c r="AA122" s="49">
        <v>9.1349999999999998</v>
      </c>
      <c r="AC122" s="39"/>
      <c r="AD122" s="84">
        <f t="shared" si="8"/>
        <v>44826</v>
      </c>
      <c r="AF122" s="86">
        <v>9.3145000000000007</v>
      </c>
      <c r="AG122" s="49">
        <v>9.7774999999999999</v>
      </c>
      <c r="AH122" s="49">
        <v>9.8249999999999993</v>
      </c>
      <c r="AI122" s="49">
        <v>9.8574999999999999</v>
      </c>
      <c r="AJ122" s="49">
        <v>9.8000000000000007</v>
      </c>
    </row>
    <row r="123" spans="1:36" ht="12.75" customHeight="1">
      <c r="A123" s="39"/>
      <c r="B123" s="41">
        <f t="shared" si="9"/>
        <v>44833</v>
      </c>
      <c r="C123" s="41" t="str">
        <f t="shared" ref="C123:C157" si="13">C122</f>
        <v>September</v>
      </c>
      <c r="E123" s="53">
        <f>((N123*Data!$J$800)+(W123*Data!$K$800)+(AF123*Data!$L$800))</f>
        <v>9.0408829662082439</v>
      </c>
      <c r="F123" s="53">
        <f>((O123*Data!$J$821)+(X123*Data!$K$821)+(AG123*Data!$L$821))</f>
        <v>9.4248080964168253</v>
      </c>
      <c r="G123" s="53">
        <f>((P123*Data!$J$821)+(Y123*Data!$K$821)+(AH123*Data!$L$821))</f>
        <v>9.470706015838747</v>
      </c>
      <c r="H123" s="53">
        <f>((Q123*Data!$J$821)+(Z123*Data!$K$821)+(AI123*Data!$L$821))</f>
        <v>9.4954018963826421</v>
      </c>
      <c r="I123" s="53">
        <f>((R123*Data!$J$821)+(AA123*Data!$K$821)+(AJ123*Data!$L$821))</f>
        <v>9.3669235831376607</v>
      </c>
      <c r="J123" s="56"/>
      <c r="K123" s="39"/>
      <c r="L123" s="41">
        <f t="shared" si="11"/>
        <v>44833</v>
      </c>
      <c r="N123" s="85">
        <v>9.2669999999999995</v>
      </c>
      <c r="O123" s="49">
        <v>9.6675000000000004</v>
      </c>
      <c r="P123" s="49">
        <v>9.6425000000000001</v>
      </c>
      <c r="Q123" s="49">
        <v>9.6274999999999995</v>
      </c>
      <c r="R123" s="49">
        <v>9.4499999999999993</v>
      </c>
      <c r="T123" s="39"/>
      <c r="U123" s="84">
        <f t="shared" si="7"/>
        <v>44833</v>
      </c>
      <c r="W123" s="86">
        <v>8.5504999999999995</v>
      </c>
      <c r="X123" s="49">
        <v>8.9625000000000004</v>
      </c>
      <c r="Y123" s="49">
        <v>9.08</v>
      </c>
      <c r="Z123" s="49">
        <v>9.1475000000000009</v>
      </c>
      <c r="AA123" s="49">
        <v>8.99</v>
      </c>
      <c r="AC123" s="39"/>
      <c r="AD123" s="84">
        <f t="shared" si="8"/>
        <v>44833</v>
      </c>
      <c r="AF123" s="86">
        <v>9.3145000000000007</v>
      </c>
      <c r="AG123" s="49">
        <v>9.66</v>
      </c>
      <c r="AH123" s="49">
        <v>9.7025000000000006</v>
      </c>
      <c r="AI123" s="49">
        <v>9.7225000000000001</v>
      </c>
      <c r="AJ123" s="49">
        <v>9.6724999999999994</v>
      </c>
    </row>
    <row r="124" spans="1:36" ht="12.75" customHeight="1">
      <c r="A124" s="39"/>
      <c r="B124" s="41">
        <f t="shared" si="9"/>
        <v>44840</v>
      </c>
      <c r="C124" s="41" t="str">
        <f t="shared" si="13"/>
        <v>September</v>
      </c>
      <c r="F124" s="53">
        <f>((O124*Data!$J$821)+(X124*Data!$K$821)+(AG124*Data!$L$821))</f>
        <v>9.3487030101619624</v>
      </c>
      <c r="G124" s="53">
        <f>((P124*Data!$J$821)+(Y124*Data!$K$821)+(AH124*Data!$L$821))</f>
        <v>9.4113464889525158</v>
      </c>
      <c r="H124" s="53">
        <f>((Q124*Data!$J$821)+(Z124*Data!$K$821)+(AI124*Data!$L$821))</f>
        <v>9.4436155218749498</v>
      </c>
      <c r="I124" s="53">
        <f>((R124*Data!$J$821)+(AA124*Data!$K$821)+(AJ124*Data!$L$821))</f>
        <v>9.3537800779815239</v>
      </c>
      <c r="J124" s="56"/>
      <c r="K124" s="39"/>
      <c r="L124" s="41">
        <f t="shared" si="11"/>
        <v>44840</v>
      </c>
      <c r="O124">
        <v>9.65</v>
      </c>
      <c r="P124" s="49">
        <v>9.625</v>
      </c>
      <c r="Q124" s="49">
        <v>9.6</v>
      </c>
      <c r="R124" s="49">
        <v>9.4425000000000008</v>
      </c>
      <c r="T124" s="39"/>
      <c r="U124" s="84">
        <f t="shared" si="7"/>
        <v>44840</v>
      </c>
      <c r="X124" s="49">
        <v>8.7899999999999991</v>
      </c>
      <c r="Y124" s="49">
        <v>8.9275000000000002</v>
      </c>
      <c r="Z124" s="49">
        <v>9.0050000000000008</v>
      </c>
      <c r="AA124" s="49">
        <v>8.9124999999999996</v>
      </c>
      <c r="AC124" s="39"/>
      <c r="AD124" s="84">
        <f t="shared" si="8"/>
        <v>44840</v>
      </c>
      <c r="AG124" s="49">
        <v>9.625</v>
      </c>
      <c r="AH124" s="49">
        <v>9.6974999999999998</v>
      </c>
      <c r="AI124" s="49">
        <v>9.74</v>
      </c>
      <c r="AJ124" s="49">
        <v>9.7200000000000006</v>
      </c>
    </row>
    <row r="125" spans="1:36" ht="12.75" customHeight="1">
      <c r="A125" s="39"/>
      <c r="B125" s="41">
        <f t="shared" si="9"/>
        <v>44847</v>
      </c>
      <c r="C125" s="41" t="str">
        <f t="shared" si="13"/>
        <v>September</v>
      </c>
      <c r="F125" s="53">
        <f>((O125*Data!$J$821)+(X125*Data!$K$821)+(AG125*Data!$L$821))</f>
        <v>9.5050913446327527</v>
      </c>
      <c r="G125" s="53">
        <f>((P125*Data!$J$821)+(Y125*Data!$K$821)+(AH125*Data!$L$821))</f>
        <v>9.5754182930495464</v>
      </c>
      <c r="H125" s="53">
        <f>((Q125*Data!$J$821)+(Z125*Data!$K$821)+(AI125*Data!$L$821))</f>
        <v>9.6043113081694518</v>
      </c>
      <c r="I125" s="53">
        <f>((R125*Data!$J$821)+(AA125*Data!$K$821)+(AJ125*Data!$L$821))</f>
        <v>9.5268472956788326</v>
      </c>
      <c r="K125" s="39"/>
      <c r="L125" s="41">
        <f t="shared" si="11"/>
        <v>44847</v>
      </c>
      <c r="O125" s="49">
        <v>9.8224999999999998</v>
      </c>
      <c r="P125" s="49">
        <v>9.8000000000000007</v>
      </c>
      <c r="Q125" s="49">
        <v>9.7725000000000009</v>
      </c>
      <c r="R125" s="49">
        <v>9.6475000000000009</v>
      </c>
      <c r="T125" s="39"/>
      <c r="U125" s="84">
        <f t="shared" si="7"/>
        <v>44847</v>
      </c>
      <c r="X125" s="49">
        <v>8.9224999999999994</v>
      </c>
      <c r="Y125" s="49">
        <v>9.0850000000000009</v>
      </c>
      <c r="Z125" s="49">
        <v>9.1549999999999994</v>
      </c>
      <c r="AA125" s="49">
        <v>9.0675000000000008</v>
      </c>
      <c r="AC125" s="39"/>
      <c r="AD125" s="84">
        <f t="shared" si="8"/>
        <v>44847</v>
      </c>
      <c r="AG125" s="49">
        <v>9.7899999999999991</v>
      </c>
      <c r="AH125" s="49">
        <v>9.8574999999999999</v>
      </c>
      <c r="AI125" s="49">
        <v>9.9</v>
      </c>
      <c r="AJ125" s="49">
        <v>9.8800000000000008</v>
      </c>
    </row>
    <row r="126" spans="1:36" ht="12.75" customHeight="1">
      <c r="A126" s="39"/>
      <c r="B126" s="41">
        <f t="shared" si="9"/>
        <v>44854</v>
      </c>
      <c r="C126" s="41" t="str">
        <f t="shared" si="13"/>
        <v>September</v>
      </c>
      <c r="F126" s="53">
        <f>((O126*Data!$J$821)+(X126*Data!$K$821)+(AG126*Data!$L$821))</f>
        <v>9.1972814702056755</v>
      </c>
      <c r="G126" s="53">
        <f>((P126*Data!$J$821)+(Y126*Data!$K$821)+(AH126*Data!$L$821))</f>
        <v>9.2785952688623041</v>
      </c>
      <c r="H126" s="53">
        <f>((Q126*Data!$J$821)+(Z126*Data!$K$821)+(AI126*Data!$L$821))</f>
        <v>9.3251233288158275</v>
      </c>
      <c r="I126" s="53">
        <f>((R126*Data!$J$821)+(AA126*Data!$K$821)+(AJ126*Data!$L$821))</f>
        <v>9.3086214389791238</v>
      </c>
      <c r="K126" s="39"/>
      <c r="L126" s="41">
        <f t="shared" si="11"/>
        <v>44854</v>
      </c>
      <c r="O126" s="49">
        <v>9.4975000000000005</v>
      </c>
      <c r="P126" s="49">
        <v>9.48</v>
      </c>
      <c r="Q126" s="49">
        <v>9.4649999999999999</v>
      </c>
      <c r="R126" s="49">
        <v>9.4124999999999996</v>
      </c>
      <c r="T126" s="39"/>
      <c r="U126" s="84">
        <f t="shared" si="7"/>
        <v>44854</v>
      </c>
      <c r="X126" s="49">
        <v>8.4924999999999997</v>
      </c>
      <c r="Y126" s="49">
        <v>8.68</v>
      </c>
      <c r="Z126" s="49">
        <v>8.7799999999999994</v>
      </c>
      <c r="AA126" s="49">
        <v>8.77</v>
      </c>
      <c r="AC126" s="39"/>
      <c r="AD126" s="84">
        <f t="shared" si="8"/>
        <v>44854</v>
      </c>
      <c r="AG126" s="49">
        <v>9.625</v>
      </c>
      <c r="AH126" s="49">
        <v>9.6950000000000003</v>
      </c>
      <c r="AI126" s="49">
        <v>9.7475000000000005</v>
      </c>
      <c r="AJ126" s="49">
        <v>9.76</v>
      </c>
    </row>
    <row r="127" spans="1:36" ht="12.75" customHeight="1">
      <c r="A127" s="39"/>
      <c r="B127" s="41">
        <f t="shared" si="9"/>
        <v>44861</v>
      </c>
      <c r="C127" s="41" t="str">
        <f t="shared" si="13"/>
        <v>September</v>
      </c>
      <c r="F127" s="53">
        <f>((O127*Data!$J$821)+(X127*Data!$K$821)+(AG127*Data!$L$821))</f>
        <v>9.0634872623915221</v>
      </c>
      <c r="G127" s="53">
        <f>((P127*Data!$J$821)+(Y127*Data!$K$821)+(AH127*Data!$L$821))</f>
        <v>9.1531146712059925</v>
      </c>
      <c r="H127" s="53">
        <f>((Q127*Data!$J$821)+(Z127*Data!$K$821)+(AI127*Data!$L$821))</f>
        <v>9.2013463419719521</v>
      </c>
      <c r="I127" s="53">
        <f>((R127*Data!$J$821)+(AA127*Data!$K$821)+(AJ127*Data!$L$821))</f>
        <v>9.1733619910078197</v>
      </c>
      <c r="J127" s="56"/>
      <c r="K127" s="39"/>
      <c r="L127" s="41">
        <f t="shared" si="11"/>
        <v>44861</v>
      </c>
      <c r="O127" s="49">
        <v>9.3224999999999998</v>
      </c>
      <c r="P127" s="49">
        <v>9.3175000000000008</v>
      </c>
      <c r="Q127" s="49">
        <v>9.3025000000000002</v>
      </c>
      <c r="R127" s="49">
        <v>9.2475000000000005</v>
      </c>
      <c r="T127" s="39"/>
      <c r="U127" s="84">
        <f t="shared" si="7"/>
        <v>44861</v>
      </c>
      <c r="X127" s="49">
        <v>8.3849999999999998</v>
      </c>
      <c r="Y127" s="49">
        <v>8.58</v>
      </c>
      <c r="Z127" s="49">
        <v>8.6850000000000005</v>
      </c>
      <c r="AA127" s="49">
        <v>8.6850000000000005</v>
      </c>
      <c r="AC127" s="39"/>
      <c r="AD127" s="84">
        <f t="shared" si="8"/>
        <v>44861</v>
      </c>
      <c r="AG127" s="49">
        <v>9.5050000000000008</v>
      </c>
      <c r="AH127" s="49">
        <v>9.58</v>
      </c>
      <c r="AI127" s="49">
        <v>9.6325000000000003</v>
      </c>
      <c r="AJ127" s="49">
        <v>9.6024999999999991</v>
      </c>
    </row>
    <row r="128" spans="1:36" ht="12.75" customHeight="1">
      <c r="A128" s="39"/>
      <c r="B128" s="41">
        <f t="shared" si="9"/>
        <v>44868</v>
      </c>
      <c r="C128" s="41" t="str">
        <f t="shared" si="13"/>
        <v>September</v>
      </c>
      <c r="F128" s="53">
        <f>((O128*Data!$J$821)+(X128*Data!$K$821)+(AG128*Data!$L$821))</f>
        <v>9.0750155723635313</v>
      </c>
      <c r="G128" s="53">
        <f>((P128*Data!$J$821)+(Y128*Data!$K$821)+(AH128*Data!$L$821))</f>
        <v>9.1721230372791194</v>
      </c>
      <c r="H128" s="53">
        <f>((Q128*Data!$J$821)+(Z128*Data!$K$821)+(AI128*Data!$L$821))</f>
        <v>9.2153826737492093</v>
      </c>
      <c r="I128" s="53">
        <f>((R128*Data!$J$821)+(AA128*Data!$K$821)+(AJ128*Data!$L$821))</f>
        <v>9.1917165193426413</v>
      </c>
      <c r="J128" s="56"/>
      <c r="K128" s="39"/>
      <c r="L128" s="41">
        <f t="shared" si="11"/>
        <v>44868</v>
      </c>
      <c r="O128" s="49">
        <v>9.4124999999999996</v>
      </c>
      <c r="P128" s="49">
        <v>9.3874999999999993</v>
      </c>
      <c r="Q128" s="49">
        <v>9.3574999999999999</v>
      </c>
      <c r="R128" s="49">
        <v>9.2899999999999991</v>
      </c>
      <c r="T128" s="39"/>
      <c r="U128" s="84">
        <f t="shared" si="7"/>
        <v>44868</v>
      </c>
      <c r="X128" s="49">
        <v>8.4049999999999994</v>
      </c>
      <c r="Y128" s="49">
        <v>8.5975000000000001</v>
      </c>
      <c r="Z128" s="49">
        <v>8.6974999999999998</v>
      </c>
      <c r="AA128" s="49">
        <v>8.7125000000000004</v>
      </c>
      <c r="AC128" s="39"/>
      <c r="AD128" s="84">
        <f t="shared" si="8"/>
        <v>44868</v>
      </c>
      <c r="AG128" s="49">
        <v>9.43</v>
      </c>
      <c r="AH128" s="49">
        <v>9.5500000000000007</v>
      </c>
      <c r="AI128" s="49">
        <v>9.6074999999999999</v>
      </c>
      <c r="AJ128" s="49">
        <v>9.5875000000000004</v>
      </c>
    </row>
    <row r="129" spans="1:36" ht="12.75" customHeight="1">
      <c r="A129" s="39"/>
      <c r="B129" s="41">
        <f t="shared" si="9"/>
        <v>44875</v>
      </c>
      <c r="C129" s="41" t="str">
        <f t="shared" si="13"/>
        <v>September</v>
      </c>
      <c r="F129" s="53">
        <f>((O129*Data!$J$821)+(X129*Data!$K$821)+(AG129*Data!$L$821))</f>
        <v>8.8583605924195599</v>
      </c>
      <c r="G129" s="53">
        <f>((P129*Data!$J$821)+(Y129*Data!$K$821)+(AH129*Data!$L$821))</f>
        <v>8.9648970863300192</v>
      </c>
      <c r="H129" s="53">
        <f>((Q129*Data!$J$821)+(Z129*Data!$K$821)+(AI129*Data!$L$821))</f>
        <v>9.0091193606436342</v>
      </c>
      <c r="I129" s="53">
        <f>((R129*Data!$J$821)+(AA129*Data!$K$821)+(AJ129*Data!$L$821))</f>
        <v>9.0032926949750216</v>
      </c>
      <c r="J129" s="56"/>
      <c r="K129" s="39"/>
      <c r="L129" s="41">
        <f t="shared" si="11"/>
        <v>44875</v>
      </c>
      <c r="O129" s="49">
        <v>9.2524999999999995</v>
      </c>
      <c r="P129" s="49">
        <v>9.2149999999999999</v>
      </c>
      <c r="Q129" s="49">
        <v>9.18</v>
      </c>
      <c r="R129" s="49">
        <v>9.1125000000000007</v>
      </c>
      <c r="T129" s="39"/>
      <c r="U129" s="84">
        <f t="shared" si="7"/>
        <v>44875</v>
      </c>
      <c r="X129" s="49">
        <v>8.0350000000000001</v>
      </c>
      <c r="Y129" s="49">
        <v>8.2575000000000003</v>
      </c>
      <c r="Z129" s="49">
        <v>8.3699999999999992</v>
      </c>
      <c r="AA129" s="49">
        <v>8.4324999999999992</v>
      </c>
      <c r="AC129" s="39"/>
      <c r="AD129" s="84">
        <f t="shared" si="8"/>
        <v>44875</v>
      </c>
      <c r="AG129" s="49">
        <v>9.3149999999999995</v>
      </c>
      <c r="AH129" s="49">
        <v>9.4450000000000003</v>
      </c>
      <c r="AI129" s="49">
        <v>9.4975000000000005</v>
      </c>
      <c r="AJ129" s="49">
        <v>9.4824999999999999</v>
      </c>
    </row>
    <row r="130" spans="1:36" ht="12.75" customHeight="1">
      <c r="A130" s="39"/>
      <c r="B130" s="41">
        <f t="shared" si="9"/>
        <v>44882</v>
      </c>
      <c r="C130" s="41" t="str">
        <f t="shared" si="13"/>
        <v>September</v>
      </c>
      <c r="F130" s="53">
        <f>((O130*Data!$J$821)+(X130*Data!$K$821)+(AG130*Data!$L$821))</f>
        <v>8.9849405213597606</v>
      </c>
      <c r="G130" s="53">
        <f>((P130*Data!$J$821)+(Y130*Data!$K$821)+(AH130*Data!$L$821))</f>
        <v>9.0448912283211236</v>
      </c>
      <c r="H130" s="53">
        <f>((Q130*Data!$J$821)+(Z130*Data!$K$821)+(AI130*Data!$L$821))</f>
        <v>9.0774792908930237</v>
      </c>
      <c r="I130" s="53">
        <f>((R130*Data!$J$821)+(AA130*Data!$K$821)+(AJ130*Data!$L$821))</f>
        <v>9.0557351740552932</v>
      </c>
      <c r="K130" s="39"/>
      <c r="L130" s="41">
        <f t="shared" si="11"/>
        <v>44882</v>
      </c>
      <c r="O130" s="49">
        <v>9.3800000000000008</v>
      </c>
      <c r="P130" s="49">
        <v>9.2899999999999991</v>
      </c>
      <c r="Q130" s="49">
        <v>9.2375000000000007</v>
      </c>
      <c r="R130" s="49">
        <v>9.1524999999999999</v>
      </c>
      <c r="T130" s="39"/>
      <c r="U130" s="84">
        <f t="shared" si="7"/>
        <v>44882</v>
      </c>
      <c r="X130" s="49">
        <v>8.0675000000000008</v>
      </c>
      <c r="Y130" s="49">
        <v>8.25</v>
      </c>
      <c r="Z130" s="49">
        <v>8.3524999999999991</v>
      </c>
      <c r="AA130" s="49">
        <v>8.39</v>
      </c>
      <c r="AC130" s="39"/>
      <c r="AD130" s="84">
        <f t="shared" si="8"/>
        <v>44882</v>
      </c>
      <c r="AG130" s="49">
        <v>9.5374999999999996</v>
      </c>
      <c r="AH130" s="49">
        <v>9.6199999999999992</v>
      </c>
      <c r="AI130" s="49">
        <v>9.6649999999999991</v>
      </c>
      <c r="AJ130" s="49">
        <v>9.6449999999999996</v>
      </c>
    </row>
    <row r="131" spans="1:36" ht="12.75" customHeight="1">
      <c r="A131" s="39"/>
      <c r="B131" s="41">
        <f t="shared" si="9"/>
        <v>44889</v>
      </c>
      <c r="C131" s="41" t="str">
        <f t="shared" si="13"/>
        <v>September</v>
      </c>
      <c r="F131" s="53">
        <f>((O131*Data!$J$821)+(X131*Data!$K$821)+(AG131*Data!$L$821))</f>
        <v>8.8375326463532442</v>
      </c>
      <c r="G131" s="53">
        <f>((P131*Data!$J$821)+(Y131*Data!$K$821)+(AH131*Data!$L$821))</f>
        <v>8.8523084646258692</v>
      </c>
      <c r="H131" s="53">
        <f>((Q131*Data!$J$821)+(Z131*Data!$K$821)+(AI131*Data!$L$821))</f>
        <v>8.8593664743696188</v>
      </c>
      <c r="I131" s="53">
        <f>((R131*Data!$J$821)+(AA131*Data!$K$821)+(AJ131*Data!$L$821))</f>
        <v>8.8244540217519098</v>
      </c>
      <c r="J131" s="56"/>
      <c r="K131" s="39"/>
      <c r="L131" s="41">
        <f t="shared" si="11"/>
        <v>44889</v>
      </c>
      <c r="O131" s="49">
        <v>9.2200000000000006</v>
      </c>
      <c r="P131" s="49">
        <v>9.1199999999999992</v>
      </c>
      <c r="Q131" s="49">
        <v>9.0399999999999991</v>
      </c>
      <c r="R131" s="49">
        <v>8.9375</v>
      </c>
      <c r="T131" s="39"/>
      <c r="U131" s="84">
        <f t="shared" si="7"/>
        <v>44889</v>
      </c>
      <c r="X131" s="49">
        <v>7.7549999999999999</v>
      </c>
      <c r="Y131" s="49">
        <v>7.97</v>
      </c>
      <c r="Z131" s="49">
        <v>8.0775000000000006</v>
      </c>
      <c r="AA131" s="49">
        <v>8.1174999999999997</v>
      </c>
      <c r="AC131" s="39"/>
      <c r="AD131" s="84">
        <f t="shared" si="8"/>
        <v>44889</v>
      </c>
      <c r="AG131" s="49">
        <v>9.5724999999999998</v>
      </c>
      <c r="AH131" s="49">
        <v>9.4949999999999992</v>
      </c>
      <c r="AI131" s="49">
        <v>9.4849999999999994</v>
      </c>
      <c r="AJ131" s="49">
        <v>9.44</v>
      </c>
    </row>
    <row r="132" spans="1:36" ht="12.75" customHeight="1">
      <c r="A132" s="56" t="s">
        <v>375</v>
      </c>
      <c r="B132" s="41">
        <f t="shared" si="9"/>
        <v>44896</v>
      </c>
      <c r="C132" s="41" t="str">
        <f t="shared" si="13"/>
        <v>September</v>
      </c>
      <c r="F132" s="53">
        <f>((O132*Data!$J$821)+(X132*Data!$K$821)+(AG132*Data!$L$821))</f>
        <v>8.7089924406531871</v>
      </c>
      <c r="G132" s="53">
        <f>((P132*Data!$J$821)+(Y132*Data!$K$821)+(AH132*Data!$L$821))</f>
        <v>8.6951457456248278</v>
      </c>
      <c r="H132" s="53">
        <f>((Q132*Data!$J$821)+(Z132*Data!$K$821)+(AI132*Data!$L$821))</f>
        <v>8.705589487525744</v>
      </c>
      <c r="I132" s="53">
        <f>((R132*Data!$J$821)+(AA132*Data!$K$821)+(AJ132*Data!$L$821))</f>
        <v>8.6864384669654378</v>
      </c>
      <c r="J132" s="56"/>
      <c r="K132" s="56" t="s">
        <v>375</v>
      </c>
      <c r="L132" s="41">
        <f t="shared" si="11"/>
        <v>44896</v>
      </c>
      <c r="M132" s="82"/>
      <c r="O132" s="49">
        <v>9.0299999999999994</v>
      </c>
      <c r="P132" s="49">
        <v>8.9024999999999999</v>
      </c>
      <c r="Q132" s="49">
        <v>8.8475000000000001</v>
      </c>
      <c r="R132" s="49">
        <v>8.7750000000000004</v>
      </c>
      <c r="T132" s="56" t="s">
        <v>375</v>
      </c>
      <c r="U132" s="84">
        <f t="shared" si="7"/>
        <v>44896</v>
      </c>
      <c r="X132" s="49">
        <v>7.5875000000000004</v>
      </c>
      <c r="Y132" s="49">
        <v>7.83</v>
      </c>
      <c r="Z132" s="49">
        <v>7.9524999999999997</v>
      </c>
      <c r="AA132" s="49">
        <v>8.0050000000000008</v>
      </c>
      <c r="AC132" s="56" t="s">
        <v>375</v>
      </c>
      <c r="AD132" s="84">
        <f t="shared" si="8"/>
        <v>44896</v>
      </c>
      <c r="AG132" s="49">
        <v>9.5449999999999999</v>
      </c>
      <c r="AH132" s="49">
        <v>9.3800000000000008</v>
      </c>
      <c r="AI132" s="49">
        <v>9.34</v>
      </c>
      <c r="AJ132" s="49">
        <v>9.3000000000000007</v>
      </c>
    </row>
    <row r="133" spans="1:36" ht="12.75" customHeight="1">
      <c r="B133" s="41">
        <f t="shared" si="9"/>
        <v>44903</v>
      </c>
      <c r="C133" s="41" t="str">
        <f t="shared" si="13"/>
        <v>September</v>
      </c>
      <c r="F133" s="53">
        <f>((O133*Data!$J$821)+(X133*Data!$K$821)+(AG133*Data!$L$821))</f>
        <v>8.4979410780675906</v>
      </c>
      <c r="G133" s="53">
        <f>((P133*Data!$J$821)+(Y133*Data!$K$821)+(AH133*Data!$L$821))</f>
        <v>8.3262352595161584</v>
      </c>
      <c r="H133" s="53">
        <f>((Q133*Data!$J$821)+(Z133*Data!$K$821)+(AI133*Data!$L$821))</f>
        <v>8.3381022930180286</v>
      </c>
      <c r="I133" s="53">
        <f>((R133*Data!$J$821)+(AA133*Data!$K$821)+(AJ133*Data!$L$821))</f>
        <v>8.3311639618202058</v>
      </c>
      <c r="J133" s="56"/>
      <c r="L133" s="41">
        <f t="shared" si="11"/>
        <v>44903</v>
      </c>
      <c r="M133" s="82"/>
      <c r="O133" s="85">
        <v>8.66</v>
      </c>
      <c r="P133" s="49">
        <v>8.4474999999999998</v>
      </c>
      <c r="Q133" s="49">
        <v>8.3975000000000009</v>
      </c>
      <c r="R133" s="49">
        <v>8.3450000000000006</v>
      </c>
      <c r="U133" s="84">
        <f t="shared" si="7"/>
        <v>44903</v>
      </c>
      <c r="X133" s="86">
        <v>7.65</v>
      </c>
      <c r="Y133" s="49">
        <v>7.4625000000000004</v>
      </c>
      <c r="Z133" s="49">
        <v>7.5625</v>
      </c>
      <c r="AA133" s="49">
        <v>7.6</v>
      </c>
      <c r="AD133" s="84">
        <f t="shared" si="8"/>
        <v>44903</v>
      </c>
      <c r="AG133" s="86">
        <v>9.2100000000000009</v>
      </c>
      <c r="AH133" s="49">
        <v>9.0950000000000006</v>
      </c>
      <c r="AI133" s="49">
        <v>9.0775000000000006</v>
      </c>
      <c r="AJ133" s="49">
        <v>9.07</v>
      </c>
    </row>
    <row r="134" spans="1:36" ht="12.75" customHeight="1">
      <c r="A134" s="39"/>
      <c r="B134" s="41">
        <f t="shared" si="9"/>
        <v>44910</v>
      </c>
      <c r="C134" s="41" t="str">
        <f t="shared" si="13"/>
        <v>September</v>
      </c>
      <c r="F134" s="53">
        <f>((O134*Data!$J$821)+(X134*Data!$K$821)+(AG134*Data!$L$821))</f>
        <v>8.4979410780675906</v>
      </c>
      <c r="G134" s="53">
        <f>((P134*Data!$J$821)+(Y134*Data!$K$821)+(AH134*Data!$L$821))</f>
        <v>8.4460335385404264</v>
      </c>
      <c r="H134" s="53">
        <f>((Q134*Data!$J$821)+(Z134*Data!$K$821)+(AI134*Data!$L$821))</f>
        <v>8.4346838114696965</v>
      </c>
      <c r="I134" s="53">
        <f>((R134*Data!$J$821)+(AA134*Data!$K$821)+(AJ134*Data!$L$821))</f>
        <v>8.4146535349886484</v>
      </c>
      <c r="K134" s="39"/>
      <c r="L134" s="41">
        <f t="shared" si="11"/>
        <v>44910</v>
      </c>
      <c r="O134" s="85">
        <v>8.66</v>
      </c>
      <c r="P134" s="49">
        <v>8.6050000000000004</v>
      </c>
      <c r="Q134" s="49">
        <v>8.5274999999999999</v>
      </c>
      <c r="R134" s="49">
        <v>8.4474999999999998</v>
      </c>
      <c r="T134" s="39"/>
      <c r="U134" s="84">
        <f t="shared" si="7"/>
        <v>44910</v>
      </c>
      <c r="X134" s="86">
        <v>7.65</v>
      </c>
      <c r="Y134" s="49">
        <v>7.5724999999999998</v>
      </c>
      <c r="Z134" s="49">
        <v>7.66</v>
      </c>
      <c r="AA134" s="49">
        <v>7.7050000000000001</v>
      </c>
      <c r="AC134" s="39"/>
      <c r="AD134" s="84">
        <f t="shared" si="8"/>
        <v>44910</v>
      </c>
      <c r="AG134" s="86">
        <v>9.2100000000000009</v>
      </c>
      <c r="AH134" s="49">
        <v>9.1875</v>
      </c>
      <c r="AI134" s="49">
        <v>9.14</v>
      </c>
      <c r="AJ134" s="49">
        <v>9.1125000000000007</v>
      </c>
    </row>
    <row r="135" spans="1:36" ht="12.75" customHeight="1">
      <c r="A135" s="39"/>
      <c r="B135" s="41">
        <f t="shared" si="9"/>
        <v>44917</v>
      </c>
      <c r="C135" s="41" t="str">
        <f t="shared" si="13"/>
        <v>September</v>
      </c>
      <c r="F135" s="53">
        <f>((O135*Data!$J$821)+(X135*Data!$K$821)+(AG135*Data!$L$821))</f>
        <v>8.4979410780675906</v>
      </c>
      <c r="G135" s="53">
        <f>((P135*Data!$J$821)+(Y135*Data!$K$821)+(AH135*Data!$L$821))</f>
        <v>8.4927091836487296</v>
      </c>
      <c r="H135" s="53">
        <f>((Q135*Data!$J$821)+(Z135*Data!$K$821)+(AI135*Data!$L$821))</f>
        <v>8.4638169928321965</v>
      </c>
      <c r="I135" s="53">
        <f>((R135*Data!$J$821)+(AA135*Data!$K$821)+(AJ135*Data!$L$821))</f>
        <v>8.4388416173801932</v>
      </c>
      <c r="K135" s="39"/>
      <c r="L135" s="41">
        <f t="shared" si="11"/>
        <v>44917</v>
      </c>
      <c r="M135" s="82"/>
      <c r="N135" s="82"/>
      <c r="O135" s="85">
        <v>8.66</v>
      </c>
      <c r="P135" s="49">
        <v>8.66</v>
      </c>
      <c r="Q135" s="49">
        <v>8.5975000000000001</v>
      </c>
      <c r="R135" s="49">
        <v>8.5274999999999999</v>
      </c>
      <c r="T135" s="39"/>
      <c r="U135" s="84">
        <f t="shared" si="7"/>
        <v>44917</v>
      </c>
      <c r="X135" s="86">
        <v>7.65</v>
      </c>
      <c r="Y135" s="49">
        <v>7.6224999999999996</v>
      </c>
      <c r="Z135" s="49">
        <v>7.6974999999999998</v>
      </c>
      <c r="AA135" s="49">
        <v>7.7474999999999996</v>
      </c>
      <c r="AC135" s="39"/>
      <c r="AD135" s="84">
        <f t="shared" si="8"/>
        <v>44917</v>
      </c>
      <c r="AG135" s="86">
        <v>9.2100000000000009</v>
      </c>
      <c r="AH135" s="49">
        <v>9.2225000000000001</v>
      </c>
      <c r="AI135" s="49">
        <v>9.1199999999999992</v>
      </c>
      <c r="AJ135" s="49">
        <v>9.0625</v>
      </c>
    </row>
    <row r="136" spans="1:36" ht="12.75" customHeight="1">
      <c r="A136" s="39"/>
      <c r="B136" s="41">
        <f t="shared" si="9"/>
        <v>44924</v>
      </c>
      <c r="C136" s="41" t="str">
        <f t="shared" si="13"/>
        <v>September</v>
      </c>
      <c r="F136" s="53">
        <f>((O136*Data!$J$821)+(X136*Data!$K$821)+(AG136*Data!$L$821))</f>
        <v>8.4979410780675906</v>
      </c>
      <c r="G136" s="53">
        <f>((P136*Data!$J$821)+(Y136*Data!$K$821)+(AH136*Data!$L$821))</f>
        <v>8.5070746715817762</v>
      </c>
      <c r="H136" s="53">
        <f>((Q136*Data!$J$821)+(Z136*Data!$K$821)+(AI136*Data!$L$821))</f>
        <v>8.4855544273576591</v>
      </c>
      <c r="I136" s="53">
        <f>((R136*Data!$J$821)+(AA136*Data!$K$821)+(AJ136*Data!$L$821))</f>
        <v>8.4679197946757281</v>
      </c>
      <c r="K136" s="39"/>
      <c r="L136" s="41">
        <f t="shared" si="11"/>
        <v>44924</v>
      </c>
      <c r="M136" s="82"/>
      <c r="N136" s="82"/>
      <c r="O136" s="85">
        <v>8.66</v>
      </c>
      <c r="P136" s="49">
        <v>8.6649999999999991</v>
      </c>
      <c r="Q136" s="49">
        <v>8.6125000000000007</v>
      </c>
      <c r="R136" s="49">
        <v>8.5549999999999997</v>
      </c>
      <c r="T136" s="39"/>
      <c r="U136" s="84">
        <f t="shared" si="7"/>
        <v>44924</v>
      </c>
      <c r="X136" s="86">
        <v>7.65</v>
      </c>
      <c r="Y136" s="49">
        <v>7.74</v>
      </c>
      <c r="Z136" s="49">
        <v>7.81</v>
      </c>
      <c r="AA136" s="49">
        <v>7.8525</v>
      </c>
      <c r="AC136" s="39"/>
      <c r="AD136" s="84">
        <f t="shared" si="8"/>
        <v>44924</v>
      </c>
      <c r="AG136" s="86">
        <v>9.2100000000000009</v>
      </c>
      <c r="AH136" s="49">
        <v>9.14</v>
      </c>
      <c r="AI136" s="49">
        <v>9.0549999999999997</v>
      </c>
      <c r="AJ136" s="49">
        <v>9.0150000000000006</v>
      </c>
    </row>
    <row r="137" spans="1:36" ht="12.75" customHeight="1">
      <c r="A137" s="69">
        <v>2023</v>
      </c>
      <c r="B137" s="41">
        <f t="shared" si="9"/>
        <v>44931</v>
      </c>
      <c r="C137" s="41" t="str">
        <f t="shared" si="13"/>
        <v>September</v>
      </c>
      <c r="F137" s="53"/>
      <c r="G137" s="53">
        <f>((P137*Data!$J$821)+(Y137*Data!$K$821)+(AH137*Data!$L$821))</f>
        <v>8.3098716526312852</v>
      </c>
      <c r="H137" s="53">
        <f>((Q137*Data!$J$821)+(Z137*Data!$K$821)+(AI137*Data!$L$821))</f>
        <v>8.2958756208034767</v>
      </c>
      <c r="I137" s="53">
        <f>((R137*Data!$J$821)+(AA137*Data!$K$821)+(AJ137*Data!$L$821))</f>
        <v>8.2782302433876929</v>
      </c>
      <c r="J137" s="56"/>
      <c r="K137" s="69">
        <v>2023</v>
      </c>
      <c r="L137" s="41">
        <f t="shared" si="11"/>
        <v>44931</v>
      </c>
      <c r="M137" s="82"/>
      <c r="N137" s="82"/>
      <c r="P137" s="49">
        <v>8.3975000000000009</v>
      </c>
      <c r="Q137" s="49">
        <v>8.3524999999999991</v>
      </c>
      <c r="R137" s="49">
        <v>8.3074999999999992</v>
      </c>
      <c r="T137" s="69">
        <v>2023</v>
      </c>
      <c r="U137" s="84">
        <f t="shared" si="7"/>
        <v>44931</v>
      </c>
      <c r="Y137" s="49">
        <v>7.4675000000000002</v>
      </c>
      <c r="Z137" s="49">
        <v>7.5475000000000003</v>
      </c>
      <c r="AA137" s="49">
        <v>7.5925000000000002</v>
      </c>
      <c r="AC137" s="69">
        <v>2023</v>
      </c>
      <c r="AD137" s="84">
        <f t="shared" si="8"/>
        <v>44931</v>
      </c>
      <c r="AH137" s="49">
        <v>9.09</v>
      </c>
      <c r="AI137" s="49">
        <v>9.01</v>
      </c>
      <c r="AJ137" s="49">
        <v>8.9550000000000001</v>
      </c>
    </row>
    <row r="138" spans="1:36" ht="12.75" customHeight="1">
      <c r="A138" s="39"/>
      <c r="B138" s="41">
        <f t="shared" si="9"/>
        <v>44938</v>
      </c>
      <c r="C138" s="41" t="str">
        <f t="shared" si="13"/>
        <v>September</v>
      </c>
      <c r="F138" s="53"/>
      <c r="G138" s="53">
        <f>((P138*Data!$J$821)+(Y138*Data!$K$821)+(AH138*Data!$L$821))</f>
        <v>8.291410045166975</v>
      </c>
      <c r="H138" s="53">
        <f>((Q138*Data!$J$821)+(Z138*Data!$K$821)+(AI138*Data!$L$821))</f>
        <v>8.2897999427836488</v>
      </c>
      <c r="I138" s="53">
        <f>((R138*Data!$J$821)+(AA138*Data!$K$821)+(AJ138*Data!$L$821))</f>
        <v>8.2695609539008323</v>
      </c>
      <c r="J138" s="56"/>
      <c r="K138" s="39"/>
      <c r="L138" s="41">
        <f t="shared" si="11"/>
        <v>44938</v>
      </c>
      <c r="M138" s="82"/>
      <c r="N138" s="82"/>
      <c r="P138" s="49">
        <v>8.35</v>
      </c>
      <c r="Q138" s="49">
        <v>8.3149999999999995</v>
      </c>
      <c r="R138" s="49">
        <v>8.2750000000000004</v>
      </c>
      <c r="T138" s="39"/>
      <c r="U138" s="84">
        <f t="shared" si="7"/>
        <v>44938</v>
      </c>
      <c r="Y138" s="49">
        <v>7.4275000000000002</v>
      </c>
      <c r="Z138" s="49">
        <v>7.5075000000000003</v>
      </c>
      <c r="AA138" s="49">
        <v>7.5425000000000004</v>
      </c>
      <c r="AC138" s="39"/>
      <c r="AD138" s="84">
        <f t="shared" si="8"/>
        <v>44938</v>
      </c>
      <c r="AH138" s="49">
        <v>9.1225000000000005</v>
      </c>
      <c r="AI138" s="49">
        <v>9.07</v>
      </c>
      <c r="AJ138" s="49">
        <v>9.0124999999999993</v>
      </c>
    </row>
    <row r="139" spans="1:36" ht="12.75" customHeight="1">
      <c r="A139" s="39"/>
      <c r="B139" s="41">
        <f t="shared" si="9"/>
        <v>44945</v>
      </c>
      <c r="C139" s="41" t="str">
        <f t="shared" si="13"/>
        <v>September</v>
      </c>
      <c r="F139" s="53"/>
      <c r="G139" s="53">
        <f>((P139*Data!$J$821)+(Y139*Data!$K$821)+(AH139*Data!$L$821))</f>
        <v>8.226142678428344</v>
      </c>
      <c r="H139" s="53">
        <f>((Q139*Data!$J$821)+(Z139*Data!$K$821)+(AI139*Data!$L$821))</f>
        <v>8.219619196086013</v>
      </c>
      <c r="I139" s="53">
        <f>((R139*Data!$J$821)+(AA139*Data!$K$821)+(AJ139*Data!$L$821))</f>
        <v>8.1951835878167962</v>
      </c>
      <c r="K139" s="39"/>
      <c r="L139" s="41">
        <f t="shared" si="11"/>
        <v>44945</v>
      </c>
      <c r="M139" s="82"/>
      <c r="N139" s="82"/>
      <c r="P139" s="49">
        <v>8.32</v>
      </c>
      <c r="Q139" s="49">
        <v>8.2750000000000004</v>
      </c>
      <c r="R139" s="49">
        <v>8.23</v>
      </c>
      <c r="T139" s="39"/>
      <c r="U139" s="84">
        <f t="shared" si="7"/>
        <v>44945</v>
      </c>
      <c r="Y139" s="49">
        <v>7.3449999999999998</v>
      </c>
      <c r="Z139" s="49">
        <v>7.4275000000000002</v>
      </c>
      <c r="AA139" s="49">
        <v>7.4550000000000001</v>
      </c>
      <c r="AC139" s="39"/>
      <c r="AD139" s="84">
        <f t="shared" si="8"/>
        <v>44945</v>
      </c>
      <c r="AH139" s="49">
        <v>9.0399999999999991</v>
      </c>
      <c r="AI139" s="49">
        <v>8.98</v>
      </c>
      <c r="AJ139" s="49">
        <v>8.9224999999999994</v>
      </c>
    </row>
    <row r="140" spans="1:36" ht="12.75" customHeight="1">
      <c r="A140" s="39"/>
      <c r="B140" s="41">
        <f t="shared" si="9"/>
        <v>44952</v>
      </c>
      <c r="C140" s="41" t="str">
        <f t="shared" si="13"/>
        <v>September</v>
      </c>
      <c r="F140" s="53"/>
      <c r="G140" s="53">
        <f>((P140*Data!$J$821)+(Y140*Data!$K$821)+(AH140*Data!$L$821))</f>
        <v>8.4413166837184335</v>
      </c>
      <c r="H140" s="53">
        <f>((Q140*Data!$J$821)+(Z140*Data!$K$821)+(AI140*Data!$L$821))</f>
        <v>8.4216044065076314</v>
      </c>
      <c r="I140" s="53">
        <f>((R140*Data!$J$821)+(AA140*Data!$K$821)+(AJ140*Data!$L$821))</f>
        <v>8.3765251900443545</v>
      </c>
      <c r="K140" s="39"/>
      <c r="L140" s="41">
        <f t="shared" si="11"/>
        <v>44952</v>
      </c>
      <c r="M140" s="82"/>
      <c r="N140" s="82"/>
      <c r="P140" s="49">
        <v>8.6475000000000009</v>
      </c>
      <c r="Q140" s="49">
        <v>8.5749999999999993</v>
      </c>
      <c r="R140" s="49">
        <v>8.4875000000000007</v>
      </c>
      <c r="T140" s="39"/>
      <c r="U140" s="84">
        <f t="shared" si="7"/>
        <v>44952</v>
      </c>
      <c r="Y140" s="49">
        <v>7.5250000000000004</v>
      </c>
      <c r="Z140" s="49">
        <v>7.6050000000000004</v>
      </c>
      <c r="AA140" s="49">
        <v>7.625</v>
      </c>
      <c r="AC140" s="39"/>
      <c r="AD140" s="84">
        <f t="shared" si="8"/>
        <v>44952</v>
      </c>
      <c r="AH140" s="49">
        <v>9.18</v>
      </c>
      <c r="AI140" s="49">
        <v>9.11</v>
      </c>
      <c r="AJ140" s="49">
        <v>9.0399999999999991</v>
      </c>
    </row>
    <row r="141" spans="1:36" ht="12.75" customHeight="1">
      <c r="A141" s="39"/>
      <c r="B141" s="41">
        <f t="shared" si="9"/>
        <v>44959</v>
      </c>
      <c r="C141" s="41" t="str">
        <f t="shared" si="13"/>
        <v>September</v>
      </c>
      <c r="F141" s="53"/>
      <c r="G141" s="53">
        <f>((P141*Data!$J$821)+(Y141*Data!$K$821)+(AH141*Data!$L$821))</f>
        <v>8.5451415801653212</v>
      </c>
      <c r="H141" s="53">
        <f>((Q141*Data!$J$821)+(Z141*Data!$K$821)+(AI141*Data!$L$821))</f>
        <v>8.5397819414526417</v>
      </c>
      <c r="I141" s="53">
        <f>((R141*Data!$J$821)+(AA141*Data!$K$821)+(AJ141*Data!$L$821))</f>
        <v>8.5080755046736769</v>
      </c>
      <c r="J141" s="56"/>
      <c r="K141" s="39"/>
      <c r="L141" s="41">
        <f t="shared" si="11"/>
        <v>44959</v>
      </c>
      <c r="M141" s="82"/>
      <c r="N141" s="82"/>
      <c r="P141" s="49">
        <v>8.8074999999999992</v>
      </c>
      <c r="Q141" s="49">
        <v>8.7375000000000007</v>
      </c>
      <c r="R141" s="49">
        <v>8.6549999999999994</v>
      </c>
      <c r="T141" s="39"/>
      <c r="U141" s="84">
        <f t="shared" si="7"/>
        <v>44959</v>
      </c>
      <c r="Y141" s="49">
        <v>7.61</v>
      </c>
      <c r="Z141" s="49">
        <v>7.72</v>
      </c>
      <c r="AA141" s="49">
        <v>7.7549999999999999</v>
      </c>
      <c r="AC141" s="39"/>
      <c r="AD141" s="84">
        <f t="shared" si="8"/>
        <v>44959</v>
      </c>
      <c r="AH141" s="49">
        <v>9.2475000000000005</v>
      </c>
      <c r="AI141" s="49">
        <v>9.1875</v>
      </c>
      <c r="AJ141" s="49">
        <v>9.1374999999999993</v>
      </c>
    </row>
    <row r="142" spans="1:36" ht="12.75" customHeight="1">
      <c r="A142" s="39"/>
      <c r="B142" s="41">
        <f t="shared" si="9"/>
        <v>44966</v>
      </c>
      <c r="C142" s="41" t="str">
        <f t="shared" si="13"/>
        <v>September</v>
      </c>
      <c r="F142" s="53"/>
      <c r="G142" s="53">
        <f>((P142*Data!$J$821)+(Y142*Data!$K$821)+(AH142*Data!$L$821))</f>
        <v>8.5017924976877062</v>
      </c>
      <c r="H142" s="53">
        <f>((Q142*Data!$J$821)+(Z142*Data!$K$821)+(AI142*Data!$L$821))</f>
        <v>8.4783134631772761</v>
      </c>
      <c r="I142" s="53">
        <f>((R142*Data!$J$821)+(AA142*Data!$K$821)+(AJ142*Data!$L$821))</f>
        <v>8.4377848528800286</v>
      </c>
      <c r="J142" s="56"/>
      <c r="K142" s="39"/>
      <c r="L142" s="41">
        <f t="shared" si="11"/>
        <v>44966</v>
      </c>
      <c r="M142" s="82"/>
      <c r="N142" s="82"/>
      <c r="P142" s="49">
        <v>8.7899999999999991</v>
      </c>
      <c r="Q142" s="49">
        <v>8.68</v>
      </c>
      <c r="R142" s="49">
        <v>8.5574999999999992</v>
      </c>
      <c r="T142" s="39"/>
      <c r="U142" s="84">
        <f t="shared" si="7"/>
        <v>44966</v>
      </c>
      <c r="Y142" s="49">
        <v>7.5724999999999998</v>
      </c>
      <c r="Z142" s="49">
        <v>7.68</v>
      </c>
      <c r="AA142" s="49">
        <v>7.7324999999999999</v>
      </c>
      <c r="AC142" s="39"/>
      <c r="AD142" s="84">
        <f t="shared" si="8"/>
        <v>44966</v>
      </c>
      <c r="AH142" s="49">
        <v>9.1724999999999994</v>
      </c>
      <c r="AI142" s="49">
        <v>9.1</v>
      </c>
      <c r="AJ142" s="49">
        <v>9.0449999999999999</v>
      </c>
    </row>
    <row r="143" spans="1:36" ht="12.75" customHeight="1">
      <c r="A143" s="39"/>
      <c r="B143" s="41">
        <f t="shared" si="9"/>
        <v>44973</v>
      </c>
      <c r="C143" s="41" t="str">
        <f t="shared" si="13"/>
        <v>September</v>
      </c>
      <c r="F143" s="53"/>
      <c r="G143" s="53">
        <f>((P143*Data!$J$821)+(Y143*Data!$K$821)+(AH143*Data!$L$821))</f>
        <v>8.6352402253378742</v>
      </c>
      <c r="H143" s="53">
        <f>((Q143*Data!$J$821)+(Z143*Data!$K$821)+(AI143*Data!$L$821))</f>
        <v>8.6151269790857263</v>
      </c>
      <c r="I143" s="53">
        <f>((R143*Data!$J$821)+(AA143*Data!$K$821)+(AJ143*Data!$L$821))</f>
        <v>8.5646016069066917</v>
      </c>
      <c r="J143" s="56"/>
      <c r="K143" s="39"/>
      <c r="L143" s="41">
        <f t="shared" si="11"/>
        <v>44973</v>
      </c>
      <c r="M143" s="82"/>
      <c r="N143" s="82"/>
      <c r="P143" s="49">
        <v>8.9849999999999994</v>
      </c>
      <c r="Q143" s="49">
        <v>8.8725000000000005</v>
      </c>
      <c r="R143" s="49">
        <v>8.7475000000000005</v>
      </c>
      <c r="T143" s="39"/>
      <c r="U143" s="84">
        <f t="shared" si="7"/>
        <v>44973</v>
      </c>
      <c r="Y143" s="49">
        <v>7.65</v>
      </c>
      <c r="Z143" s="49">
        <v>7.7625000000000002</v>
      </c>
      <c r="AA143" s="49">
        <v>7.8075000000000001</v>
      </c>
      <c r="AC143" s="39"/>
      <c r="AD143" s="84">
        <f t="shared" si="8"/>
        <v>44973</v>
      </c>
      <c r="AH143" s="49">
        <v>9.3025000000000002</v>
      </c>
      <c r="AI143" s="49">
        <v>9.2375000000000007</v>
      </c>
      <c r="AJ143" s="49">
        <v>9.1624999999999996</v>
      </c>
    </row>
    <row r="144" spans="1:36" ht="12.75" customHeight="1">
      <c r="A144" s="39"/>
      <c r="B144" s="41">
        <f t="shared" si="9"/>
        <v>44980</v>
      </c>
      <c r="C144" s="41" t="str">
        <f t="shared" si="13"/>
        <v>September</v>
      </c>
      <c r="F144" s="53"/>
      <c r="G144" s="53">
        <f>((P144*Data!$J$821)+(Y144*Data!$K$821)+(AH144*Data!$L$821))</f>
        <v>8.3498128361612185</v>
      </c>
      <c r="H144" s="53">
        <f>((Q144*Data!$J$821)+(Z144*Data!$K$821)+(AI144*Data!$L$821))</f>
        <v>8.3618977812298851</v>
      </c>
      <c r="I144" s="53">
        <f>((R144*Data!$J$821)+(AA144*Data!$K$821)+(AJ144*Data!$L$821))</f>
        <v>8.3402704578762794</v>
      </c>
      <c r="K144" s="39"/>
      <c r="L144" s="41">
        <f t="shared" si="11"/>
        <v>44980</v>
      </c>
      <c r="M144" s="82"/>
      <c r="N144" s="82"/>
      <c r="P144" s="49">
        <v>8.6174999999999997</v>
      </c>
      <c r="Q144" s="49">
        <v>8.5675000000000008</v>
      </c>
      <c r="R144" s="49">
        <v>8.51</v>
      </c>
      <c r="T144" s="39"/>
      <c r="U144" s="84">
        <f t="shared" si="7"/>
        <v>44980</v>
      </c>
      <c r="Y144" s="49">
        <v>7.3825000000000003</v>
      </c>
      <c r="Z144" s="49">
        <v>7.5049999999999999</v>
      </c>
      <c r="AA144" s="49">
        <v>7.5625</v>
      </c>
      <c r="AC144" s="39"/>
      <c r="AD144" s="84">
        <f t="shared" si="8"/>
        <v>44980</v>
      </c>
      <c r="AH144" s="49">
        <v>9.08</v>
      </c>
      <c r="AI144" s="49">
        <v>9.0399999999999991</v>
      </c>
      <c r="AJ144" s="49">
        <v>8.9725000000000001</v>
      </c>
    </row>
    <row r="145" spans="1:36" ht="12.75" customHeight="1">
      <c r="A145" s="56" t="s">
        <v>375</v>
      </c>
      <c r="B145" s="41">
        <f t="shared" si="9"/>
        <v>44987</v>
      </c>
      <c r="C145" s="41" t="str">
        <f t="shared" si="13"/>
        <v>September</v>
      </c>
      <c r="F145" s="53"/>
      <c r="G145" s="53">
        <f>((P145*Data!$J$821)+(Y145*Data!$K$821)+(AH145*Data!$L$821))</f>
        <v>8.0044308836774611</v>
      </c>
      <c r="H145" s="53">
        <f>((Q145*Data!$J$821)+(Z145*Data!$K$821)+(AI145*Data!$L$821))</f>
        <v>8.0404783459746714</v>
      </c>
      <c r="I145" s="53">
        <f>((R145*Data!$J$821)+(AA145*Data!$K$821)+(AJ145*Data!$L$821))</f>
        <v>8.0231939467645468</v>
      </c>
      <c r="J145" s="56"/>
      <c r="K145" s="56" t="s">
        <v>375</v>
      </c>
      <c r="L145" s="41">
        <f t="shared" si="11"/>
        <v>44987</v>
      </c>
      <c r="M145" s="82"/>
      <c r="N145" s="82"/>
      <c r="P145" s="49">
        <v>8.3224999999999998</v>
      </c>
      <c r="Q145" s="49">
        <v>8.26</v>
      </c>
      <c r="R145" s="49">
        <v>8.1724999999999994</v>
      </c>
      <c r="T145" s="56" t="s">
        <v>375</v>
      </c>
      <c r="U145" s="84">
        <f t="shared" si="7"/>
        <v>44987</v>
      </c>
      <c r="Y145" s="49">
        <v>7.0125000000000002</v>
      </c>
      <c r="Z145" s="49">
        <v>7.1275000000000004</v>
      </c>
      <c r="AA145" s="49">
        <v>7.1974999999999998</v>
      </c>
      <c r="AC145" s="56" t="s">
        <v>375</v>
      </c>
      <c r="AD145" s="84">
        <f t="shared" si="8"/>
        <v>44987</v>
      </c>
      <c r="AH145" s="49">
        <v>8.7100000000000009</v>
      </c>
      <c r="AI145" s="49">
        <v>8.7624999999999993</v>
      </c>
      <c r="AJ145" s="49">
        <v>8.7249999999999996</v>
      </c>
    </row>
    <row r="146" spans="1:36" ht="12.75" customHeight="1">
      <c r="B146" s="41">
        <f t="shared" si="9"/>
        <v>44994</v>
      </c>
      <c r="C146" s="41" t="str">
        <f t="shared" si="13"/>
        <v>September</v>
      </c>
      <c r="F146" s="53"/>
      <c r="G146" s="53">
        <f>((P146*Data!$J$821)+(Y146*Data!$K$821)+(AH146*Data!$L$821))</f>
        <v>7.862394372189943</v>
      </c>
      <c r="H146" s="53">
        <f>((Q146*Data!$J$821)+(Z146*Data!$K$821)+(AI146*Data!$L$821))</f>
        <v>7.5258372634219004</v>
      </c>
      <c r="I146" s="53">
        <f>((R146*Data!$J$821)+(AA146*Data!$K$821)+(AJ146*Data!$L$821))</f>
        <v>7.5362610614239349</v>
      </c>
      <c r="J146" s="56"/>
      <c r="L146" s="41">
        <f t="shared" si="11"/>
        <v>44994</v>
      </c>
      <c r="M146" s="82"/>
      <c r="N146" s="82"/>
      <c r="P146" s="49">
        <v>8.2285000000000004</v>
      </c>
      <c r="Q146" s="49">
        <v>7.7725</v>
      </c>
      <c r="R146" s="49">
        <v>7.69</v>
      </c>
      <c r="U146" s="84">
        <f t="shared" si="7"/>
        <v>44994</v>
      </c>
      <c r="Y146" s="49">
        <v>6.8635000000000002</v>
      </c>
      <c r="Z146" s="49">
        <v>6.6574999999999998</v>
      </c>
      <c r="AA146" s="49">
        <v>6.77</v>
      </c>
      <c r="AD146" s="84">
        <f t="shared" si="8"/>
        <v>44994</v>
      </c>
      <c r="AH146" s="49">
        <v>8.5274999999999999</v>
      </c>
      <c r="AI146" s="49">
        <v>8.1750000000000007</v>
      </c>
      <c r="AJ146" s="49">
        <v>8.1724999999999994</v>
      </c>
    </row>
    <row r="147" spans="1:36" ht="12.75" customHeight="1">
      <c r="A147" s="39"/>
      <c r="B147" s="41">
        <f t="shared" si="9"/>
        <v>45001</v>
      </c>
      <c r="C147" s="41" t="str">
        <f t="shared" si="13"/>
        <v>September</v>
      </c>
      <c r="F147" s="53"/>
      <c r="G147" s="53">
        <f>((P147*Data!$J$821)+(Y147*Data!$K$821)+(AH147*Data!$L$821))</f>
        <v>7.862394372189943</v>
      </c>
      <c r="H147" s="53">
        <f>((Q147*Data!$J$821)+(Z147*Data!$K$821)+(AI147*Data!$L$821))</f>
        <v>7.8829063709559124</v>
      </c>
      <c r="I147" s="53">
        <f>((R147*Data!$J$821)+(AA147*Data!$K$821)+(AJ147*Data!$L$821))</f>
        <v>7.8792169314943274</v>
      </c>
      <c r="K147" s="39"/>
      <c r="L147" s="41">
        <f t="shared" si="11"/>
        <v>45001</v>
      </c>
      <c r="M147" s="82"/>
      <c r="N147" s="82"/>
      <c r="P147" s="49">
        <v>8.2285000000000004</v>
      </c>
      <c r="Q147" s="49">
        <v>8.1974999999999998</v>
      </c>
      <c r="R147" s="49">
        <v>8.0875000000000004</v>
      </c>
      <c r="T147" s="39"/>
      <c r="U147" s="84">
        <f t="shared" si="7"/>
        <v>45001</v>
      </c>
      <c r="Y147" s="49">
        <v>6.8635000000000002</v>
      </c>
      <c r="Z147" s="49">
        <v>6.99</v>
      </c>
      <c r="AA147" s="49">
        <v>7.09</v>
      </c>
      <c r="AC147" s="39"/>
      <c r="AD147" s="84">
        <f t="shared" si="8"/>
        <v>45001</v>
      </c>
      <c r="AH147" s="49">
        <v>8.5274999999999999</v>
      </c>
      <c r="AI147" s="49">
        <v>8.49</v>
      </c>
      <c r="AJ147" s="49">
        <v>8.4849999999999994</v>
      </c>
    </row>
    <row r="148" spans="1:36" ht="12.75" customHeight="1">
      <c r="A148" s="39"/>
      <c r="B148" s="41">
        <f t="shared" si="9"/>
        <v>45008</v>
      </c>
      <c r="C148" s="41" t="str">
        <f t="shared" si="13"/>
        <v>September</v>
      </c>
      <c r="F148" s="53"/>
      <c r="G148" s="53">
        <f>((P148*Data!$J$821)+(Y148*Data!$K$821)+(AH148*Data!$L$821))</f>
        <v>7.862394372189943</v>
      </c>
      <c r="H148" s="53">
        <f>((Q148*Data!$J$821)+(Z148*Data!$K$821)+(AI148*Data!$L$821))</f>
        <v>7.7311837875285319</v>
      </c>
      <c r="I148" s="53">
        <f>((R148*Data!$J$821)+(AA148*Data!$K$821)+(AJ148*Data!$L$821))</f>
        <v>7.7310613421113548</v>
      </c>
      <c r="K148" s="39"/>
      <c r="L148" s="41">
        <f t="shared" si="11"/>
        <v>45008</v>
      </c>
      <c r="M148" s="82"/>
      <c r="N148" s="82"/>
      <c r="P148" s="49">
        <v>8.2285000000000004</v>
      </c>
      <c r="Q148" s="49">
        <v>8.1974999999999998</v>
      </c>
      <c r="R148" s="49">
        <v>8.0649999999999995</v>
      </c>
      <c r="T148" s="39"/>
      <c r="U148" s="84">
        <f t="shared" si="7"/>
        <v>45008</v>
      </c>
      <c r="Y148" s="49">
        <v>6.8635000000000002</v>
      </c>
      <c r="Z148" s="49">
        <v>6.62</v>
      </c>
      <c r="AA148" s="49">
        <v>6.74</v>
      </c>
      <c r="AC148" s="39"/>
      <c r="AD148" s="84">
        <f t="shared" si="8"/>
        <v>45008</v>
      </c>
      <c r="AH148" s="49">
        <v>8.5274999999999999</v>
      </c>
      <c r="AI148" s="49">
        <v>8.4124999999999996</v>
      </c>
      <c r="AJ148" s="49">
        <v>8.42</v>
      </c>
    </row>
    <row r="149" spans="1:36" ht="12.75" customHeight="1">
      <c r="A149" s="39"/>
      <c r="B149" s="41">
        <f t="shared" si="9"/>
        <v>45015</v>
      </c>
      <c r="C149" s="41" t="str">
        <f t="shared" si="13"/>
        <v>September</v>
      </c>
      <c r="F149" s="53"/>
      <c r="G149" s="53">
        <f>((P149*Data!$J$821)+(Y149*Data!$K$821)+(AH149*Data!$L$821))</f>
        <v>7.862394372189943</v>
      </c>
      <c r="H149" s="53">
        <f>((Q149*Data!$J$821)+(Z149*Data!$K$821)+(AI149*Data!$L$821))</f>
        <v>8.1315660930686988</v>
      </c>
      <c r="I149" s="53">
        <f>((R149*Data!$J$821)+(AA149*Data!$K$821)+(AJ149*Data!$L$821))</f>
        <v>8.1331300374936824</v>
      </c>
      <c r="J149" s="56"/>
      <c r="K149" s="39"/>
      <c r="L149" s="41">
        <f t="shared" si="11"/>
        <v>45015</v>
      </c>
      <c r="M149" s="82"/>
      <c r="N149" s="82"/>
      <c r="P149" s="49">
        <v>8.2285000000000004</v>
      </c>
      <c r="Q149" s="49">
        <v>8.7149999999999999</v>
      </c>
      <c r="R149" s="49">
        <v>8.58</v>
      </c>
      <c r="T149" s="39"/>
      <c r="U149" s="84">
        <f t="shared" si="7"/>
        <v>45015</v>
      </c>
      <c r="Y149" s="49">
        <v>6.8635000000000002</v>
      </c>
      <c r="Z149" s="49">
        <v>6.9225000000000003</v>
      </c>
      <c r="AA149" s="49">
        <v>7.0449999999999999</v>
      </c>
      <c r="AC149" s="39"/>
      <c r="AD149" s="84">
        <f t="shared" si="8"/>
        <v>45015</v>
      </c>
      <c r="AH149" s="49">
        <v>8.5274999999999999</v>
      </c>
      <c r="AI149" s="49">
        <v>8.7974999999999994</v>
      </c>
      <c r="AJ149" s="49">
        <v>8.81</v>
      </c>
    </row>
    <row r="150" spans="1:36" ht="12.75" customHeight="1">
      <c r="A150" s="39"/>
      <c r="B150" s="41">
        <f t="shared" si="9"/>
        <v>45022</v>
      </c>
      <c r="C150" s="41" t="str">
        <f t="shared" si="13"/>
        <v>September</v>
      </c>
      <c r="F150" s="53"/>
      <c r="G150" s="53"/>
      <c r="H150" s="53">
        <f>((Q150*Data!$J$821)+(Z150*Data!$K$821)+(AI150*Data!$L$821))</f>
        <v>8.0258629031964777</v>
      </c>
      <c r="I150" s="53">
        <f>((R150*Data!$J$821)+(AA150*Data!$K$821)+(AJ150*Data!$L$821))</f>
        <v>8.0052458772709265</v>
      </c>
      <c r="J150" s="56"/>
      <c r="K150" s="39"/>
      <c r="L150" s="41">
        <f t="shared" si="11"/>
        <v>45022</v>
      </c>
      <c r="M150" s="82"/>
      <c r="N150" s="82"/>
      <c r="Q150" s="49">
        <v>8.6449999999999996</v>
      </c>
      <c r="R150" s="49">
        <v>8.4600000000000009</v>
      </c>
      <c r="T150" s="39"/>
      <c r="U150" s="84">
        <f t="shared" si="7"/>
        <v>45022</v>
      </c>
      <c r="Z150" s="49">
        <v>6.7549999999999999</v>
      </c>
      <c r="AA150" s="49">
        <v>6.88</v>
      </c>
      <c r="AC150" s="39"/>
      <c r="AD150" s="84">
        <f t="shared" si="8"/>
        <v>45022</v>
      </c>
      <c r="AI150" s="49">
        <v>8.7200000000000006</v>
      </c>
      <c r="AJ150" s="49">
        <v>8.7125000000000004</v>
      </c>
    </row>
    <row r="151" spans="1:36" ht="12.75" customHeight="1">
      <c r="A151" s="39"/>
      <c r="B151" s="41">
        <f t="shared" si="9"/>
        <v>45029</v>
      </c>
      <c r="C151" s="41" t="str">
        <f t="shared" si="13"/>
        <v>September</v>
      </c>
      <c r="F151" s="53"/>
      <c r="G151" s="53"/>
      <c r="H151" s="53">
        <f>((Q151*Data!$J$821)+(Z151*Data!$K$821)+(AI151*Data!$L$821))</f>
        <v>7.8592318265350514</v>
      </c>
      <c r="I151" s="53">
        <f>((R151*Data!$J$821)+(AA151*Data!$K$821)+(AJ151*Data!$L$821))</f>
        <v>7.8406327604222854</v>
      </c>
      <c r="J151" s="56"/>
      <c r="K151" s="39"/>
      <c r="L151" s="41">
        <f t="shared" si="11"/>
        <v>45029</v>
      </c>
      <c r="M151" s="82"/>
      <c r="N151" s="82"/>
      <c r="Q151" s="49">
        <v>8.4525000000000006</v>
      </c>
      <c r="R151" s="49">
        <v>8.3125</v>
      </c>
      <c r="T151" s="39"/>
      <c r="U151" s="84">
        <f t="shared" si="7"/>
        <v>45029</v>
      </c>
      <c r="Z151" s="49">
        <v>6.67</v>
      </c>
      <c r="AA151" s="49">
        <v>6.76</v>
      </c>
      <c r="AC151" s="39"/>
      <c r="AD151" s="84">
        <f t="shared" si="8"/>
        <v>45029</v>
      </c>
      <c r="AI151" s="49">
        <v>8.4949999999999992</v>
      </c>
      <c r="AJ151" s="49">
        <v>8.4849999999999994</v>
      </c>
    </row>
    <row r="152" spans="1:36" ht="12.75" customHeight="1">
      <c r="A152" s="39"/>
      <c r="B152" s="41">
        <f t="shared" si="9"/>
        <v>45036</v>
      </c>
      <c r="C152" s="41" t="str">
        <f t="shared" si="13"/>
        <v>September</v>
      </c>
      <c r="F152" s="53"/>
      <c r="G152" s="53"/>
      <c r="H152" s="53">
        <f>((Q152*Data!$J$821)+(Z152*Data!$K$821)+(AI152*Data!$L$821))</f>
        <v>7.8660650363238966</v>
      </c>
      <c r="I152" s="53">
        <f>((R152*Data!$J$821)+(AA152*Data!$K$821)+(AJ152*Data!$L$821))</f>
        <v>7.861835829679527</v>
      </c>
      <c r="K152" s="39"/>
      <c r="L152" s="41">
        <f t="shared" si="11"/>
        <v>45036</v>
      </c>
      <c r="M152" s="82"/>
      <c r="N152" s="82"/>
      <c r="Q152" s="49">
        <v>8.4024999999999999</v>
      </c>
      <c r="R152" s="49">
        <v>8.2675000000000001</v>
      </c>
      <c r="T152" s="39"/>
      <c r="U152" s="84">
        <f t="shared" si="7"/>
        <v>45036</v>
      </c>
      <c r="Z152" s="49">
        <v>6.6775000000000002</v>
      </c>
      <c r="AA152" s="49">
        <v>6.8</v>
      </c>
      <c r="AC152" s="39"/>
      <c r="AD152" s="84">
        <f t="shared" si="8"/>
        <v>45036</v>
      </c>
      <c r="AI152" s="49">
        <v>8.5574999999999992</v>
      </c>
      <c r="AJ152" s="49">
        <v>8.5525000000000002</v>
      </c>
    </row>
    <row r="153" spans="1:36" ht="12.75" customHeight="1">
      <c r="A153" s="39"/>
      <c r="B153" s="41">
        <f t="shared" si="9"/>
        <v>45043</v>
      </c>
      <c r="C153" s="41" t="str">
        <f t="shared" si="13"/>
        <v>September</v>
      </c>
      <c r="F153" s="53"/>
      <c r="G153" s="53"/>
      <c r="H153" s="53">
        <f>((Q153*Data!$J$821)+(Z153*Data!$K$821)+(AI153*Data!$L$821))</f>
        <v>7.1964395261346592</v>
      </c>
      <c r="I153" s="53">
        <f>((R153*Data!$J$821)+(AA153*Data!$K$821)+(AJ153*Data!$L$821))</f>
        <v>7.2544977068001382</v>
      </c>
      <c r="K153" s="39"/>
      <c r="L153" s="41">
        <f t="shared" si="11"/>
        <v>45043</v>
      </c>
      <c r="M153" s="82"/>
      <c r="N153" s="82"/>
      <c r="Q153" s="49">
        <v>7.7874999999999996</v>
      </c>
      <c r="R153" s="49">
        <v>7.6524999999999999</v>
      </c>
      <c r="T153" s="39"/>
      <c r="U153" s="84">
        <f t="shared" si="7"/>
        <v>45043</v>
      </c>
      <c r="Z153" s="49">
        <v>6.1475</v>
      </c>
      <c r="AA153" s="49">
        <v>6.2925000000000004</v>
      </c>
      <c r="AC153" s="39"/>
      <c r="AD153" s="84">
        <f t="shared" si="8"/>
        <v>45043</v>
      </c>
      <c r="AI153" s="49">
        <v>7.69</v>
      </c>
      <c r="AJ153" s="49">
        <v>7.85</v>
      </c>
    </row>
    <row r="154" spans="1:36" ht="12.75" customHeight="1">
      <c r="A154" s="56" t="s">
        <v>375</v>
      </c>
      <c r="B154" s="41">
        <f t="shared" si="9"/>
        <v>45050</v>
      </c>
      <c r="C154" s="41" t="str">
        <f t="shared" si="13"/>
        <v>September</v>
      </c>
      <c r="F154" s="53"/>
      <c r="G154" s="53"/>
      <c r="H154" s="53">
        <f>((Q154*Data!$J$821)+(Z154*Data!$K$821)+(AI154*Data!$L$821))</f>
        <v>7.5669706972273101</v>
      </c>
      <c r="I154" s="53">
        <f>((R154*Data!$J$821)+(AA154*Data!$K$821)+(AJ154*Data!$L$821))</f>
        <v>7.5058609015333246</v>
      </c>
      <c r="J154" s="56"/>
      <c r="K154" s="56" t="s">
        <v>375</v>
      </c>
      <c r="L154" s="41">
        <f t="shared" si="11"/>
        <v>45050</v>
      </c>
      <c r="M154" s="82"/>
      <c r="N154" s="82"/>
      <c r="Q154" s="49">
        <v>8.4499999999999993</v>
      </c>
      <c r="R154" s="49">
        <v>7.9824999999999999</v>
      </c>
      <c r="T154" s="56" t="s">
        <v>375</v>
      </c>
      <c r="U154" s="84">
        <f t="shared" si="7"/>
        <v>45050</v>
      </c>
      <c r="Z154" s="49">
        <v>6.3150000000000004</v>
      </c>
      <c r="AA154" s="49">
        <v>6.45</v>
      </c>
      <c r="AC154" s="56" t="s">
        <v>375</v>
      </c>
      <c r="AD154" s="84">
        <f t="shared" si="8"/>
        <v>45050</v>
      </c>
      <c r="AI154" s="49">
        <v>7.98</v>
      </c>
      <c r="AJ154" s="49">
        <v>8.1199999999999992</v>
      </c>
    </row>
    <row r="155" spans="1:36" ht="12.75" customHeight="1">
      <c r="B155" s="41">
        <f t="shared" si="9"/>
        <v>45057</v>
      </c>
      <c r="C155" s="41" t="str">
        <f t="shared" si="13"/>
        <v>September</v>
      </c>
      <c r="F155" s="53"/>
      <c r="G155" s="53"/>
      <c r="H155" s="53">
        <v>7.56</v>
      </c>
      <c r="I155" s="53">
        <f>((R155*Data!$J$821)+(AA155*Data!$K$821)+(AJ155*Data!$L$821))</f>
        <v>7.6692784996830063</v>
      </c>
      <c r="L155" s="41">
        <f t="shared" si="11"/>
        <v>45057</v>
      </c>
      <c r="M155" s="82"/>
      <c r="N155" s="82"/>
      <c r="Q155" s="49">
        <v>8.2899999999999991</v>
      </c>
      <c r="R155" s="49">
        <v>8.4149999999999991</v>
      </c>
      <c r="U155" s="84">
        <f t="shared" si="7"/>
        <v>45057</v>
      </c>
      <c r="Z155" s="49">
        <v>6.22</v>
      </c>
      <c r="AA155" s="49">
        <v>6.2725</v>
      </c>
      <c r="AD155" s="84">
        <f t="shared" si="8"/>
        <v>45057</v>
      </c>
      <c r="AI155" s="49">
        <v>8.2100000000000009</v>
      </c>
      <c r="AJ155" s="49">
        <v>8.3674999999999997</v>
      </c>
    </row>
    <row r="156" spans="1:36" ht="12.75" customHeight="1">
      <c r="A156" s="39"/>
      <c r="B156" s="41">
        <f t="shared" si="9"/>
        <v>45064</v>
      </c>
      <c r="C156" s="41" t="str">
        <f t="shared" si="13"/>
        <v>September</v>
      </c>
      <c r="F156" s="53"/>
      <c r="G156" s="53"/>
      <c r="H156" s="53">
        <v>7.56</v>
      </c>
      <c r="I156" s="53">
        <f>((R156*Data!$J$821)+(AA156*Data!$K$821)+(AJ156*Data!$L$821))</f>
        <v>7.6400332933707826</v>
      </c>
      <c r="K156" s="39"/>
      <c r="L156" s="41">
        <f t="shared" si="11"/>
        <v>45064</v>
      </c>
      <c r="M156" s="82"/>
      <c r="N156" s="82"/>
      <c r="Q156" s="49">
        <v>8.2899999999999991</v>
      </c>
      <c r="R156" s="49">
        <v>8.57</v>
      </c>
      <c r="T156" s="39"/>
      <c r="U156" s="84">
        <f t="shared" si="7"/>
        <v>45064</v>
      </c>
      <c r="Z156" s="49">
        <v>6.22</v>
      </c>
      <c r="AA156" s="49">
        <v>6.1174999999999997</v>
      </c>
      <c r="AC156" s="39"/>
      <c r="AD156" s="84">
        <f t="shared" si="8"/>
        <v>45064</v>
      </c>
      <c r="AI156" s="49">
        <v>8.2100000000000009</v>
      </c>
      <c r="AJ156" s="49">
        <v>8.2850000000000001</v>
      </c>
    </row>
    <row r="157" spans="1:36" ht="12.75" customHeight="1">
      <c r="A157" s="39"/>
      <c r="B157" s="41">
        <f t="shared" si="9"/>
        <v>45071</v>
      </c>
      <c r="C157" s="41" t="str">
        <f t="shared" si="13"/>
        <v>September</v>
      </c>
      <c r="F157" s="53"/>
      <c r="G157" s="53"/>
      <c r="H157" s="53">
        <v>7.56</v>
      </c>
      <c r="I157" s="53">
        <f>((R157*Data!$J$821)+(AA157*Data!$K$821)+(AJ157*Data!$L$821))</f>
        <v>7.4103267271883126</v>
      </c>
      <c r="K157" s="39"/>
      <c r="L157" s="41">
        <f t="shared" si="11"/>
        <v>45071</v>
      </c>
      <c r="M157" s="82"/>
      <c r="N157" s="82"/>
      <c r="Q157" s="49">
        <v>8.2899999999999991</v>
      </c>
      <c r="R157" s="49">
        <v>8.18</v>
      </c>
      <c r="T157" s="39"/>
      <c r="U157" s="84">
        <f t="shared" si="7"/>
        <v>45071</v>
      </c>
      <c r="Z157" s="49">
        <v>6.22</v>
      </c>
      <c r="AA157" s="49">
        <v>6.0425000000000004</v>
      </c>
      <c r="AC157" s="39"/>
      <c r="AD157" s="84">
        <f t="shared" si="8"/>
        <v>45071</v>
      </c>
      <c r="AI157" s="49">
        <v>8.2100000000000009</v>
      </c>
      <c r="AJ157" s="49">
        <v>8.0549999999999997</v>
      </c>
    </row>
    <row r="158" spans="1:36" ht="12.75" customHeight="1" thickBot="1">
      <c r="A158" s="40"/>
      <c r="B158" s="415">
        <f t="shared" si="9"/>
        <v>45078</v>
      </c>
      <c r="C158" s="415" t="s">
        <v>85</v>
      </c>
      <c r="D158" s="77"/>
      <c r="E158" s="77"/>
      <c r="F158" s="59"/>
      <c r="G158" s="59"/>
      <c r="H158" s="59"/>
      <c r="I158" s="59">
        <f>((R158*Data!$J$821)+(AA158*Data!$K$821)+(AJ158*Data!$L$821))</f>
        <v>7.3269752308958598</v>
      </c>
      <c r="J158" s="56" t="s">
        <v>188</v>
      </c>
      <c r="K158" s="68"/>
      <c r="L158" s="415">
        <f t="shared" si="11"/>
        <v>45078</v>
      </c>
      <c r="M158" s="77"/>
      <c r="N158" s="416"/>
      <c r="O158" s="77"/>
      <c r="P158" s="77"/>
      <c r="Q158" s="62"/>
      <c r="R158" s="62">
        <v>8.0250000000000004</v>
      </c>
      <c r="T158" s="77"/>
      <c r="U158" s="107">
        <f t="shared" si="7"/>
        <v>45078</v>
      </c>
      <c r="V158" s="77"/>
      <c r="W158" s="77"/>
      <c r="X158" s="77"/>
      <c r="Y158" s="77"/>
      <c r="Z158" s="62"/>
      <c r="AA158" s="62">
        <v>6.1074999999999999</v>
      </c>
      <c r="AC158" s="77"/>
      <c r="AD158" s="107">
        <f>B158</f>
        <v>45078</v>
      </c>
      <c r="AE158" s="77"/>
      <c r="AF158" s="77"/>
      <c r="AG158" s="77"/>
      <c r="AH158" s="77"/>
      <c r="AI158" s="62"/>
      <c r="AJ158" s="62">
        <v>7.89</v>
      </c>
    </row>
    <row r="159" spans="1:36" ht="12.75" customHeight="1">
      <c r="A159" s="56" t="s">
        <v>134</v>
      </c>
      <c r="B159" s="56"/>
      <c r="C159" s="56"/>
      <c r="D159" s="56"/>
      <c r="E159" s="7"/>
      <c r="F159" s="7"/>
      <c r="G159" s="7"/>
      <c r="I159" s="56"/>
      <c r="J159" s="56"/>
      <c r="K159" s="56"/>
      <c r="L159" s="56"/>
      <c r="M159" s="56"/>
      <c r="N159" s="56"/>
      <c r="O159" s="56"/>
      <c r="P159" s="56"/>
      <c r="Q159" s="56"/>
    </row>
    <row r="160" spans="1:36" ht="12.75" customHeight="1">
      <c r="A160" s="56" t="s">
        <v>376</v>
      </c>
      <c r="B160" s="56"/>
      <c r="C160" s="56"/>
      <c r="D160" s="56"/>
      <c r="E160" s="66"/>
      <c r="F160" s="66"/>
      <c r="G160" s="66"/>
      <c r="H160" s="56"/>
      <c r="I160" s="56"/>
      <c r="J160" s="56"/>
      <c r="K160" s="56"/>
      <c r="L160" s="56"/>
      <c r="M160" s="56"/>
      <c r="N160" s="56"/>
      <c r="O160" s="56"/>
      <c r="P160" s="56"/>
      <c r="Q160" s="56"/>
    </row>
    <row r="161" spans="1:55" ht="12.75" customHeight="1">
      <c r="A161" s="56" t="s">
        <v>135</v>
      </c>
      <c r="J161" s="56"/>
      <c r="K161" s="56"/>
      <c r="L161" s="56"/>
      <c r="M161" s="56"/>
      <c r="N161" s="56"/>
      <c r="O161" s="56"/>
      <c r="P161" s="56"/>
      <c r="Q161" s="56"/>
    </row>
    <row r="162" spans="1:55" ht="12.75" customHeight="1">
      <c r="A162" s="56"/>
      <c r="B162" s="56"/>
      <c r="C162" s="56"/>
      <c r="D162" s="56"/>
      <c r="E162" s="66"/>
      <c r="F162" s="66"/>
      <c r="G162" s="66"/>
      <c r="H162" s="56"/>
      <c r="I162" s="56"/>
      <c r="J162" s="56"/>
      <c r="K162" s="56"/>
      <c r="L162" s="56"/>
      <c r="M162" s="56"/>
      <c r="N162" s="56"/>
      <c r="O162" s="56"/>
      <c r="P162" s="56"/>
      <c r="Q162" s="56"/>
      <c r="R162" s="56"/>
      <c r="S162" s="56"/>
      <c r="T162" s="56"/>
      <c r="U162" s="56"/>
      <c r="V162" s="56"/>
      <c r="W162" s="56"/>
      <c r="X162" s="56"/>
      <c r="Y162" s="56"/>
      <c r="Z162" s="56"/>
      <c r="AA162" s="56"/>
    </row>
    <row r="163" spans="1:55" ht="12.75" customHeight="1" thickBot="1">
      <c r="A163" s="38" t="s">
        <v>381</v>
      </c>
      <c r="B163" s="38"/>
      <c r="C163" s="38"/>
      <c r="D163" s="38"/>
      <c r="E163" s="38"/>
      <c r="F163" s="38"/>
      <c r="G163" s="38"/>
      <c r="H163" s="38"/>
      <c r="I163" s="38"/>
      <c r="J163" s="38"/>
      <c r="K163" s="40"/>
      <c r="L163" s="40"/>
      <c r="M163" s="40"/>
      <c r="N163" s="56"/>
      <c r="O163" s="38" t="s">
        <v>382</v>
      </c>
      <c r="P163" s="38"/>
      <c r="Q163" s="38"/>
      <c r="R163" s="38"/>
      <c r="S163" s="38"/>
      <c r="T163" s="38"/>
      <c r="U163" s="38"/>
      <c r="V163" s="38"/>
      <c r="W163" s="38"/>
      <c r="X163" s="38"/>
      <c r="Y163" s="40"/>
      <c r="Z163" s="40"/>
      <c r="AA163" s="40"/>
      <c r="AC163" s="566" t="s">
        <v>383</v>
      </c>
      <c r="AD163" s="566"/>
      <c r="AE163" s="566"/>
      <c r="AF163" s="566"/>
      <c r="AG163" s="566"/>
      <c r="AH163" s="566"/>
      <c r="AI163" s="566"/>
      <c r="AJ163" s="566"/>
      <c r="AK163" s="566"/>
      <c r="AL163" s="566"/>
      <c r="AM163" s="566"/>
      <c r="AN163" s="566"/>
      <c r="AO163" s="566"/>
      <c r="AQ163" s="38" t="s">
        <v>384</v>
      </c>
      <c r="AR163" s="38"/>
      <c r="AS163" s="38"/>
      <c r="AT163" s="38"/>
      <c r="AU163" s="38"/>
      <c r="AV163" s="38"/>
      <c r="AW163" s="38"/>
      <c r="AX163" s="38"/>
      <c r="AY163" s="38"/>
      <c r="AZ163" s="38"/>
      <c r="BA163" s="40"/>
      <c r="BB163" s="40"/>
      <c r="BC163" s="40"/>
    </row>
    <row r="164" spans="1:55" ht="12.75" customHeight="1" thickBot="1">
      <c r="A164" s="39"/>
      <c r="B164" s="163"/>
      <c r="C164" s="163"/>
      <c r="D164" s="163"/>
      <c r="E164" s="163"/>
      <c r="F164" s="163"/>
      <c r="G164" s="163" t="s">
        <v>385</v>
      </c>
      <c r="H164" s="163"/>
      <c r="I164" s="163"/>
      <c r="J164" s="163"/>
      <c r="K164" s="163"/>
      <c r="L164" s="163"/>
      <c r="M164" s="163"/>
      <c r="N164" s="56"/>
      <c r="O164" s="39"/>
      <c r="P164" s="42"/>
      <c r="Q164" s="42"/>
      <c r="R164" s="42"/>
      <c r="S164" s="42"/>
      <c r="T164" s="42"/>
      <c r="U164" s="42" t="s">
        <v>385</v>
      </c>
      <c r="V164" s="42"/>
      <c r="W164" s="42"/>
      <c r="X164" s="42"/>
      <c r="Y164" s="42"/>
      <c r="Z164" s="42"/>
      <c r="AA164" s="42"/>
      <c r="AC164" s="39"/>
      <c r="AD164" s="42"/>
      <c r="AE164" s="42"/>
      <c r="AF164" s="42"/>
      <c r="AG164" s="42"/>
      <c r="AH164" s="42"/>
      <c r="AI164" s="42" t="s">
        <v>385</v>
      </c>
      <c r="AJ164" s="42"/>
      <c r="AK164" s="42"/>
      <c r="AL164" s="42"/>
      <c r="AM164" s="42"/>
      <c r="AN164" s="42"/>
      <c r="AO164" s="42"/>
      <c r="AQ164" s="39"/>
      <c r="AR164" s="163"/>
      <c r="AS164" s="163"/>
      <c r="AT164" s="163"/>
      <c r="AU164" s="163"/>
      <c r="AV164" s="163"/>
      <c r="AW164" s="163" t="s">
        <v>385</v>
      </c>
      <c r="AX164" s="163"/>
      <c r="AY164" s="163"/>
      <c r="AZ164" s="163"/>
      <c r="BA164" s="163"/>
      <c r="BB164" s="163"/>
      <c r="BC164" s="163"/>
    </row>
    <row r="165" spans="1:55" ht="12.75" customHeight="1" thickBot="1">
      <c r="A165" s="39"/>
      <c r="B165" s="464" t="s">
        <v>386</v>
      </c>
      <c r="C165" s="148" t="s">
        <v>387</v>
      </c>
      <c r="D165" s="149"/>
      <c r="E165" s="465"/>
      <c r="F165" s="152" t="s">
        <v>88</v>
      </c>
      <c r="G165" s="466"/>
      <c r="H165" s="467"/>
      <c r="I165" s="160" t="s">
        <v>91</v>
      </c>
      <c r="J165" s="468"/>
      <c r="K165" s="157"/>
      <c r="L165" s="158" t="s">
        <v>93</v>
      </c>
      <c r="M165" s="165"/>
      <c r="N165" s="56"/>
      <c r="O165" s="39"/>
      <c r="P165" s="146" t="s">
        <v>386</v>
      </c>
      <c r="Q165" s="148" t="s">
        <v>387</v>
      </c>
      <c r="R165" s="149"/>
      <c r="S165" s="151"/>
      <c r="T165" s="152" t="s">
        <v>88</v>
      </c>
      <c r="U165" s="152"/>
      <c r="V165" s="161"/>
      <c r="W165" s="159" t="s">
        <v>91</v>
      </c>
      <c r="X165" s="162"/>
      <c r="Y165" s="157"/>
      <c r="Z165" s="158" t="s">
        <v>93</v>
      </c>
      <c r="AA165" s="155"/>
      <c r="AC165" s="39"/>
      <c r="AD165" s="146" t="s">
        <v>386</v>
      </c>
      <c r="AE165" s="148" t="s">
        <v>387</v>
      </c>
      <c r="AF165" s="150"/>
      <c r="AG165" s="533"/>
      <c r="AH165" s="534" t="s">
        <v>88</v>
      </c>
      <c r="AI165" s="534"/>
      <c r="AJ165" s="159"/>
      <c r="AK165" s="159" t="s">
        <v>91</v>
      </c>
      <c r="AL165" s="535"/>
      <c r="AM165" s="158"/>
      <c r="AN165" s="158" t="s">
        <v>93</v>
      </c>
      <c r="AO165" s="536"/>
      <c r="AQ165" s="39"/>
      <c r="AR165" s="164" t="s">
        <v>386</v>
      </c>
      <c r="AS165" s="148" t="s">
        <v>387</v>
      </c>
      <c r="AT165" s="149"/>
      <c r="AU165" s="151"/>
      <c r="AV165" s="152" t="s">
        <v>88</v>
      </c>
      <c r="AW165" s="152"/>
      <c r="AX165" s="162"/>
      <c r="AY165" s="160" t="s">
        <v>91</v>
      </c>
      <c r="AZ165" s="162"/>
      <c r="BA165" s="565" t="s">
        <v>93</v>
      </c>
      <c r="BB165" s="565"/>
      <c r="BC165" s="165"/>
    </row>
    <row r="166" spans="1:55" ht="12.75" customHeight="1" thickBot="1">
      <c r="A166" s="39" t="s">
        <v>388</v>
      </c>
      <c r="B166" s="145"/>
      <c r="C166" s="145"/>
      <c r="D166" s="145"/>
      <c r="E166" s="145"/>
      <c r="F166" s="145"/>
      <c r="G166" s="145" t="s">
        <v>389</v>
      </c>
      <c r="H166" s="145"/>
      <c r="I166" s="145"/>
      <c r="J166" s="145"/>
      <c r="K166" s="145"/>
      <c r="L166" s="145"/>
      <c r="M166" s="145"/>
      <c r="N166" s="56"/>
      <c r="O166" s="39" t="s">
        <v>388</v>
      </c>
      <c r="P166" s="145"/>
      <c r="Q166" s="145"/>
      <c r="R166" s="145"/>
      <c r="S166" s="145"/>
      <c r="T166" s="145"/>
      <c r="U166" s="145" t="s">
        <v>390</v>
      </c>
      <c r="V166" s="145"/>
      <c r="W166" s="145"/>
      <c r="X166" s="145"/>
      <c r="Y166" s="145"/>
      <c r="Z166" s="145"/>
      <c r="AA166" s="145"/>
      <c r="AC166" s="39" t="s">
        <v>388</v>
      </c>
      <c r="AD166" s="145"/>
      <c r="AE166" s="145"/>
      <c r="AF166" s="145"/>
      <c r="AG166" s="145"/>
      <c r="AH166" s="145"/>
      <c r="AI166" s="145" t="s">
        <v>390</v>
      </c>
      <c r="AJ166" s="145"/>
      <c r="AK166" s="145"/>
      <c r="AL166" s="145"/>
      <c r="AM166" s="145"/>
      <c r="AN166" s="145"/>
      <c r="AO166" s="145"/>
      <c r="AQ166" s="39" t="s">
        <v>388</v>
      </c>
      <c r="AR166" s="145"/>
      <c r="AS166" s="145"/>
      <c r="AT166" s="145"/>
      <c r="AU166" s="145"/>
      <c r="AV166" s="145"/>
      <c r="AW166" s="145" t="s">
        <v>390</v>
      </c>
      <c r="AX166" s="145"/>
      <c r="AY166" s="145"/>
      <c r="AZ166" s="145"/>
      <c r="BA166" s="145"/>
      <c r="BB166" s="145"/>
      <c r="BC166" s="145"/>
    </row>
    <row r="167" spans="1:55" ht="12.75" customHeight="1" thickBot="1">
      <c r="A167" s="40" t="s">
        <v>391</v>
      </c>
      <c r="B167" s="147" t="s">
        <v>138</v>
      </c>
      <c r="C167" s="150" t="s">
        <v>94</v>
      </c>
      <c r="D167" s="150" t="s">
        <v>84</v>
      </c>
      <c r="E167" s="153" t="s">
        <v>85</v>
      </c>
      <c r="F167" s="153" t="s">
        <v>86</v>
      </c>
      <c r="G167" s="153" t="s">
        <v>87</v>
      </c>
      <c r="H167" s="154" t="s">
        <v>88</v>
      </c>
      <c r="I167" s="154" t="s">
        <v>89</v>
      </c>
      <c r="J167" s="154" t="s">
        <v>90</v>
      </c>
      <c r="K167" s="156" t="s">
        <v>392</v>
      </c>
      <c r="L167" s="156" t="s">
        <v>139</v>
      </c>
      <c r="M167" s="156" t="s">
        <v>93</v>
      </c>
      <c r="N167" s="56"/>
      <c r="O167" s="40" t="s">
        <v>391</v>
      </c>
      <c r="P167" s="147" t="s">
        <v>138</v>
      </c>
      <c r="Q167" s="150" t="s">
        <v>94</v>
      </c>
      <c r="R167" s="150" t="s">
        <v>84</v>
      </c>
      <c r="S167" s="153" t="s">
        <v>85</v>
      </c>
      <c r="T167" s="153" t="s">
        <v>86</v>
      </c>
      <c r="U167" s="153" t="s">
        <v>87</v>
      </c>
      <c r="V167" s="154" t="s">
        <v>88</v>
      </c>
      <c r="W167" s="154" t="s">
        <v>89</v>
      </c>
      <c r="X167" s="154" t="s">
        <v>90</v>
      </c>
      <c r="Y167" s="156" t="s">
        <v>392</v>
      </c>
      <c r="Z167" s="156" t="s">
        <v>139</v>
      </c>
      <c r="AA167" s="156" t="s">
        <v>93</v>
      </c>
      <c r="AC167" s="40" t="s">
        <v>391</v>
      </c>
      <c r="AD167" s="147" t="s">
        <v>138</v>
      </c>
      <c r="AE167" s="150" t="s">
        <v>94</v>
      </c>
      <c r="AF167" s="150" t="s">
        <v>84</v>
      </c>
      <c r="AG167" s="153" t="s">
        <v>85</v>
      </c>
      <c r="AH167" s="153" t="s">
        <v>86</v>
      </c>
      <c r="AI167" s="153" t="s">
        <v>87</v>
      </c>
      <c r="AJ167" s="154" t="s">
        <v>88</v>
      </c>
      <c r="AK167" s="154" t="s">
        <v>89</v>
      </c>
      <c r="AL167" s="154" t="s">
        <v>90</v>
      </c>
      <c r="AM167" s="156" t="s">
        <v>392</v>
      </c>
      <c r="AN167" s="156" t="s">
        <v>139</v>
      </c>
      <c r="AO167" s="156" t="s">
        <v>93</v>
      </c>
      <c r="AQ167" s="40" t="s">
        <v>391</v>
      </c>
      <c r="AR167" s="147" t="s">
        <v>138</v>
      </c>
      <c r="AS167" s="150" t="s">
        <v>94</v>
      </c>
      <c r="AT167" s="150" t="s">
        <v>84</v>
      </c>
      <c r="AU167" s="153" t="s">
        <v>85</v>
      </c>
      <c r="AV167" s="153" t="s">
        <v>86</v>
      </c>
      <c r="AW167" s="153" t="s">
        <v>87</v>
      </c>
      <c r="AX167" s="154" t="s">
        <v>88</v>
      </c>
      <c r="AY167" s="154" t="s">
        <v>89</v>
      </c>
      <c r="AZ167" s="154" t="s">
        <v>90</v>
      </c>
      <c r="BA167" s="156" t="s">
        <v>392</v>
      </c>
      <c r="BB167" s="156" t="s">
        <v>139</v>
      </c>
      <c r="BC167" s="156" t="s">
        <v>93</v>
      </c>
    </row>
    <row r="168" spans="1:55" ht="12.75" customHeight="1">
      <c r="A168" s="39"/>
      <c r="B168" s="39"/>
      <c r="C168" s="39"/>
      <c r="D168" s="39"/>
      <c r="E168" s="39"/>
      <c r="F168" s="39"/>
      <c r="G168" s="39"/>
      <c r="H168" s="39" t="s">
        <v>393</v>
      </c>
      <c r="I168" s="39"/>
      <c r="J168" s="39"/>
      <c r="K168" s="39"/>
      <c r="L168" s="39"/>
      <c r="M168" s="39"/>
      <c r="N168" s="56"/>
      <c r="O168" s="65"/>
      <c r="P168" s="65"/>
      <c r="Q168" s="65"/>
      <c r="R168" s="65"/>
      <c r="S168" s="65"/>
      <c r="T168" s="65"/>
      <c r="U168" s="65"/>
      <c r="V168" s="65" t="s">
        <v>393</v>
      </c>
      <c r="W168" s="65"/>
      <c r="X168" s="65"/>
      <c r="Y168" s="65"/>
      <c r="Z168" s="65"/>
      <c r="AA168" s="65"/>
      <c r="AC168" s="39"/>
      <c r="AD168" s="39"/>
      <c r="AE168" s="39"/>
      <c r="AF168" s="39"/>
      <c r="AG168" s="39"/>
      <c r="AH168" s="39"/>
      <c r="AI168" s="39"/>
      <c r="AJ168" s="39" t="s">
        <v>393</v>
      </c>
      <c r="AK168" s="39"/>
      <c r="AL168" s="39"/>
      <c r="AM168" s="39"/>
      <c r="AN168" s="39"/>
      <c r="AO168" s="39"/>
      <c r="AQ168" s="39"/>
      <c r="AR168" s="39"/>
      <c r="AS168" s="39"/>
      <c r="AT168" s="39"/>
      <c r="AU168" s="39"/>
      <c r="AV168" s="39"/>
      <c r="AW168" s="39"/>
      <c r="AX168" s="39" t="s">
        <v>393</v>
      </c>
      <c r="AY168" s="39"/>
      <c r="AZ168" s="39"/>
      <c r="BA168" s="39"/>
      <c r="BB168" s="39"/>
      <c r="BC168" s="39"/>
    </row>
    <row r="169" spans="1:55" ht="12.75" customHeight="1">
      <c r="A169" s="66" t="s">
        <v>394</v>
      </c>
      <c r="B169" s="52">
        <v>3.1587999999999998</v>
      </c>
      <c r="C169" s="52">
        <v>3.5809000000000002</v>
      </c>
      <c r="D169" s="52">
        <v>4.1230000000000002</v>
      </c>
      <c r="E169" s="52">
        <v>4.3082000000000003</v>
      </c>
      <c r="F169" s="52">
        <v>4.1249000000000002</v>
      </c>
      <c r="G169" s="52">
        <v>3.6855000000000002</v>
      </c>
      <c r="H169" s="52">
        <v>3.512</v>
      </c>
      <c r="I169" s="52">
        <v>3.5630999999999999</v>
      </c>
      <c r="J169" s="52">
        <v>3.7961</v>
      </c>
      <c r="K169" s="52">
        <v>3.8187000000000002</v>
      </c>
      <c r="L169" s="52">
        <v>3.6061999999999999</v>
      </c>
      <c r="M169" s="52">
        <v>3.6061999999999999</v>
      </c>
      <c r="N169" s="56" t="s">
        <v>395</v>
      </c>
      <c r="O169" s="56" t="s">
        <v>394</v>
      </c>
      <c r="P169" s="56">
        <v>3.16</v>
      </c>
      <c r="Q169" s="56">
        <v>3.58</v>
      </c>
      <c r="R169" s="56">
        <v>4.12</v>
      </c>
      <c r="S169" s="56">
        <v>4.3099999999999996</v>
      </c>
      <c r="T169" s="56">
        <v>4.12</v>
      </c>
      <c r="U169" s="56">
        <v>3.69</v>
      </c>
      <c r="V169" s="56">
        <v>3.51</v>
      </c>
      <c r="W169" s="56">
        <v>3.56</v>
      </c>
      <c r="X169" s="56">
        <v>3.8</v>
      </c>
      <c r="Y169" s="56">
        <v>3.82</v>
      </c>
      <c r="Z169" s="56">
        <v>3.61</v>
      </c>
      <c r="AA169" s="56">
        <v>3.61</v>
      </c>
      <c r="AC169" s="66" t="s">
        <v>394</v>
      </c>
      <c r="AD169" s="52"/>
      <c r="AE169" s="52"/>
      <c r="AF169" s="52"/>
      <c r="AG169" s="52"/>
      <c r="AH169" s="52"/>
      <c r="AI169" s="52"/>
      <c r="AJ169" s="52"/>
      <c r="AK169" s="52"/>
      <c r="AL169" s="52"/>
      <c r="AM169" s="52"/>
      <c r="AN169" s="52"/>
      <c r="AO169" s="52"/>
      <c r="AQ169" s="66" t="s">
        <v>394</v>
      </c>
      <c r="AR169" s="52"/>
      <c r="AS169" s="52"/>
      <c r="AT169" s="52"/>
      <c r="AU169" s="52"/>
      <c r="AV169" s="52"/>
      <c r="AW169" s="52"/>
      <c r="AX169" s="52"/>
      <c r="AY169" s="52"/>
      <c r="AZ169" s="52"/>
      <c r="BA169" s="52"/>
      <c r="BB169" s="52"/>
      <c r="BC169" s="52"/>
    </row>
    <row r="170" spans="1:55" ht="12.75" customHeight="1">
      <c r="A170" s="66" t="s">
        <v>396</v>
      </c>
      <c r="B170" s="52">
        <v>3.7568000000000001</v>
      </c>
      <c r="C170" s="52">
        <v>3.7286000000000001</v>
      </c>
      <c r="D170" s="52">
        <v>3.2631999999999999</v>
      </c>
      <c r="E170" s="52">
        <v>3.1600999999999999</v>
      </c>
      <c r="F170" s="52">
        <v>2.8700999999999999</v>
      </c>
      <c r="G170" s="52">
        <v>2.6349999999999998</v>
      </c>
      <c r="H170" s="52">
        <v>2.7002000000000002</v>
      </c>
      <c r="I170" s="52">
        <v>2.7357</v>
      </c>
      <c r="J170" s="52">
        <v>2.75</v>
      </c>
      <c r="K170" s="52">
        <v>2.7223999999999999</v>
      </c>
      <c r="L170" s="52">
        <v>2.5684</v>
      </c>
      <c r="M170" s="52">
        <v>2.5684</v>
      </c>
      <c r="N170" s="56"/>
      <c r="O170" s="56" t="s">
        <v>396</v>
      </c>
      <c r="P170" s="56">
        <v>3.76</v>
      </c>
      <c r="Q170" s="56">
        <v>3.73</v>
      </c>
      <c r="R170" s="56">
        <v>3.26</v>
      </c>
      <c r="S170" s="56">
        <v>3.16</v>
      </c>
      <c r="T170" s="56">
        <v>2.87</v>
      </c>
      <c r="U170" s="56">
        <v>2.64</v>
      </c>
      <c r="V170" s="56">
        <v>2.7</v>
      </c>
      <c r="W170" s="56">
        <v>2.74</v>
      </c>
      <c r="X170" s="56">
        <v>2.75</v>
      </c>
      <c r="Y170" s="56">
        <v>2.72</v>
      </c>
      <c r="Z170" s="56">
        <v>2.57</v>
      </c>
      <c r="AA170" s="56">
        <v>2.44</v>
      </c>
      <c r="AC170" s="66" t="s">
        <v>396</v>
      </c>
      <c r="AD170" s="52"/>
      <c r="AE170" s="52"/>
      <c r="AF170" s="52"/>
      <c r="AG170" s="52"/>
      <c r="AH170" s="52"/>
      <c r="AI170" s="52"/>
      <c r="AJ170" s="52"/>
      <c r="AK170" s="52"/>
      <c r="AL170" s="52"/>
      <c r="AM170" s="52"/>
      <c r="AN170" s="52"/>
      <c r="AO170" s="52"/>
      <c r="AQ170" s="66" t="s">
        <v>396</v>
      </c>
      <c r="AR170" s="52"/>
      <c r="AS170" s="52"/>
      <c r="AT170" s="52"/>
      <c r="AU170" s="52"/>
      <c r="AV170" s="52"/>
      <c r="AW170" s="52"/>
      <c r="AX170" s="52"/>
      <c r="AY170" s="52"/>
      <c r="AZ170" s="52"/>
      <c r="BA170" s="52"/>
      <c r="BB170" s="52"/>
      <c r="BC170" s="52"/>
    </row>
    <row r="171" spans="1:55" ht="12.75" customHeight="1">
      <c r="A171" s="66" t="s">
        <v>397</v>
      </c>
      <c r="B171" s="52">
        <v>2.3553999999999999</v>
      </c>
      <c r="C171" s="52">
        <v>2.3801000000000001</v>
      </c>
      <c r="D171" s="52">
        <v>2.3024</v>
      </c>
      <c r="E171" s="52">
        <v>2.4939</v>
      </c>
      <c r="F171" s="52">
        <v>2.5884999999999998</v>
      </c>
      <c r="G171" s="52">
        <v>2.7545999999999999</v>
      </c>
      <c r="H171" s="52">
        <v>2.7313000000000001</v>
      </c>
      <c r="I171" s="52">
        <v>2.7467999999999999</v>
      </c>
      <c r="J171" s="52">
        <v>2.6924999999999999</v>
      </c>
      <c r="K171" s="52">
        <v>2.7900999999999998</v>
      </c>
      <c r="L171" s="52">
        <v>3.0769000000000002</v>
      </c>
      <c r="M171" s="52">
        <v>3.0769000000000002</v>
      </c>
      <c r="N171" s="56"/>
      <c r="O171" s="56" t="s">
        <v>397</v>
      </c>
      <c r="P171" s="56">
        <v>2.36</v>
      </c>
      <c r="Q171" s="56">
        <v>2.38</v>
      </c>
      <c r="R171" s="56">
        <v>2.2999999999999998</v>
      </c>
      <c r="S171" s="56">
        <v>2.4900000000000002</v>
      </c>
      <c r="T171" s="56">
        <v>2.59</v>
      </c>
      <c r="U171" s="56">
        <v>2.75</v>
      </c>
      <c r="V171" s="56">
        <v>2.73</v>
      </c>
      <c r="W171" s="56">
        <v>2.75</v>
      </c>
      <c r="X171" s="56">
        <v>2.69</v>
      </c>
      <c r="Y171" s="56">
        <v>2.79</v>
      </c>
      <c r="Z171" s="56">
        <v>3.08</v>
      </c>
      <c r="AA171" s="56">
        <v>3.02</v>
      </c>
      <c r="AC171" s="66" t="s">
        <v>397</v>
      </c>
      <c r="AD171" s="52"/>
      <c r="AE171" s="52"/>
      <c r="AF171" s="52"/>
      <c r="AG171" s="52"/>
      <c r="AH171" s="52"/>
      <c r="AI171" s="52"/>
      <c r="AJ171" s="52"/>
      <c r="AK171" s="52"/>
      <c r="AL171" s="52"/>
      <c r="AM171" s="52"/>
      <c r="AN171" s="52"/>
      <c r="AO171" s="52"/>
      <c r="AQ171" s="66" t="s">
        <v>397</v>
      </c>
      <c r="AR171" s="52"/>
      <c r="AS171" s="52"/>
      <c r="AT171" s="52"/>
      <c r="AU171" s="52"/>
      <c r="AV171" s="52"/>
      <c r="AW171" s="52"/>
      <c r="AX171" s="52"/>
      <c r="AY171" s="52"/>
      <c r="AZ171" s="52"/>
      <c r="BA171" s="52"/>
      <c r="BB171" s="52"/>
      <c r="BC171" s="52"/>
    </row>
    <row r="172" spans="1:55" ht="12.75" customHeight="1">
      <c r="A172" s="66" t="s">
        <v>398</v>
      </c>
      <c r="B172" s="52">
        <v>3.0506000000000002</v>
      </c>
      <c r="C172" s="52">
        <v>3.0733000000000001</v>
      </c>
      <c r="D172" s="52">
        <v>3.0550999999999999</v>
      </c>
      <c r="E172" s="52">
        <v>3.1448</v>
      </c>
      <c r="F172" s="52">
        <v>3.2677</v>
      </c>
      <c r="G172" s="52">
        <v>3.3304999999999998</v>
      </c>
      <c r="H172" s="52">
        <v>3.2429000000000001</v>
      </c>
      <c r="I172" s="52">
        <v>3.2088000000000001</v>
      </c>
      <c r="J172" s="52">
        <v>3.2342</v>
      </c>
      <c r="K172" s="52">
        <v>3.1949000000000001</v>
      </c>
      <c r="L172" s="52">
        <v>3.2467999999999999</v>
      </c>
      <c r="M172" s="52">
        <v>3.2467999999999999</v>
      </c>
      <c r="N172" s="56"/>
      <c r="O172" s="56" t="s">
        <v>398</v>
      </c>
      <c r="P172" s="56">
        <v>3.05</v>
      </c>
      <c r="Q172" s="56">
        <v>3.07</v>
      </c>
      <c r="R172" s="56">
        <v>3.06</v>
      </c>
      <c r="S172" s="56">
        <v>3.14</v>
      </c>
      <c r="T172" s="56">
        <v>3.27</v>
      </c>
      <c r="U172" s="56">
        <v>3.33</v>
      </c>
      <c r="V172" s="56">
        <v>3.24</v>
      </c>
      <c r="W172" s="56">
        <v>3.21</v>
      </c>
      <c r="X172" s="56">
        <v>3.23</v>
      </c>
      <c r="Y172" s="56">
        <v>3.19</v>
      </c>
      <c r="Z172" s="56">
        <v>3.25</v>
      </c>
      <c r="AA172" s="56">
        <v>3.5</v>
      </c>
      <c r="AC172" s="66" t="s">
        <v>398</v>
      </c>
      <c r="AD172" s="52"/>
      <c r="AE172" s="52"/>
      <c r="AF172" s="52"/>
      <c r="AG172" s="52"/>
      <c r="AH172" s="52"/>
      <c r="AI172" s="52"/>
      <c r="AJ172" s="52"/>
      <c r="AK172" s="52"/>
      <c r="AL172" s="52"/>
      <c r="AM172" s="52"/>
      <c r="AN172" s="52"/>
      <c r="AO172" s="52"/>
      <c r="AQ172" s="66" t="s">
        <v>398</v>
      </c>
      <c r="AR172" s="52"/>
      <c r="AS172" s="52"/>
      <c r="AT172" s="52"/>
      <c r="AU172" s="52"/>
      <c r="AV172" s="52"/>
      <c r="AW172" s="52"/>
      <c r="AX172" s="52"/>
      <c r="AY172" s="52"/>
      <c r="AZ172" s="52"/>
      <c r="BA172" s="52"/>
      <c r="BB172" s="52"/>
      <c r="BC172" s="52"/>
    </row>
    <row r="173" spans="1:55" ht="12.75" customHeight="1">
      <c r="A173" s="66" t="s">
        <v>399</v>
      </c>
      <c r="B173" s="52">
        <v>4.0902000000000003</v>
      </c>
      <c r="C173" s="52">
        <v>4.2756999999999996</v>
      </c>
      <c r="D173" s="52">
        <v>4.0964999999999998</v>
      </c>
      <c r="E173" s="52">
        <v>4.2535999999999996</v>
      </c>
      <c r="F173" s="52">
        <v>4.3141999999999996</v>
      </c>
      <c r="G173" s="52">
        <v>4.3170000000000002</v>
      </c>
      <c r="H173" s="52">
        <v>4.4565999999999999</v>
      </c>
      <c r="I173" s="52">
        <v>4.4010999999999996</v>
      </c>
      <c r="J173" s="52">
        <v>4.3879999999999999</v>
      </c>
      <c r="K173" s="52">
        <v>4.2321</v>
      </c>
      <c r="L173" s="52">
        <v>3.948</v>
      </c>
      <c r="M173" s="52">
        <v>3.948</v>
      </c>
      <c r="N173" s="56"/>
      <c r="O173" s="56" t="s">
        <v>399</v>
      </c>
      <c r="P173" s="56">
        <v>4.09</v>
      </c>
      <c r="Q173" s="56">
        <v>4.28</v>
      </c>
      <c r="R173" s="56">
        <v>4.0999999999999996</v>
      </c>
      <c r="S173" s="56">
        <v>4.25</v>
      </c>
      <c r="T173" s="56">
        <v>4.3099999999999996</v>
      </c>
      <c r="U173" s="56">
        <v>4.32</v>
      </c>
      <c r="V173" s="56">
        <v>4.46</v>
      </c>
      <c r="W173" s="56">
        <v>4.4000000000000004</v>
      </c>
      <c r="X173" s="56">
        <v>4.3899999999999997</v>
      </c>
      <c r="Y173" s="56">
        <v>4.2300000000000004</v>
      </c>
      <c r="Z173" s="56">
        <v>3.95</v>
      </c>
      <c r="AA173" s="56">
        <v>4.2</v>
      </c>
      <c r="AC173" s="66" t="s">
        <v>399</v>
      </c>
      <c r="AD173" s="52"/>
      <c r="AE173" s="52"/>
      <c r="AF173" s="52"/>
      <c r="AG173" s="52"/>
      <c r="AH173" s="52"/>
      <c r="AI173" s="52"/>
      <c r="AJ173" s="52"/>
      <c r="AK173" s="52"/>
      <c r="AL173" s="52"/>
      <c r="AM173" s="52"/>
      <c r="AN173" s="52"/>
      <c r="AO173" s="52"/>
      <c r="AQ173" s="66" t="s">
        <v>399</v>
      </c>
      <c r="AR173" s="52"/>
      <c r="AS173" s="52"/>
      <c r="AT173" s="52"/>
      <c r="AU173" s="52"/>
      <c r="AV173" s="52"/>
      <c r="AW173" s="52"/>
      <c r="AX173" s="52"/>
      <c r="AY173" s="52"/>
      <c r="AZ173" s="52"/>
      <c r="BA173" s="52"/>
      <c r="BB173" s="52"/>
      <c r="BC173" s="52"/>
    </row>
    <row r="174" spans="1:55" ht="12.75" customHeight="1">
      <c r="A174" s="66" t="s">
        <v>400</v>
      </c>
      <c r="B174" s="52">
        <v>4.0861000000000001</v>
      </c>
      <c r="C174" s="52">
        <v>4.343</v>
      </c>
      <c r="D174" s="52">
        <v>4.4057000000000004</v>
      </c>
      <c r="E174" s="52">
        <v>4.7811000000000003</v>
      </c>
      <c r="F174" s="52">
        <v>4.9669999999999996</v>
      </c>
      <c r="G174" s="52">
        <v>4.9520999999999997</v>
      </c>
      <c r="H174" s="52">
        <v>5.2060000000000004</v>
      </c>
      <c r="I174" s="52">
        <v>4.7416999999999998</v>
      </c>
      <c r="J174" s="52">
        <v>4.6981999999999999</v>
      </c>
      <c r="K174" s="52">
        <v>4.3846999999999996</v>
      </c>
      <c r="L174" s="52">
        <v>4.4187000000000003</v>
      </c>
      <c r="M174" s="52">
        <v>4.4187000000000003</v>
      </c>
      <c r="N174" s="56"/>
      <c r="O174" s="56" t="s">
        <v>400</v>
      </c>
      <c r="P174" s="56">
        <v>4.09</v>
      </c>
      <c r="Q174" s="56">
        <v>4.34</v>
      </c>
      <c r="R174" s="56">
        <v>4.41</v>
      </c>
      <c r="S174" s="56">
        <v>4.78</v>
      </c>
      <c r="T174" s="56">
        <v>4.97</v>
      </c>
      <c r="U174" s="56">
        <v>4.95</v>
      </c>
      <c r="V174" s="56">
        <v>5.21</v>
      </c>
      <c r="W174" s="56">
        <v>4.74</v>
      </c>
      <c r="X174" s="56">
        <v>4.7</v>
      </c>
      <c r="Y174" s="56">
        <v>4.38</v>
      </c>
      <c r="Z174" s="56">
        <v>4.42</v>
      </c>
      <c r="AA174" s="56">
        <v>4.37</v>
      </c>
      <c r="AC174" s="66" t="s">
        <v>400</v>
      </c>
      <c r="AD174" s="52"/>
      <c r="AE174" s="52"/>
      <c r="AF174" s="52"/>
      <c r="AG174" s="52"/>
      <c r="AH174" s="52"/>
      <c r="AI174" s="52"/>
      <c r="AJ174" s="52"/>
      <c r="AK174" s="52"/>
      <c r="AL174" s="52"/>
      <c r="AM174" s="52"/>
      <c r="AN174" s="52"/>
      <c r="AO174" s="52"/>
      <c r="AQ174" s="66" t="s">
        <v>400</v>
      </c>
      <c r="AR174" s="52"/>
      <c r="AS174" s="52"/>
      <c r="AT174" s="52"/>
      <c r="AU174" s="52"/>
      <c r="AV174" s="52"/>
      <c r="AW174" s="52"/>
      <c r="AX174" s="52"/>
      <c r="AY174" s="52"/>
      <c r="AZ174" s="52"/>
      <c r="BA174" s="52"/>
      <c r="BB174" s="52"/>
      <c r="BC174" s="52"/>
    </row>
    <row r="175" spans="1:55" ht="12.75" customHeight="1">
      <c r="A175" s="66" t="s">
        <v>401</v>
      </c>
      <c r="B175" s="52">
        <v>4.2202000000000002</v>
      </c>
      <c r="C175" s="52">
        <v>4.3262999999999998</v>
      </c>
      <c r="D175" s="52">
        <v>4.1920999999999999</v>
      </c>
      <c r="E175" s="52">
        <v>4.3032000000000004</v>
      </c>
      <c r="F175" s="52">
        <v>4.3465999999999996</v>
      </c>
      <c r="G175" s="52">
        <v>4.4130000000000003</v>
      </c>
      <c r="H175" s="52">
        <v>4.2916999999999996</v>
      </c>
      <c r="I175" s="52">
        <v>4.1676000000000002</v>
      </c>
      <c r="J175" s="52">
        <v>4.1021999999999998</v>
      </c>
      <c r="K175" s="52">
        <v>3.9510999999999998</v>
      </c>
      <c r="L175" s="52">
        <v>4.0307000000000004</v>
      </c>
      <c r="M175" s="52">
        <v>4.0307000000000004</v>
      </c>
      <c r="N175" s="56"/>
      <c r="O175" s="56" t="s">
        <v>401</v>
      </c>
      <c r="P175" s="56">
        <v>4.22</v>
      </c>
      <c r="Q175" s="56">
        <v>4.33</v>
      </c>
      <c r="R175" s="56">
        <v>4.1900000000000004</v>
      </c>
      <c r="S175" s="56">
        <v>4.3</v>
      </c>
      <c r="T175" s="56">
        <v>4.3499999999999996</v>
      </c>
      <c r="U175" s="56">
        <v>4.41</v>
      </c>
      <c r="V175" s="56">
        <v>4.29</v>
      </c>
      <c r="W175" s="56">
        <v>4.17</v>
      </c>
      <c r="X175" s="56">
        <v>4.0999999999999996</v>
      </c>
      <c r="Y175" s="56">
        <v>3.95</v>
      </c>
      <c r="Z175" s="56">
        <v>4.03</v>
      </c>
      <c r="AA175" s="56">
        <v>3.77</v>
      </c>
      <c r="AC175" s="66" t="s">
        <v>401</v>
      </c>
      <c r="AD175" s="52"/>
      <c r="AE175" s="52"/>
      <c r="AF175" s="52"/>
      <c r="AG175" s="52"/>
      <c r="AH175" s="52"/>
      <c r="AI175" s="52"/>
      <c r="AJ175" s="52"/>
      <c r="AK175" s="52"/>
      <c r="AL175" s="52"/>
      <c r="AM175" s="52"/>
      <c r="AN175" s="52"/>
      <c r="AO175" s="52"/>
      <c r="AQ175" s="66" t="s">
        <v>401</v>
      </c>
      <c r="AR175" s="52"/>
      <c r="AS175" s="52"/>
      <c r="AT175" s="52"/>
      <c r="AU175" s="52"/>
      <c r="AV175" s="52"/>
      <c r="AW175" s="52"/>
      <c r="AX175" s="52"/>
      <c r="AY175" s="52"/>
      <c r="AZ175" s="52"/>
      <c r="BA175" s="52"/>
      <c r="BB175" s="52"/>
      <c r="BC175" s="52"/>
    </row>
    <row r="176" spans="1:55" ht="12.75" customHeight="1">
      <c r="A176" s="66" t="s">
        <v>402</v>
      </c>
      <c r="B176" s="52">
        <v>3.6406999999999998</v>
      </c>
      <c r="C176" s="52">
        <v>3.6574</v>
      </c>
      <c r="D176" s="52">
        <v>3.6248999999999998</v>
      </c>
      <c r="E176" s="52">
        <v>3.8022999999999998</v>
      </c>
      <c r="F176" s="52">
        <v>3.5735000000000001</v>
      </c>
      <c r="G176" s="52">
        <v>3.6907999999999999</v>
      </c>
      <c r="H176" s="52">
        <v>3.7692000000000001</v>
      </c>
      <c r="I176" s="52">
        <v>3.7812000000000001</v>
      </c>
      <c r="J176" s="52">
        <v>3.8957000000000002</v>
      </c>
      <c r="K176" s="52">
        <v>3.8913000000000002</v>
      </c>
      <c r="L176" s="52">
        <v>3.9413999999999998</v>
      </c>
      <c r="M176" s="52">
        <v>3.9413999999999998</v>
      </c>
      <c r="N176" s="56"/>
      <c r="O176" s="56" t="s">
        <v>402</v>
      </c>
      <c r="P176" s="56">
        <v>3.64</v>
      </c>
      <c r="Q176" s="56">
        <v>3.66</v>
      </c>
      <c r="R176" s="56">
        <v>3.62</v>
      </c>
      <c r="S176" s="56">
        <v>3.8</v>
      </c>
      <c r="T176" s="56">
        <v>3.57</v>
      </c>
      <c r="U176" s="56">
        <v>3.69</v>
      </c>
      <c r="V176" s="56">
        <v>3.77</v>
      </c>
      <c r="W176" s="56">
        <v>3.78</v>
      </c>
      <c r="X176" s="56">
        <v>3.9</v>
      </c>
      <c r="Y176" s="56">
        <v>3.89</v>
      </c>
      <c r="Z176" s="56">
        <v>3.94</v>
      </c>
      <c r="AA176" s="56">
        <v>3.68</v>
      </c>
      <c r="AC176" s="66" t="s">
        <v>402</v>
      </c>
      <c r="AD176" s="52"/>
      <c r="AE176" s="52"/>
      <c r="AF176" s="52"/>
      <c r="AG176" s="52"/>
      <c r="AH176" s="52"/>
      <c r="AI176" s="52"/>
      <c r="AJ176" s="52"/>
      <c r="AK176" s="52"/>
      <c r="AL176" s="52"/>
      <c r="AM176" s="52"/>
      <c r="AN176" s="52"/>
      <c r="AO176" s="52"/>
      <c r="AQ176" s="66" t="s">
        <v>402</v>
      </c>
      <c r="AR176" s="52"/>
      <c r="AS176" s="52"/>
      <c r="AT176" s="52"/>
      <c r="AU176" s="52"/>
      <c r="AV176" s="52"/>
      <c r="AW176" s="52"/>
      <c r="AX176" s="52"/>
      <c r="AY176" s="52"/>
      <c r="AZ176" s="52"/>
      <c r="BA176" s="52"/>
      <c r="BB176" s="52"/>
      <c r="BC176" s="52"/>
    </row>
    <row r="177" spans="1:55" ht="12.75" customHeight="1">
      <c r="A177" s="66" t="s">
        <v>403</v>
      </c>
      <c r="B177" s="52">
        <v>3.5813000000000001</v>
      </c>
      <c r="C177" s="52">
        <v>3.6114999999999999</v>
      </c>
      <c r="D177" s="52">
        <v>3.8656999999999999</v>
      </c>
      <c r="E177" s="52">
        <v>3.9584999999999999</v>
      </c>
      <c r="F177" s="52">
        <v>3.7907999999999999</v>
      </c>
      <c r="G177" s="52">
        <v>3.7237</v>
      </c>
      <c r="H177" s="52">
        <v>3.7027000000000001</v>
      </c>
      <c r="I177" s="52">
        <v>3.6920000000000002</v>
      </c>
      <c r="J177" s="52">
        <v>3.6158000000000001</v>
      </c>
      <c r="K177" s="52">
        <v>3.7010000000000001</v>
      </c>
      <c r="L177" s="52">
        <v>3.7913000000000001</v>
      </c>
      <c r="M177" s="52">
        <v>3.7913000000000001</v>
      </c>
      <c r="N177" s="56"/>
      <c r="O177" s="56" t="s">
        <v>403</v>
      </c>
      <c r="P177" s="56">
        <v>3.58</v>
      </c>
      <c r="Q177" s="56">
        <v>3.61</v>
      </c>
      <c r="R177" s="56">
        <v>3.87</v>
      </c>
      <c r="S177" s="56">
        <v>3.96</v>
      </c>
      <c r="T177" s="56">
        <v>3.79</v>
      </c>
      <c r="U177" s="56">
        <v>3.72</v>
      </c>
      <c r="V177" s="56">
        <v>3.7</v>
      </c>
      <c r="W177" s="56">
        <v>3.69</v>
      </c>
      <c r="X177" s="56">
        <v>3.62</v>
      </c>
      <c r="Y177" s="56">
        <v>3.7</v>
      </c>
      <c r="Z177" s="56">
        <v>3.79</v>
      </c>
      <c r="AA177" s="56">
        <v>3.64</v>
      </c>
      <c r="AC177" s="66" t="s">
        <v>403</v>
      </c>
      <c r="AD177" s="52"/>
      <c r="AE177" s="52"/>
      <c r="AF177" s="52"/>
      <c r="AG177" s="52"/>
      <c r="AH177" s="52"/>
      <c r="AI177" s="52"/>
      <c r="AJ177" s="52"/>
      <c r="AK177" s="52"/>
      <c r="AL177" s="52"/>
      <c r="AM177" s="52"/>
      <c r="AN177" s="52"/>
      <c r="AO177" s="52"/>
      <c r="AQ177" s="66" t="s">
        <v>403</v>
      </c>
      <c r="AR177" s="52"/>
      <c r="AS177" s="52"/>
      <c r="AT177" s="52"/>
      <c r="AU177" s="52"/>
      <c r="AV177" s="52"/>
      <c r="AW177" s="52"/>
      <c r="AX177" s="52"/>
      <c r="AY177" s="52"/>
      <c r="AZ177" s="52"/>
      <c r="BA177" s="52"/>
      <c r="BB177" s="52"/>
      <c r="BC177" s="52"/>
    </row>
    <row r="178" spans="1:55" ht="12.75" customHeight="1">
      <c r="A178" s="66" t="s">
        <v>404</v>
      </c>
      <c r="B178" s="52">
        <v>3.6493000000000002</v>
      </c>
      <c r="C178" s="52">
        <v>3.6145999999999998</v>
      </c>
      <c r="D178" s="52">
        <v>3.6876000000000002</v>
      </c>
      <c r="E178" s="52">
        <v>3.7222</v>
      </c>
      <c r="F178" s="52">
        <v>3.7597999999999998</v>
      </c>
      <c r="G178" s="52">
        <v>3.7120000000000002</v>
      </c>
      <c r="H178" s="52">
        <v>3.5779000000000001</v>
      </c>
      <c r="I178" s="52">
        <v>3.5253000000000001</v>
      </c>
      <c r="J178" s="52">
        <v>3.5282</v>
      </c>
      <c r="K178" s="52">
        <v>3.4499</v>
      </c>
      <c r="L178" s="52">
        <v>3.4754999999999998</v>
      </c>
      <c r="M178" s="52">
        <v>3.4754999999999998</v>
      </c>
      <c r="N178" s="56"/>
      <c r="O178" s="56" t="s">
        <v>404</v>
      </c>
      <c r="P178" s="56">
        <v>3.65</v>
      </c>
      <c r="Q178" s="56">
        <v>3.61</v>
      </c>
      <c r="R178" s="56">
        <v>3.69</v>
      </c>
      <c r="S178" s="56">
        <v>3.72</v>
      </c>
      <c r="T178" s="56">
        <v>3.76</v>
      </c>
      <c r="U178" s="56">
        <v>3.71</v>
      </c>
      <c r="V178" s="56">
        <v>3.58</v>
      </c>
      <c r="W178" s="56">
        <v>3.53</v>
      </c>
      <c r="X178" s="56">
        <v>3.53</v>
      </c>
      <c r="Y178" s="56">
        <v>3.45</v>
      </c>
      <c r="Z178" s="56">
        <v>3.48</v>
      </c>
      <c r="AA178" s="56">
        <v>3.21</v>
      </c>
      <c r="AC178" s="66" t="s">
        <v>404</v>
      </c>
      <c r="AD178" s="52"/>
      <c r="AE178" s="52"/>
      <c r="AF178" s="52"/>
      <c r="AG178" s="52"/>
      <c r="AH178" s="52"/>
      <c r="AI178" s="52"/>
      <c r="AJ178" s="52"/>
      <c r="AK178" s="52"/>
      <c r="AL178" s="52"/>
      <c r="AM178" s="52"/>
      <c r="AN178" s="52"/>
      <c r="AO178" s="52"/>
      <c r="AQ178" s="66" t="s">
        <v>404</v>
      </c>
      <c r="AR178" s="52"/>
      <c r="AS178" s="52"/>
      <c r="AT178" s="52"/>
      <c r="AU178" s="52"/>
      <c r="AV178" s="52"/>
      <c r="AW178" s="52"/>
      <c r="AX178" s="52"/>
      <c r="AY178" s="52"/>
      <c r="AZ178" s="52"/>
      <c r="BA178" s="52"/>
      <c r="BB178" s="52"/>
      <c r="BC178" s="52"/>
    </row>
    <row r="179" spans="1:55" ht="12.75" customHeight="1">
      <c r="A179" s="66" t="s">
        <v>405</v>
      </c>
      <c r="B179" s="52">
        <v>3.2038000000000002</v>
      </c>
      <c r="C179" s="52">
        <v>3.09</v>
      </c>
      <c r="D179" s="52">
        <v>2.95</v>
      </c>
      <c r="E179" s="52">
        <v>3.0756000000000001</v>
      </c>
      <c r="F179" s="52">
        <v>3.1335999999999999</v>
      </c>
      <c r="G179" s="52">
        <v>3.2755999999999998</v>
      </c>
      <c r="H179" s="52">
        <v>3.3681999999999999</v>
      </c>
      <c r="I179" s="52">
        <v>3.2174</v>
      </c>
      <c r="J179" s="52">
        <v>3.1629</v>
      </c>
      <c r="K179" s="52">
        <v>2.8563000000000001</v>
      </c>
      <c r="L179" s="52">
        <v>2.7324999999999999</v>
      </c>
      <c r="M179" s="52">
        <v>2.7324999999999999</v>
      </c>
      <c r="N179" s="56"/>
      <c r="O179" s="56" t="s">
        <v>405</v>
      </c>
      <c r="P179" s="56">
        <v>3.2</v>
      </c>
      <c r="Q179" s="56">
        <v>3.09</v>
      </c>
      <c r="R179" s="56">
        <v>2.95</v>
      </c>
      <c r="S179" s="56">
        <v>3.08</v>
      </c>
      <c r="T179" s="56">
        <v>3.13</v>
      </c>
      <c r="U179" s="56">
        <v>3.28</v>
      </c>
      <c r="V179" s="56">
        <v>3.37</v>
      </c>
      <c r="W179" s="56">
        <v>3.22</v>
      </c>
      <c r="X179" s="56">
        <v>3.16</v>
      </c>
      <c r="Y179" s="56">
        <v>2.86</v>
      </c>
      <c r="Z179" s="56">
        <v>2.73</v>
      </c>
      <c r="AA179" s="56">
        <v>2.59</v>
      </c>
      <c r="AC179" s="66" t="s">
        <v>405</v>
      </c>
      <c r="AD179" s="52"/>
      <c r="AE179" s="52"/>
      <c r="AF179" s="52"/>
      <c r="AG179" s="52"/>
      <c r="AH179" s="52"/>
      <c r="AI179" s="52"/>
      <c r="AJ179" s="52"/>
      <c r="AK179" s="52"/>
      <c r="AL179" s="52"/>
      <c r="AM179" s="52"/>
      <c r="AN179" s="52"/>
      <c r="AO179" s="52"/>
      <c r="AQ179" s="66" t="s">
        <v>405</v>
      </c>
      <c r="AR179" s="52"/>
      <c r="AS179" s="52"/>
      <c r="AT179" s="52"/>
      <c r="AU179" s="52"/>
      <c r="AV179" s="52"/>
      <c r="AW179" s="52"/>
      <c r="AX179" s="52"/>
      <c r="AY179" s="52"/>
      <c r="AZ179" s="52"/>
      <c r="BA179" s="52"/>
      <c r="BB179" s="52"/>
      <c r="BC179" s="52"/>
    </row>
    <row r="180" spans="1:55" ht="12.75" customHeight="1">
      <c r="A180" s="66" t="s">
        <v>406</v>
      </c>
      <c r="B180" s="52">
        <v>2.4350999999999998</v>
      </c>
      <c r="C180" s="52">
        <v>2.4653999999999998</v>
      </c>
      <c r="D180" s="52">
        <v>2.4474</v>
      </c>
      <c r="E180" s="52">
        <v>2.5007000000000001</v>
      </c>
      <c r="F180" s="52">
        <v>2.5261999999999998</v>
      </c>
      <c r="G180" s="52">
        <v>2.5592000000000001</v>
      </c>
      <c r="H180" s="52">
        <v>2.5424000000000002</v>
      </c>
      <c r="I180" s="52">
        <v>2.5756000000000001</v>
      </c>
      <c r="J180" s="52">
        <v>2.7046000000000001</v>
      </c>
      <c r="K180" s="52">
        <v>2.6930000000000001</v>
      </c>
      <c r="L180" s="52">
        <v>2.7122999999999999</v>
      </c>
      <c r="M180" s="52">
        <v>2.7122999999999999</v>
      </c>
      <c r="N180" s="56"/>
      <c r="O180" s="56" t="s">
        <v>406</v>
      </c>
      <c r="P180" s="56">
        <v>2.44</v>
      </c>
      <c r="Q180" s="56">
        <v>2.4700000000000002</v>
      </c>
      <c r="R180" s="56">
        <v>2.4500000000000002</v>
      </c>
      <c r="S180" s="56">
        <v>2.5</v>
      </c>
      <c r="T180" s="56">
        <v>2.5299999999999998</v>
      </c>
      <c r="U180" s="56">
        <v>2.56</v>
      </c>
      <c r="V180" s="56">
        <v>2.54</v>
      </c>
      <c r="W180" s="56">
        <v>2.58</v>
      </c>
      <c r="X180" s="56">
        <v>2.7</v>
      </c>
      <c r="Y180" s="56">
        <v>2.69</v>
      </c>
      <c r="Z180" s="56">
        <v>2.71</v>
      </c>
      <c r="AA180" s="56">
        <v>2.86</v>
      </c>
      <c r="AC180" s="66" t="s">
        <v>406</v>
      </c>
      <c r="AD180" s="52"/>
      <c r="AE180" s="52"/>
      <c r="AF180" s="52"/>
      <c r="AG180" s="52"/>
      <c r="AH180" s="52"/>
      <c r="AI180" s="52"/>
      <c r="AJ180" s="52"/>
      <c r="AK180" s="52"/>
      <c r="AL180" s="52"/>
      <c r="AM180" s="52"/>
      <c r="AN180" s="52"/>
      <c r="AO180" s="52"/>
      <c r="AQ180" s="66" t="s">
        <v>406</v>
      </c>
      <c r="AR180" s="52"/>
      <c r="AS180" s="52"/>
      <c r="AT180" s="52"/>
      <c r="AU180" s="52"/>
      <c r="AV180" s="52"/>
      <c r="AW180" s="52"/>
      <c r="AX180" s="52"/>
      <c r="AY180" s="52"/>
      <c r="AZ180" s="52"/>
      <c r="BA180" s="52"/>
      <c r="BB180" s="52"/>
      <c r="BC180" s="52"/>
    </row>
    <row r="181" spans="1:55" ht="12.75" customHeight="1">
      <c r="A181" s="66" t="s">
        <v>407</v>
      </c>
      <c r="B181" s="52">
        <v>2.6381999999999999</v>
      </c>
      <c r="C181" s="52">
        <v>2.5831</v>
      </c>
      <c r="D181" s="52">
        <v>2.6619999999999999</v>
      </c>
      <c r="E181" s="52">
        <v>2.8748</v>
      </c>
      <c r="F181" s="52">
        <v>2.9455</v>
      </c>
      <c r="G181" s="52">
        <v>2.8679999999999999</v>
      </c>
      <c r="H181" s="52">
        <v>3.0577999999999999</v>
      </c>
      <c r="I181" s="52">
        <v>3.1640000000000001</v>
      </c>
      <c r="J181" s="52">
        <v>3.2183000000000002</v>
      </c>
      <c r="K181" s="52">
        <v>3.0752999999999999</v>
      </c>
      <c r="L181" s="52">
        <v>3.1160999999999999</v>
      </c>
      <c r="M181" s="52">
        <v>3.1160999999999999</v>
      </c>
      <c r="N181" s="56"/>
      <c r="O181" s="56" t="s">
        <v>407</v>
      </c>
      <c r="P181" s="56">
        <v>2.64</v>
      </c>
      <c r="Q181" s="56">
        <v>2.58</v>
      </c>
      <c r="R181" s="56">
        <v>2.66</v>
      </c>
      <c r="S181" s="56">
        <v>2.87</v>
      </c>
      <c r="T181" s="56">
        <v>2.95</v>
      </c>
      <c r="U181" s="56">
        <v>2.87</v>
      </c>
      <c r="V181" s="56">
        <v>3.06</v>
      </c>
      <c r="W181" s="56">
        <v>3.16</v>
      </c>
      <c r="X181" s="56">
        <v>3.22</v>
      </c>
      <c r="Y181" s="56">
        <v>3.08</v>
      </c>
      <c r="Z181" s="56">
        <v>3.12</v>
      </c>
      <c r="AA181" s="56">
        <v>3.22</v>
      </c>
      <c r="AC181" s="66" t="s">
        <v>407</v>
      </c>
      <c r="AD181" s="52"/>
      <c r="AE181" s="52"/>
      <c r="AF181" s="52"/>
      <c r="AG181" s="52"/>
      <c r="AH181" s="52"/>
      <c r="AI181" s="52"/>
      <c r="AJ181" s="52"/>
      <c r="AK181" s="52"/>
      <c r="AL181" s="52"/>
      <c r="AM181" s="52"/>
      <c r="AN181" s="52"/>
      <c r="AO181" s="52"/>
      <c r="AQ181" s="66" t="s">
        <v>407</v>
      </c>
      <c r="AR181" s="52"/>
      <c r="AS181" s="52"/>
      <c r="AT181" s="52"/>
      <c r="AU181" s="52"/>
      <c r="AV181" s="52"/>
      <c r="AW181" s="52"/>
      <c r="AX181" s="52"/>
      <c r="AY181" s="52"/>
      <c r="AZ181" s="52"/>
      <c r="BA181" s="52"/>
      <c r="BB181" s="52"/>
      <c r="BC181" s="52"/>
    </row>
    <row r="182" spans="1:55" ht="12.75" customHeight="1">
      <c r="A182" s="66" t="s">
        <v>408</v>
      </c>
      <c r="B182" s="52">
        <v>3.7921999999999998</v>
      </c>
      <c r="C182" s="52">
        <v>3.8555999999999999</v>
      </c>
      <c r="D182" s="52">
        <v>3.8157000000000001</v>
      </c>
      <c r="E182" s="52">
        <v>4.1212999999999997</v>
      </c>
      <c r="F182" s="52">
        <v>4.1525999999999996</v>
      </c>
      <c r="G182" s="52">
        <v>4.1281999999999996</v>
      </c>
      <c r="H182" s="52">
        <v>4.2262000000000004</v>
      </c>
      <c r="I182" s="52">
        <v>4.3376999999999999</v>
      </c>
      <c r="J182" s="52">
        <v>4.2542999999999997</v>
      </c>
      <c r="K182" s="52">
        <v>4.3273999999999999</v>
      </c>
      <c r="L182" s="52">
        <v>4.2198000000000002</v>
      </c>
      <c r="M182" s="52">
        <v>4.2198000000000002</v>
      </c>
      <c r="N182" s="56"/>
      <c r="O182" s="56" t="s">
        <v>408</v>
      </c>
      <c r="P182" s="56">
        <v>3.79</v>
      </c>
      <c r="Q182" s="56">
        <v>3.86</v>
      </c>
      <c r="R182" s="56">
        <v>3.82</v>
      </c>
      <c r="S182" s="56">
        <v>4.12</v>
      </c>
      <c r="T182" s="56">
        <v>4.1500000000000004</v>
      </c>
      <c r="U182" s="56">
        <v>4.13</v>
      </c>
      <c r="V182" s="56">
        <v>4.2300000000000004</v>
      </c>
      <c r="W182" s="56">
        <v>4.34</v>
      </c>
      <c r="X182" s="56">
        <v>4.25</v>
      </c>
      <c r="Y182" s="56">
        <v>4.33</v>
      </c>
      <c r="Z182" s="56">
        <v>4.22</v>
      </c>
      <c r="AA182" s="56">
        <v>4.28</v>
      </c>
      <c r="AC182" s="66" t="s">
        <v>408</v>
      </c>
      <c r="AD182" s="52"/>
      <c r="AE182" s="52"/>
      <c r="AF182" s="52"/>
      <c r="AG182" s="52"/>
      <c r="AH182" s="52"/>
      <c r="AI182" s="52"/>
      <c r="AJ182" s="52"/>
      <c r="AK182" s="52"/>
      <c r="AL182" s="52"/>
      <c r="AM182" s="52"/>
      <c r="AN182" s="52"/>
      <c r="AO182" s="52"/>
      <c r="AQ182" s="66" t="s">
        <v>408</v>
      </c>
      <c r="AR182" s="52"/>
      <c r="AS182" s="52"/>
      <c r="AT182" s="52"/>
      <c r="AU182" s="52"/>
      <c r="AV182" s="52"/>
      <c r="AW182" s="52"/>
      <c r="AX182" s="52"/>
      <c r="AY182" s="52"/>
      <c r="AZ182" s="52"/>
      <c r="BA182" s="52"/>
      <c r="BB182" s="52"/>
      <c r="BC182" s="52"/>
    </row>
    <row r="183" spans="1:55" ht="12.75" customHeight="1">
      <c r="A183" s="66" t="s">
        <v>409</v>
      </c>
      <c r="B183" s="52">
        <v>4.1398000000000001</v>
      </c>
      <c r="C183" s="52">
        <v>4.0723000000000003</v>
      </c>
      <c r="D183" s="52">
        <v>4.0233999999999996</v>
      </c>
      <c r="E183" s="52">
        <v>3.9638</v>
      </c>
      <c r="F183" s="52">
        <v>4.0103</v>
      </c>
      <c r="G183" s="52">
        <v>4.0891999999999999</v>
      </c>
      <c r="H183" s="52">
        <v>4.085</v>
      </c>
      <c r="I183" s="52">
        <v>3.9885000000000002</v>
      </c>
      <c r="J183" s="52">
        <v>3.8428</v>
      </c>
      <c r="K183" s="52">
        <v>3.5937999999999999</v>
      </c>
      <c r="L183" s="52">
        <v>3.6604000000000001</v>
      </c>
      <c r="M183" s="52">
        <v>3.6604000000000001</v>
      </c>
      <c r="N183" s="56"/>
      <c r="O183" s="56" t="s">
        <v>409</v>
      </c>
      <c r="P183" s="56">
        <v>4.1399999999999997</v>
      </c>
      <c r="Q183" s="56">
        <v>4.07</v>
      </c>
      <c r="R183" s="56">
        <v>4.0199999999999996</v>
      </c>
      <c r="S183" s="56">
        <v>3.96</v>
      </c>
      <c r="T183" s="56">
        <v>4.01</v>
      </c>
      <c r="U183" s="56">
        <v>4.09</v>
      </c>
      <c r="V183" s="56">
        <v>4.09</v>
      </c>
      <c r="W183" s="56">
        <v>3.99</v>
      </c>
      <c r="X183" s="56">
        <v>3.84</v>
      </c>
      <c r="Y183" s="56">
        <v>3.59</v>
      </c>
      <c r="Z183" s="56">
        <v>3.66</v>
      </c>
      <c r="AA183" s="56">
        <v>3.46</v>
      </c>
      <c r="AC183" s="66" t="s">
        <v>409</v>
      </c>
      <c r="AD183" s="52"/>
      <c r="AE183" s="52"/>
      <c r="AF183" s="52"/>
      <c r="AG183" s="52"/>
      <c r="AH183" s="52"/>
      <c r="AI183" s="52"/>
      <c r="AJ183" s="52"/>
      <c r="AK183" s="52"/>
      <c r="AL183" s="52"/>
      <c r="AM183" s="52"/>
      <c r="AN183" s="52"/>
      <c r="AO183" s="52"/>
      <c r="AQ183" s="66" t="s">
        <v>409</v>
      </c>
      <c r="AR183" s="52"/>
      <c r="AS183" s="52"/>
      <c r="AT183" s="52"/>
      <c r="AU183" s="52"/>
      <c r="AV183" s="52"/>
      <c r="AW183" s="52"/>
      <c r="AX183" s="52"/>
      <c r="AY183" s="52"/>
      <c r="AZ183" s="52"/>
      <c r="BA183" s="52"/>
      <c r="BB183" s="52"/>
      <c r="BC183" s="52"/>
    </row>
    <row r="184" spans="1:55" ht="12.75" customHeight="1">
      <c r="A184" s="66" t="s">
        <v>410</v>
      </c>
      <c r="B184" s="52">
        <v>3.2879999999999998</v>
      </c>
      <c r="C184" s="52">
        <v>3.0514999999999999</v>
      </c>
      <c r="D184" s="52">
        <v>2.7713999999999999</v>
      </c>
      <c r="E184" s="52">
        <v>2.7784</v>
      </c>
      <c r="F184" s="52">
        <v>2.7212999999999998</v>
      </c>
      <c r="G184" s="52">
        <v>2.6236999999999999</v>
      </c>
      <c r="H184" s="52">
        <v>2.6585999999999999</v>
      </c>
      <c r="I184" s="52">
        <v>2.59</v>
      </c>
      <c r="J184" s="52">
        <v>2.6371000000000002</v>
      </c>
      <c r="K184" s="52">
        <v>2.8363</v>
      </c>
      <c r="L184" s="52">
        <v>2.8708999999999998</v>
      </c>
      <c r="M184" s="52">
        <v>2.8708999999999998</v>
      </c>
      <c r="N184" s="56"/>
      <c r="O184" s="56" t="s">
        <v>410</v>
      </c>
      <c r="P184" s="56">
        <v>3.29</v>
      </c>
      <c r="Q184" s="56">
        <v>3.05</v>
      </c>
      <c r="R184" s="56">
        <v>2.77</v>
      </c>
      <c r="S184" s="56">
        <v>2.78</v>
      </c>
      <c r="T184" s="56">
        <v>2.72</v>
      </c>
      <c r="U184" s="56">
        <v>2.62</v>
      </c>
      <c r="V184" s="56">
        <v>2.66</v>
      </c>
      <c r="W184" s="56">
        <v>2.59</v>
      </c>
      <c r="X184" s="56">
        <v>2.64</v>
      </c>
      <c r="Y184" s="56">
        <v>2.84</v>
      </c>
      <c r="Z184" s="56">
        <v>2.87</v>
      </c>
      <c r="AA184" s="56">
        <v>2.92</v>
      </c>
      <c r="AC184" s="66" t="s">
        <v>410</v>
      </c>
      <c r="AD184" s="52"/>
      <c r="AE184" s="52"/>
      <c r="AF184" s="52"/>
      <c r="AG184" s="52"/>
      <c r="AH184" s="52"/>
      <c r="AI184" s="52"/>
      <c r="AJ184" s="52"/>
      <c r="AK184" s="52"/>
      <c r="AL184" s="52"/>
      <c r="AM184" s="52"/>
      <c r="AN184" s="52"/>
      <c r="AO184" s="52"/>
      <c r="AQ184" s="66" t="s">
        <v>410</v>
      </c>
      <c r="AR184" s="52"/>
      <c r="AS184" s="52"/>
      <c r="AT184" s="52"/>
      <c r="AU184" s="52"/>
      <c r="AV184" s="52"/>
      <c r="AW184" s="52"/>
      <c r="AX184" s="52"/>
      <c r="AY184" s="52"/>
      <c r="AZ184" s="52"/>
      <c r="BA184" s="52"/>
      <c r="BB184" s="52"/>
      <c r="BC184" s="52"/>
    </row>
    <row r="185" spans="1:55" ht="12.75" customHeight="1">
      <c r="A185" s="66" t="s">
        <v>411</v>
      </c>
      <c r="B185" s="52">
        <v>2.8580999999999999</v>
      </c>
      <c r="C185" s="52">
        <v>2.7808000000000002</v>
      </c>
      <c r="D185" s="52">
        <v>3.0017999999999998</v>
      </c>
      <c r="E185" s="52">
        <v>3.2654000000000001</v>
      </c>
      <c r="F185" s="52">
        <v>3.5594999999999999</v>
      </c>
      <c r="G185" s="52">
        <v>3.6385999999999998</v>
      </c>
      <c r="H185" s="52">
        <v>3.891</v>
      </c>
      <c r="I185" s="52">
        <v>4.165</v>
      </c>
      <c r="J185" s="52">
        <v>4.3544</v>
      </c>
      <c r="K185" s="52">
        <v>3.9649000000000001</v>
      </c>
      <c r="L185" s="52">
        <v>3.6865000000000001</v>
      </c>
      <c r="M185" s="52">
        <v>3.6865000000000001</v>
      </c>
      <c r="N185" s="56"/>
      <c r="O185" s="56" t="s">
        <v>411</v>
      </c>
      <c r="P185" s="56">
        <v>2.86</v>
      </c>
      <c r="Q185" s="56">
        <v>2.78</v>
      </c>
      <c r="R185" s="56">
        <v>3</v>
      </c>
      <c r="S185" s="56">
        <v>3.27</v>
      </c>
      <c r="T185" s="56">
        <v>3.56</v>
      </c>
      <c r="U185" s="56">
        <v>3.64</v>
      </c>
      <c r="V185" s="56">
        <v>3.89</v>
      </c>
      <c r="W185" s="56">
        <v>4.17</v>
      </c>
      <c r="X185" s="56">
        <v>4.3499999999999996</v>
      </c>
      <c r="Y185" s="56">
        <v>3.96</v>
      </c>
      <c r="Z185" s="56">
        <v>3.69</v>
      </c>
      <c r="AA185" s="56">
        <v>3.6</v>
      </c>
      <c r="AC185" s="66" t="s">
        <v>411</v>
      </c>
      <c r="AD185" s="52"/>
      <c r="AE185" s="52"/>
      <c r="AF185" s="52"/>
      <c r="AG185" s="52"/>
      <c r="AH185" s="52"/>
      <c r="AI185" s="52"/>
      <c r="AJ185" s="52"/>
      <c r="AK185" s="52"/>
      <c r="AL185" s="52"/>
      <c r="AM185" s="52"/>
      <c r="AN185" s="52"/>
      <c r="AO185" s="52"/>
      <c r="AQ185" s="66" t="s">
        <v>411</v>
      </c>
      <c r="AR185" s="52"/>
      <c r="AS185" s="52"/>
      <c r="AT185" s="52"/>
      <c r="AU185" s="52"/>
      <c r="AV185" s="52"/>
      <c r="AW185" s="52"/>
      <c r="AX185" s="52"/>
      <c r="AY185" s="52"/>
      <c r="AZ185" s="52"/>
      <c r="BA185" s="52"/>
      <c r="BB185" s="52"/>
      <c r="BC185" s="52"/>
    </row>
    <row r="186" spans="1:55" ht="12.75" customHeight="1">
      <c r="A186" s="66" t="s">
        <v>412</v>
      </c>
      <c r="B186" s="52">
        <v>3.593</v>
      </c>
      <c r="C186" s="52">
        <v>3.3336000000000001</v>
      </c>
      <c r="D186" s="52">
        <v>3.0767000000000002</v>
      </c>
      <c r="E186" s="52">
        <v>3.3449</v>
      </c>
      <c r="F186" s="52">
        <v>3.3944999999999999</v>
      </c>
      <c r="G186" s="52">
        <v>3.5579999999999998</v>
      </c>
      <c r="H186" s="52">
        <v>3.4952999999999999</v>
      </c>
      <c r="I186" s="52">
        <v>3.6110000000000002</v>
      </c>
      <c r="J186" s="52">
        <v>3.4933000000000001</v>
      </c>
      <c r="K186" s="52">
        <v>3.2604000000000002</v>
      </c>
      <c r="L186" s="52">
        <v>3.2921</v>
      </c>
      <c r="M186" s="52">
        <v>3.2921</v>
      </c>
      <c r="N186" s="56"/>
      <c r="O186" s="56" t="s">
        <v>412</v>
      </c>
      <c r="P186" s="56">
        <v>3.59</v>
      </c>
      <c r="Q186" s="56">
        <v>3.33</v>
      </c>
      <c r="R186" s="56">
        <v>3.08</v>
      </c>
      <c r="S186" s="56">
        <v>3.34</v>
      </c>
      <c r="T186" s="56">
        <v>3.39</v>
      </c>
      <c r="U186" s="56">
        <v>3.56</v>
      </c>
      <c r="V186" s="56">
        <v>3.5</v>
      </c>
      <c r="W186" s="56">
        <v>3.61</v>
      </c>
      <c r="X186" s="56">
        <v>3.49</v>
      </c>
      <c r="Y186" s="56">
        <v>3.26</v>
      </c>
      <c r="Z186" s="56">
        <v>3.29</v>
      </c>
      <c r="AA186" s="56">
        <v>2.94</v>
      </c>
      <c r="AC186" s="66" t="s">
        <v>412</v>
      </c>
      <c r="AD186" s="52"/>
      <c r="AE186" s="52"/>
      <c r="AF186" s="52"/>
      <c r="AG186" s="52"/>
      <c r="AH186" s="52"/>
      <c r="AI186" s="52"/>
      <c r="AJ186" s="52"/>
      <c r="AK186" s="52"/>
      <c r="AL186" s="52"/>
      <c r="AM186" s="52"/>
      <c r="AN186" s="52"/>
      <c r="AO186" s="52"/>
      <c r="AQ186" s="66" t="s">
        <v>412</v>
      </c>
      <c r="AR186" s="52"/>
      <c r="AS186" s="52"/>
      <c r="AT186" s="52"/>
      <c r="AU186" s="52"/>
      <c r="AV186" s="52"/>
      <c r="AW186" s="52"/>
      <c r="AX186" s="52"/>
      <c r="AY186" s="52"/>
      <c r="AZ186" s="52"/>
      <c r="BA186" s="52"/>
      <c r="BB186" s="52"/>
      <c r="BC186" s="52"/>
    </row>
    <row r="187" spans="1:55" ht="12.75" customHeight="1">
      <c r="A187" s="66" t="s">
        <v>413</v>
      </c>
      <c r="B187" s="52">
        <v>2.8715999999999999</v>
      </c>
      <c r="C187" s="52">
        <v>3.0550999999999999</v>
      </c>
      <c r="D187" s="52">
        <v>3.0992000000000002</v>
      </c>
      <c r="E187" s="52">
        <v>3.1547999999999998</v>
      </c>
      <c r="F187" s="52">
        <v>3.2930000000000001</v>
      </c>
      <c r="G187" s="52">
        <v>3.5804</v>
      </c>
      <c r="H187" s="52">
        <v>3.7664</v>
      </c>
      <c r="I187" s="52">
        <v>3.7711999999999999</v>
      </c>
      <c r="J187" s="52">
        <v>3.6214</v>
      </c>
      <c r="K187" s="52">
        <v>3.3694999999999999</v>
      </c>
      <c r="L187" s="52">
        <v>3.3222</v>
      </c>
      <c r="M187" s="52">
        <v>3.3222</v>
      </c>
      <c r="N187" s="56"/>
      <c r="O187" s="56" t="s">
        <v>413</v>
      </c>
      <c r="P187" s="56">
        <v>2.87</v>
      </c>
      <c r="Q187" s="56">
        <v>3.06</v>
      </c>
      <c r="R187" s="56">
        <v>3.1</v>
      </c>
      <c r="S187" s="56">
        <v>3.15</v>
      </c>
      <c r="T187" s="56">
        <v>3.29</v>
      </c>
      <c r="U187" s="56">
        <v>3.58</v>
      </c>
      <c r="V187" s="56">
        <v>3.77</v>
      </c>
      <c r="W187" s="56">
        <v>3.77</v>
      </c>
      <c r="X187" s="56">
        <v>3.62</v>
      </c>
      <c r="Y187" s="56">
        <v>3.37</v>
      </c>
      <c r="Z187" s="56">
        <v>3.32</v>
      </c>
      <c r="AA187" s="56">
        <v>3.29</v>
      </c>
      <c r="AC187" s="66" t="s">
        <v>413</v>
      </c>
      <c r="AD187" s="52"/>
      <c r="AE187" s="52"/>
      <c r="AF187" s="52"/>
      <c r="AG187" s="52"/>
      <c r="AH187" s="52"/>
      <c r="AI187" s="52"/>
      <c r="AJ187" s="52"/>
      <c r="AK187" s="52"/>
      <c r="AL187" s="52"/>
      <c r="AM187" s="52"/>
      <c r="AN187" s="52"/>
      <c r="AO187" s="52"/>
      <c r="AQ187" s="66" t="s">
        <v>413</v>
      </c>
      <c r="AR187" s="52"/>
      <c r="AS187" s="52"/>
      <c r="AT187" s="52"/>
      <c r="AU187" s="52"/>
      <c r="AV187" s="52"/>
      <c r="AW187" s="52"/>
      <c r="AX187" s="52"/>
      <c r="AY187" s="52"/>
      <c r="AZ187" s="52"/>
      <c r="BA187" s="52"/>
      <c r="BB187" s="52"/>
      <c r="BC187" s="52"/>
    </row>
    <row r="188" spans="1:55" ht="12.75" customHeight="1">
      <c r="A188" s="66" t="s">
        <v>414</v>
      </c>
      <c r="B188" s="52">
        <v>3.3650000000000002</v>
      </c>
      <c r="C188" s="52">
        <v>3.3285999999999998</v>
      </c>
      <c r="D188" s="52">
        <v>3.5688</v>
      </c>
      <c r="E188" s="52">
        <v>3.9510000000000001</v>
      </c>
      <c r="F188" s="52">
        <v>4.0904999999999996</v>
      </c>
      <c r="G188" s="52">
        <v>3.9060999999999999</v>
      </c>
      <c r="H188" s="52">
        <v>3.9540000000000002</v>
      </c>
      <c r="I188" s="52">
        <v>3.7955000000000001</v>
      </c>
      <c r="J188" s="52">
        <v>3.7463000000000002</v>
      </c>
      <c r="K188" s="52">
        <v>3.5293000000000001</v>
      </c>
      <c r="L188" s="52">
        <v>3.5701000000000001</v>
      </c>
      <c r="M188" s="52">
        <v>3.5701000000000001</v>
      </c>
      <c r="N188" s="56"/>
      <c r="O188" s="56" t="s">
        <v>414</v>
      </c>
      <c r="P188" s="56">
        <v>3.37</v>
      </c>
      <c r="Q188" s="56">
        <v>3.33</v>
      </c>
      <c r="R188" s="56">
        <v>3.57</v>
      </c>
      <c r="S188" s="56">
        <v>3.95</v>
      </c>
      <c r="T188" s="56">
        <v>4.09</v>
      </c>
      <c r="U188" s="56">
        <v>3.91</v>
      </c>
      <c r="V188" s="56">
        <v>3.95</v>
      </c>
      <c r="W188" s="56">
        <v>3.8</v>
      </c>
      <c r="X188" s="56">
        <v>3.75</v>
      </c>
      <c r="Y188" s="56">
        <v>3.53</v>
      </c>
      <c r="Z188" s="56">
        <v>3.57</v>
      </c>
      <c r="AA188" s="56">
        <v>3.73</v>
      </c>
      <c r="AC188" s="66" t="s">
        <v>414</v>
      </c>
      <c r="AD188" s="52"/>
      <c r="AE188" s="52"/>
      <c r="AF188" s="52"/>
      <c r="AG188" s="52"/>
      <c r="AH188" s="52"/>
      <c r="AI188" s="52"/>
      <c r="AJ188" s="52"/>
      <c r="AK188" s="52"/>
      <c r="AL188" s="52"/>
      <c r="AM188" s="52"/>
      <c r="AN188" s="52"/>
      <c r="AO188" s="52"/>
      <c r="AQ188" s="66" t="s">
        <v>414</v>
      </c>
      <c r="AR188" s="52"/>
      <c r="AS188" s="52"/>
      <c r="AT188" s="52"/>
      <c r="AU188" s="52"/>
      <c r="AV188" s="52"/>
      <c r="AW188" s="52"/>
      <c r="AX188" s="52"/>
      <c r="AY188" s="52"/>
      <c r="AZ188" s="52"/>
      <c r="BA188" s="52"/>
      <c r="BB188" s="52"/>
      <c r="BC188" s="52"/>
    </row>
    <row r="189" spans="1:55" ht="12.75" customHeight="1">
      <c r="A189" s="66" t="s">
        <v>415</v>
      </c>
      <c r="B189" s="52">
        <v>4.2423000000000002</v>
      </c>
      <c r="C189" s="52">
        <v>4.6661000000000001</v>
      </c>
      <c r="D189" s="52">
        <v>4.5708000000000002</v>
      </c>
      <c r="E189" s="52">
        <v>4.8395000000000001</v>
      </c>
      <c r="F189" s="52">
        <v>5.0826000000000002</v>
      </c>
      <c r="G189" s="52">
        <v>5.0591999999999997</v>
      </c>
      <c r="H189" s="52">
        <v>5.0235000000000003</v>
      </c>
      <c r="I189" s="52">
        <v>5.0099</v>
      </c>
      <c r="J189" s="52">
        <v>5.2363999999999997</v>
      </c>
      <c r="K189" s="52">
        <v>5.0564</v>
      </c>
      <c r="L189" s="52">
        <v>6.1554000000000002</v>
      </c>
      <c r="M189" s="52">
        <v>6.1554000000000002</v>
      </c>
      <c r="N189" s="56"/>
      <c r="O189" s="56" t="s">
        <v>415</v>
      </c>
      <c r="P189" s="56">
        <v>4.24</v>
      </c>
      <c r="Q189" s="56">
        <v>4.67</v>
      </c>
      <c r="R189" s="56">
        <v>4.57</v>
      </c>
      <c r="S189" s="56">
        <v>4.84</v>
      </c>
      <c r="T189" s="56">
        <v>5.08</v>
      </c>
      <c r="U189" s="56">
        <v>5.0599999999999996</v>
      </c>
      <c r="V189" s="56">
        <v>5.0199999999999996</v>
      </c>
      <c r="W189" s="56">
        <v>5.01</v>
      </c>
      <c r="X189" s="56">
        <v>5.24</v>
      </c>
      <c r="Y189" s="56">
        <v>5.0599999999999996</v>
      </c>
      <c r="Z189" s="56">
        <v>6.16</v>
      </c>
      <c r="AA189" s="56">
        <v>6.4</v>
      </c>
      <c r="AC189" s="66" t="s">
        <v>415</v>
      </c>
      <c r="AD189" s="52"/>
      <c r="AE189" s="52"/>
      <c r="AF189" s="52"/>
      <c r="AG189" s="52"/>
      <c r="AH189" s="52"/>
      <c r="AI189" s="52"/>
      <c r="AJ189" s="52"/>
      <c r="AK189" s="52"/>
      <c r="AL189" s="52"/>
      <c r="AM189" s="52"/>
      <c r="AN189" s="52"/>
      <c r="AO189" s="52"/>
      <c r="AQ189" s="66" t="s">
        <v>415</v>
      </c>
      <c r="AR189" s="52"/>
      <c r="AS189" s="52"/>
      <c r="AT189" s="52"/>
      <c r="AU189" s="52"/>
      <c r="AV189" s="52"/>
      <c r="AW189" s="52"/>
      <c r="AX189" s="52"/>
      <c r="AY189" s="52"/>
      <c r="AZ189" s="52"/>
      <c r="BA189" s="52"/>
      <c r="BB189" s="52"/>
      <c r="BC189" s="52"/>
    </row>
    <row r="190" spans="1:55" ht="12.75" customHeight="1">
      <c r="A190" s="66" t="s">
        <v>416</v>
      </c>
      <c r="B190" s="52">
        <v>5.7519</v>
      </c>
      <c r="C190" s="52">
        <v>5.0355999999999996</v>
      </c>
      <c r="D190" s="52">
        <v>4.7893999999999997</v>
      </c>
      <c r="E190" s="52">
        <v>4.3982999999999999</v>
      </c>
      <c r="F190" s="52">
        <v>4.3063000000000002</v>
      </c>
      <c r="G190" s="52">
        <v>4.2633000000000001</v>
      </c>
      <c r="H190" s="52">
        <v>4.0274999999999999</v>
      </c>
      <c r="I190" s="52">
        <v>4.1269</v>
      </c>
      <c r="J190" s="52">
        <v>4.1946000000000003</v>
      </c>
      <c r="K190" s="52">
        <v>4.1275000000000004</v>
      </c>
      <c r="L190" s="52">
        <v>4.5247000000000002</v>
      </c>
      <c r="M190" s="52">
        <v>4.5247000000000002</v>
      </c>
      <c r="N190" s="56"/>
      <c r="O190" s="56" t="s">
        <v>416</v>
      </c>
      <c r="P190" s="56">
        <v>5.75</v>
      </c>
      <c r="Q190" s="56">
        <v>5.04</v>
      </c>
      <c r="R190" s="56">
        <v>4.79</v>
      </c>
      <c r="S190" s="56">
        <v>4.4000000000000004</v>
      </c>
      <c r="T190" s="56">
        <v>4.3099999999999996</v>
      </c>
      <c r="U190" s="56">
        <v>4.26</v>
      </c>
      <c r="V190" s="56">
        <v>4.03</v>
      </c>
      <c r="W190" s="56">
        <v>4.13</v>
      </c>
      <c r="X190" s="56">
        <v>4.1900000000000004</v>
      </c>
      <c r="Y190" s="56">
        <v>4.13</v>
      </c>
      <c r="Z190" s="56">
        <v>4.5199999999999996</v>
      </c>
      <c r="AA190" s="56">
        <v>4.17</v>
      </c>
      <c r="AC190" s="66" t="s">
        <v>416</v>
      </c>
      <c r="AD190" s="52"/>
      <c r="AE190" s="52"/>
      <c r="AF190" s="52"/>
      <c r="AG190" s="52"/>
      <c r="AH190" s="52"/>
      <c r="AI190" s="52"/>
      <c r="AJ190" s="52"/>
      <c r="AK190" s="52"/>
      <c r="AL190" s="52"/>
      <c r="AM190" s="52"/>
      <c r="AN190" s="52"/>
      <c r="AO190" s="52"/>
      <c r="AQ190" s="66" t="s">
        <v>416</v>
      </c>
      <c r="AR190" s="52"/>
      <c r="AS190" s="52"/>
      <c r="AT190" s="52"/>
      <c r="AU190" s="52"/>
      <c r="AV190" s="52"/>
      <c r="AW190" s="52"/>
      <c r="AX190" s="52"/>
      <c r="AY190" s="52"/>
      <c r="AZ190" s="52"/>
      <c r="BA190" s="52"/>
      <c r="BB190" s="52"/>
      <c r="BC190" s="52"/>
    </row>
    <row r="191" spans="1:55" ht="12.75" customHeight="1">
      <c r="A191" s="66" t="s">
        <v>417</v>
      </c>
      <c r="B191" s="52">
        <v>3.6435</v>
      </c>
      <c r="C191" s="52">
        <v>3.4952000000000001</v>
      </c>
      <c r="D191" s="52">
        <v>3.7399</v>
      </c>
      <c r="E191" s="52">
        <v>3.8178999999999998</v>
      </c>
      <c r="F191" s="52">
        <v>3.75</v>
      </c>
      <c r="G191" s="52">
        <v>3.5952999999999999</v>
      </c>
      <c r="H191" s="52">
        <v>3.5407000000000002</v>
      </c>
      <c r="I191" s="52">
        <v>3.4249000000000001</v>
      </c>
      <c r="J191" s="52">
        <v>3.4470999999999998</v>
      </c>
      <c r="K191" s="52">
        <v>3.4794999999999998</v>
      </c>
      <c r="L191" s="52">
        <v>3.2157</v>
      </c>
      <c r="M191" s="52">
        <v>3.2157</v>
      </c>
      <c r="N191" s="56"/>
      <c r="O191" s="56" t="s">
        <v>417</v>
      </c>
      <c r="P191" s="56">
        <v>3.64</v>
      </c>
      <c r="Q191" s="56">
        <v>3.5</v>
      </c>
      <c r="R191" s="56">
        <v>3.74</v>
      </c>
      <c r="S191" s="56">
        <v>3.82</v>
      </c>
      <c r="T191" s="56">
        <v>3.75</v>
      </c>
      <c r="U191" s="56">
        <v>3.6</v>
      </c>
      <c r="V191" s="56">
        <v>3.54</v>
      </c>
      <c r="W191" s="56">
        <v>3.42</v>
      </c>
      <c r="X191" s="56">
        <v>3.45</v>
      </c>
      <c r="Y191" s="56">
        <v>3.48</v>
      </c>
      <c r="Z191" s="56">
        <v>3.22</v>
      </c>
      <c r="AA191" s="56">
        <v>3.22</v>
      </c>
      <c r="AC191" s="66" t="s">
        <v>417</v>
      </c>
      <c r="AD191" s="52"/>
      <c r="AE191" s="52"/>
      <c r="AF191" s="52"/>
      <c r="AG191" s="52"/>
      <c r="AH191" s="52"/>
      <c r="AI191" s="52"/>
      <c r="AJ191" s="52"/>
      <c r="AK191" s="52"/>
      <c r="AL191" s="52"/>
      <c r="AM191" s="52"/>
      <c r="AN191" s="52"/>
      <c r="AO191" s="52"/>
      <c r="AQ191" s="66" t="s">
        <v>417</v>
      </c>
      <c r="AR191" s="52"/>
      <c r="AS191" s="52"/>
      <c r="AT191" s="52"/>
      <c r="AU191" s="52"/>
      <c r="AV191" s="52"/>
      <c r="AW191" s="52"/>
      <c r="AX191" s="52"/>
      <c r="AY191" s="52"/>
      <c r="AZ191" s="52"/>
      <c r="BA191" s="52"/>
      <c r="BB191" s="52"/>
      <c r="BC191" s="52"/>
    </row>
    <row r="192" spans="1:55" ht="12.75" customHeight="1">
      <c r="A192" s="66" t="s">
        <v>418</v>
      </c>
      <c r="B192" s="52">
        <v>3.0388999999999999</v>
      </c>
      <c r="C192" s="52">
        <v>2.9281999999999999</v>
      </c>
      <c r="D192" s="52">
        <v>2.7501000000000002</v>
      </c>
      <c r="E192" s="52">
        <v>2.9405999999999999</v>
      </c>
      <c r="F192" s="52">
        <v>3.2292999999999998</v>
      </c>
      <c r="G192" s="52">
        <v>3.2031000000000001</v>
      </c>
      <c r="H192" s="52">
        <v>3.1680999999999999</v>
      </c>
      <c r="I192" s="52">
        <v>3.1343000000000001</v>
      </c>
      <c r="J192" s="52">
        <v>2.9237000000000002</v>
      </c>
      <c r="K192" s="52">
        <v>3.0234000000000001</v>
      </c>
      <c r="L192" s="52">
        <v>2.8698999999999999</v>
      </c>
      <c r="M192" s="52">
        <v>2.8698999999999999</v>
      </c>
      <c r="N192" s="56"/>
      <c r="O192" s="56" t="s">
        <v>418</v>
      </c>
      <c r="P192" s="56">
        <v>3.04</v>
      </c>
      <c r="Q192" s="56">
        <v>2.93</v>
      </c>
      <c r="R192" s="56">
        <v>2.75</v>
      </c>
      <c r="S192" s="56">
        <v>2.94</v>
      </c>
      <c r="T192" s="56">
        <v>3.23</v>
      </c>
      <c r="U192" s="56">
        <v>3.2</v>
      </c>
      <c r="V192" s="56">
        <v>3.17</v>
      </c>
      <c r="W192" s="56">
        <v>3.13</v>
      </c>
      <c r="X192" s="56">
        <v>2.92</v>
      </c>
      <c r="Y192" s="56">
        <v>3.02</v>
      </c>
      <c r="Z192" s="56">
        <v>2.87</v>
      </c>
      <c r="AA192" s="56">
        <v>2.82</v>
      </c>
      <c r="AC192" s="66" t="s">
        <v>418</v>
      </c>
      <c r="AD192" s="52"/>
      <c r="AE192" s="52"/>
      <c r="AF192" s="52"/>
      <c r="AG192" s="52"/>
      <c r="AH192" s="52"/>
      <c r="AI192" s="52"/>
      <c r="AJ192" s="52"/>
      <c r="AK192" s="52"/>
      <c r="AL192" s="52"/>
      <c r="AM192" s="52"/>
      <c r="AN192" s="52"/>
      <c r="AO192" s="52"/>
      <c r="AQ192" s="66" t="s">
        <v>418</v>
      </c>
      <c r="AR192" s="52"/>
      <c r="AS192" s="52"/>
      <c r="AT192" s="52"/>
      <c r="AU192" s="52"/>
      <c r="AV192" s="52"/>
      <c r="AW192" s="52"/>
      <c r="AX192" s="52"/>
      <c r="AY192" s="52"/>
      <c r="AZ192" s="52"/>
      <c r="BA192" s="52"/>
      <c r="BB192" s="52"/>
      <c r="BC192" s="52"/>
    </row>
    <row r="193" spans="1:55" ht="12.75" customHeight="1" thickBot="1">
      <c r="A193" s="87" t="s">
        <v>419</v>
      </c>
      <c r="B193" s="88">
        <v>2.8376000000000001</v>
      </c>
      <c r="C193" s="88">
        <v>2.7323</v>
      </c>
      <c r="D193" s="88">
        <v>2.9238</v>
      </c>
      <c r="E193" s="88">
        <v>3.0118999999999998</v>
      </c>
      <c r="F193" s="88">
        <v>2.7951999999999999</v>
      </c>
      <c r="G193" s="88">
        <v>2.722</v>
      </c>
      <c r="H193" s="88">
        <v>2.7244000000000002</v>
      </c>
      <c r="I193" s="88">
        <v>2.8576000000000001</v>
      </c>
      <c r="J193" s="88">
        <v>2.8874</v>
      </c>
      <c r="K193" s="88">
        <v>2.8776000000000002</v>
      </c>
      <c r="L193" s="88">
        <v>2.7875000000000001</v>
      </c>
      <c r="M193" s="88">
        <v>2.7875000000000001</v>
      </c>
      <c r="N193" s="56"/>
      <c r="O193" s="56" t="s">
        <v>419</v>
      </c>
      <c r="P193" s="56">
        <v>2.84</v>
      </c>
      <c r="Q193" s="56">
        <v>2.73</v>
      </c>
      <c r="R193" s="56">
        <v>2.92</v>
      </c>
      <c r="S193" s="56">
        <v>3.01</v>
      </c>
      <c r="T193" s="56">
        <v>2.8</v>
      </c>
      <c r="U193" s="56">
        <v>2.72</v>
      </c>
      <c r="V193" s="56">
        <v>2.72</v>
      </c>
      <c r="W193" s="56">
        <v>2.86</v>
      </c>
      <c r="X193" s="56">
        <v>2.89</v>
      </c>
      <c r="Y193" s="56">
        <v>2.88</v>
      </c>
      <c r="Z193" s="56">
        <v>2.79</v>
      </c>
      <c r="AA193" s="56">
        <v>3</v>
      </c>
      <c r="AC193" s="87" t="s">
        <v>419</v>
      </c>
      <c r="AD193" s="88"/>
      <c r="AE193" s="88"/>
      <c r="AF193" s="88"/>
      <c r="AG193" s="88"/>
      <c r="AH193" s="88"/>
      <c r="AI193" s="88"/>
      <c r="AJ193" s="88"/>
      <c r="AK193" s="88"/>
      <c r="AL193" s="88"/>
      <c r="AM193" s="88"/>
      <c r="AN193" s="88"/>
      <c r="AO193" s="88"/>
      <c r="AQ193" s="87" t="s">
        <v>419</v>
      </c>
      <c r="AR193" s="88"/>
      <c r="AS193" s="88"/>
      <c r="AT193" s="88"/>
      <c r="AU193" s="88"/>
      <c r="AV193" s="88"/>
      <c r="AW193" s="88"/>
      <c r="AX193" s="88"/>
      <c r="AY193" s="88"/>
      <c r="AZ193" s="88"/>
      <c r="BA193" s="88"/>
      <c r="BB193" s="88"/>
      <c r="BC193" s="88"/>
    </row>
    <row r="194" spans="1:55" ht="12.75" customHeight="1">
      <c r="A194" s="66" t="s">
        <v>420</v>
      </c>
      <c r="B194" s="53">
        <v>2.9870614394000001</v>
      </c>
      <c r="C194" s="53">
        <v>2.8226201982000001</v>
      </c>
      <c r="D194" s="53">
        <v>2.7178214620000003</v>
      </c>
      <c r="E194" s="53">
        <v>2.9230490142000001</v>
      </c>
      <c r="F194" s="53">
        <v>3.0157642548000001</v>
      </c>
      <c r="G194" s="53">
        <v>2.9679783864000004</v>
      </c>
      <c r="H194" s="53">
        <v>3.0700591284000001</v>
      </c>
      <c r="I194" s="53">
        <v>3.1409974464000006</v>
      </c>
      <c r="J194" s="53">
        <v>2.9864938664</v>
      </c>
      <c r="K194" s="53">
        <v>3.0537382092000001</v>
      </c>
      <c r="L194" s="53">
        <v>3.0127754312000006</v>
      </c>
      <c r="M194" s="53">
        <v>3.0127754312000006</v>
      </c>
      <c r="N194" s="56" t="s">
        <v>421</v>
      </c>
      <c r="O194" s="56" t="s">
        <v>420</v>
      </c>
      <c r="P194" s="56">
        <v>3.02</v>
      </c>
      <c r="Q194" s="56">
        <v>2.88</v>
      </c>
      <c r="R194" s="56">
        <v>2.8</v>
      </c>
      <c r="S194" s="56">
        <v>3.04</v>
      </c>
      <c r="T194" s="56">
        <v>3.15</v>
      </c>
      <c r="U194" s="56">
        <v>3.11</v>
      </c>
      <c r="V194" s="56">
        <v>3.22</v>
      </c>
      <c r="W194" s="56">
        <v>3.3</v>
      </c>
      <c r="X194" s="56">
        <v>3.11</v>
      </c>
      <c r="Y194" s="56">
        <v>3.18</v>
      </c>
      <c r="Z194" s="56">
        <v>3.16</v>
      </c>
      <c r="AA194" s="56">
        <v>3.27</v>
      </c>
      <c r="AC194" s="66" t="s">
        <v>420</v>
      </c>
      <c r="AD194" s="53"/>
      <c r="AE194" s="53"/>
      <c r="AF194" s="53"/>
      <c r="AG194" s="53"/>
      <c r="AH194" s="53"/>
      <c r="AI194" s="53"/>
      <c r="AJ194" s="53"/>
      <c r="AK194" s="53"/>
      <c r="AL194" s="53"/>
      <c r="AM194" s="53"/>
      <c r="AN194" s="53"/>
      <c r="AO194" s="53"/>
      <c r="AQ194" s="66" t="s">
        <v>420</v>
      </c>
      <c r="AR194" s="53"/>
      <c r="AS194" s="53"/>
      <c r="AT194" s="53"/>
      <c r="AU194" s="53"/>
      <c r="AV194" s="53"/>
      <c r="AW194" s="53"/>
      <c r="AX194" s="53"/>
      <c r="AY194" s="53"/>
      <c r="AZ194" s="53"/>
      <c r="BA194" s="53"/>
      <c r="BB194" s="53"/>
      <c r="BC194" s="53"/>
    </row>
    <row r="195" spans="1:55" ht="12.75" customHeight="1">
      <c r="A195" s="66" t="s">
        <v>422</v>
      </c>
      <c r="B195" s="52">
        <v>2.9569561876000003</v>
      </c>
      <c r="C195" s="52">
        <v>3.0805832155999999</v>
      </c>
      <c r="D195" s="52">
        <v>2.9850757250000006</v>
      </c>
      <c r="E195" s="52">
        <v>2.9705503975999998</v>
      </c>
      <c r="F195" s="52">
        <v>2.9323726571000002</v>
      </c>
      <c r="G195" s="52">
        <v>2.9197081786000001</v>
      </c>
      <c r="H195" s="52">
        <v>2.9232910273000003</v>
      </c>
      <c r="I195" s="52">
        <v>2.9714656534000001</v>
      </c>
      <c r="J195" s="52">
        <v>2.8651865860000001</v>
      </c>
      <c r="K195" s="52">
        <v>2.8837373418999999</v>
      </c>
      <c r="L195" s="52">
        <v>2.8412469151000002</v>
      </c>
      <c r="M195" s="52">
        <v>2.8412469151000002</v>
      </c>
      <c r="N195" s="56"/>
      <c r="O195" s="56" t="s">
        <v>422</v>
      </c>
      <c r="P195" s="56">
        <v>3.09</v>
      </c>
      <c r="Q195" s="56">
        <v>3.19</v>
      </c>
      <c r="R195" s="56">
        <v>3.11</v>
      </c>
      <c r="S195" s="56">
        <v>2.98</v>
      </c>
      <c r="T195" s="56">
        <v>2.9</v>
      </c>
      <c r="U195" s="56">
        <v>2.88</v>
      </c>
      <c r="V195" s="56">
        <v>2.87</v>
      </c>
      <c r="W195" s="56">
        <v>2.9</v>
      </c>
      <c r="X195" s="56">
        <v>2.84</v>
      </c>
      <c r="Y195" s="56">
        <v>2.86</v>
      </c>
      <c r="Z195" s="56">
        <v>2.85</v>
      </c>
      <c r="AA195" s="56">
        <v>2.85</v>
      </c>
      <c r="AC195" s="66" t="s">
        <v>422</v>
      </c>
      <c r="AD195" s="52"/>
      <c r="AE195" s="52"/>
      <c r="AF195" s="52"/>
      <c r="AG195" s="52"/>
      <c r="AH195" s="52"/>
      <c r="AI195" s="52"/>
      <c r="AJ195" s="52"/>
      <c r="AK195" s="52"/>
      <c r="AL195" s="52"/>
      <c r="AM195" s="52"/>
      <c r="AN195" s="52"/>
      <c r="AO195" s="52"/>
      <c r="AQ195" s="66" t="s">
        <v>422</v>
      </c>
      <c r="AR195" s="52"/>
      <c r="AS195" s="52"/>
      <c r="AT195" s="52"/>
      <c r="AU195" s="52"/>
      <c r="AV195" s="52"/>
      <c r="AW195" s="52"/>
      <c r="AX195" s="52"/>
      <c r="AY195" s="52"/>
      <c r="AZ195" s="52"/>
      <c r="BA195" s="52"/>
      <c r="BB195" s="52"/>
      <c r="BC195" s="52"/>
    </row>
    <row r="196" spans="1:55" ht="12.75" customHeight="1">
      <c r="A196" s="66" t="s">
        <v>423</v>
      </c>
      <c r="B196" s="52">
        <v>3.0209012382</v>
      </c>
      <c r="C196" s="52">
        <v>3.4887204656000002</v>
      </c>
      <c r="D196" s="52">
        <v>3.8132238738000002</v>
      </c>
      <c r="E196" s="52">
        <v>4.5067981681999996</v>
      </c>
      <c r="F196" s="52">
        <v>4.5031164146</v>
      </c>
      <c r="G196" s="52">
        <v>4.2104401347999998</v>
      </c>
      <c r="H196" s="52">
        <v>3.7862820338999996</v>
      </c>
      <c r="I196" s="52">
        <v>3.4956988656999997</v>
      </c>
      <c r="J196" s="52">
        <v>3.5334106423000002</v>
      </c>
      <c r="K196" s="52">
        <v>3.2945381817000001</v>
      </c>
      <c r="L196" s="52">
        <v>3.1858717009999999</v>
      </c>
      <c r="M196" s="52">
        <v>3.1858717009999999</v>
      </c>
      <c r="N196" s="56"/>
      <c r="O196" s="56" t="s">
        <v>423</v>
      </c>
      <c r="P196" s="56">
        <v>3.09</v>
      </c>
      <c r="Q196" s="56">
        <v>3.53</v>
      </c>
      <c r="R196" s="56">
        <v>3.9</v>
      </c>
      <c r="S196" s="56">
        <v>4.5999999999999996</v>
      </c>
      <c r="T196" s="56">
        <v>4.7</v>
      </c>
      <c r="U196" s="56">
        <v>4.3499999999999996</v>
      </c>
      <c r="V196" s="56">
        <v>3.85</v>
      </c>
      <c r="W196" s="56">
        <v>3.52</v>
      </c>
      <c r="X196" s="56">
        <v>3.55</v>
      </c>
      <c r="Y196" s="56">
        <v>3.27</v>
      </c>
      <c r="Z196" s="56">
        <v>3.21</v>
      </c>
      <c r="AA196" s="56">
        <v>3.29</v>
      </c>
      <c r="AC196" s="66" t="s">
        <v>423</v>
      </c>
      <c r="AD196" s="52"/>
      <c r="AE196" s="52"/>
      <c r="AF196" s="52"/>
      <c r="AG196" s="52"/>
      <c r="AH196" s="52"/>
      <c r="AI196" s="52"/>
      <c r="AJ196" s="52"/>
      <c r="AK196" s="52"/>
      <c r="AL196" s="52"/>
      <c r="AM196" s="52"/>
      <c r="AN196" s="52"/>
      <c r="AO196" s="52"/>
      <c r="AQ196" s="66" t="s">
        <v>423</v>
      </c>
      <c r="AR196" s="52"/>
      <c r="AS196" s="52"/>
      <c r="AT196" s="52"/>
      <c r="AU196" s="52"/>
      <c r="AV196" s="52"/>
      <c r="AW196" s="52"/>
      <c r="AX196" s="52"/>
      <c r="AY196" s="52"/>
      <c r="AZ196" s="52"/>
      <c r="BA196" s="52"/>
      <c r="BB196" s="52"/>
      <c r="BC196" s="52"/>
    </row>
    <row r="197" spans="1:55" ht="12.75" customHeight="1">
      <c r="A197" s="66" t="s">
        <v>424</v>
      </c>
      <c r="B197" s="52">
        <v>3.2381071663999998</v>
      </c>
      <c r="C197" s="52">
        <v>3.2819904327999998</v>
      </c>
      <c r="D197" s="52">
        <v>3.6582433080000003</v>
      </c>
      <c r="E197" s="52">
        <v>3.5649400680000003</v>
      </c>
      <c r="F197" s="52">
        <v>3.5230001574000003</v>
      </c>
      <c r="G197" s="52">
        <v>3.8391860586000002</v>
      </c>
      <c r="H197" s="52">
        <v>3.9246250986</v>
      </c>
      <c r="I197" s="52">
        <v>3.9837365733999999</v>
      </c>
      <c r="J197" s="52">
        <v>3.9463930211</v>
      </c>
      <c r="K197" s="52">
        <v>4.0069992839999999</v>
      </c>
      <c r="L197" s="52">
        <v>4.0588494235999999</v>
      </c>
      <c r="M197" s="52">
        <v>4.0588494235999999</v>
      </c>
      <c r="N197" s="56"/>
      <c r="O197" s="56" t="s">
        <v>424</v>
      </c>
      <c r="P197" s="56">
        <v>3.14</v>
      </c>
      <c r="Q197" s="56">
        <v>3.19</v>
      </c>
      <c r="R197" s="56">
        <v>3.62</v>
      </c>
      <c r="S197" s="56">
        <v>3.54</v>
      </c>
      <c r="T197" s="56">
        <v>3.5</v>
      </c>
      <c r="U197" s="56">
        <v>3.81</v>
      </c>
      <c r="V197" s="56">
        <v>3.92</v>
      </c>
      <c r="W197" s="56">
        <v>3.98</v>
      </c>
      <c r="X197" s="56">
        <v>3.86</v>
      </c>
      <c r="Y197" s="56">
        <v>3.93</v>
      </c>
      <c r="Z197" s="56">
        <v>4.0199999999999996</v>
      </c>
      <c r="AA197" s="56">
        <v>3.98</v>
      </c>
      <c r="AC197" s="66" t="s">
        <v>424</v>
      </c>
      <c r="AD197" s="52"/>
      <c r="AE197" s="52"/>
      <c r="AF197" s="52"/>
      <c r="AG197" s="52"/>
      <c r="AH197" s="52"/>
      <c r="AI197" s="52"/>
      <c r="AJ197" s="52"/>
      <c r="AK197" s="52"/>
      <c r="AL197" s="52"/>
      <c r="AM197" s="52"/>
      <c r="AN197" s="52"/>
      <c r="AO197" s="52"/>
      <c r="AQ197" s="66" t="s">
        <v>424</v>
      </c>
      <c r="AR197" s="52"/>
      <c r="AS197" s="52"/>
      <c r="AT197" s="52"/>
      <c r="AU197" s="52"/>
      <c r="AV197" s="52"/>
      <c r="AW197" s="52"/>
      <c r="AX197" s="52"/>
      <c r="AY197" s="52"/>
      <c r="AZ197" s="52"/>
      <c r="BA197" s="52"/>
      <c r="BB197" s="52"/>
      <c r="BC197" s="52"/>
    </row>
    <row r="198" spans="1:55" ht="12.75" customHeight="1">
      <c r="A198" s="66" t="s">
        <v>425</v>
      </c>
      <c r="B198" s="52">
        <v>3.7877722648000001</v>
      </c>
      <c r="C198" s="52">
        <v>3.5752873787999997</v>
      </c>
      <c r="D198" s="52">
        <v>3.2797007322000002</v>
      </c>
      <c r="E198" s="52">
        <v>3.4939431727999999</v>
      </c>
      <c r="F198" s="52">
        <v>3.3831924029999998</v>
      </c>
      <c r="G198" s="52">
        <v>3.3804126939000003</v>
      </c>
      <c r="H198" s="52">
        <v>3.2946169876200004</v>
      </c>
      <c r="I198" s="52">
        <v>3.2635193613750006</v>
      </c>
      <c r="J198" s="52">
        <v>3.2675416239740001</v>
      </c>
      <c r="K198" s="52">
        <v>3.5204568195449997</v>
      </c>
      <c r="L198" s="52">
        <v>3.2348931330480002</v>
      </c>
      <c r="M198" s="52">
        <v>3.2348931330480002</v>
      </c>
      <c r="N198" s="56"/>
      <c r="O198" s="56" t="s">
        <v>425</v>
      </c>
      <c r="P198" s="56">
        <v>3.77</v>
      </c>
      <c r="Q198" s="56">
        <v>3.61</v>
      </c>
      <c r="R198" s="56">
        <v>3.29</v>
      </c>
      <c r="S198" s="56">
        <v>3.5</v>
      </c>
      <c r="T198" s="56">
        <v>3.4</v>
      </c>
      <c r="U198" s="56">
        <v>3.48</v>
      </c>
      <c r="V198" s="56">
        <v>3.36</v>
      </c>
      <c r="W198" s="56">
        <v>3.34</v>
      </c>
      <c r="X198" s="56">
        <v>3.35</v>
      </c>
      <c r="Y198" s="56">
        <v>3.52</v>
      </c>
      <c r="Z198" s="56">
        <v>3.27</v>
      </c>
      <c r="AA198" s="56">
        <v>3.23</v>
      </c>
      <c r="AC198" s="66" t="s">
        <v>425</v>
      </c>
      <c r="AD198" s="52"/>
      <c r="AE198" s="52"/>
      <c r="AF198" s="52"/>
      <c r="AG198" s="52"/>
      <c r="AH198" s="52"/>
      <c r="AI198" s="52"/>
      <c r="AJ198" s="52"/>
      <c r="AK198" s="52"/>
      <c r="AL198" s="52"/>
      <c r="AM198" s="52"/>
      <c r="AN198" s="52"/>
      <c r="AO198" s="52"/>
      <c r="AQ198" s="66" t="s">
        <v>425</v>
      </c>
      <c r="AR198" s="52"/>
      <c r="AS198" s="52"/>
      <c r="AT198" s="52"/>
      <c r="AU198" s="52"/>
      <c r="AV198" s="52"/>
      <c r="AW198" s="52"/>
      <c r="AX198" s="52"/>
      <c r="AY198" s="52"/>
      <c r="AZ198" s="52"/>
      <c r="BA198" s="52"/>
      <c r="BB198" s="52"/>
      <c r="BC198" s="52"/>
    </row>
    <row r="199" spans="1:55" ht="12.75" customHeight="1">
      <c r="A199" s="66" t="s">
        <v>426</v>
      </c>
      <c r="B199" s="52">
        <v>3.3331224593500002</v>
      </c>
      <c r="C199" s="52">
        <v>3.4334615212499999</v>
      </c>
      <c r="D199" s="52">
        <v>3.3765352435680001</v>
      </c>
      <c r="E199" s="52">
        <v>3.509298134212</v>
      </c>
      <c r="F199" s="52">
        <v>3.6676548852859998</v>
      </c>
      <c r="G199" s="52">
        <v>3.4928138312700003</v>
      </c>
      <c r="H199" s="52">
        <v>3.6119694275400001</v>
      </c>
      <c r="I199" s="52">
        <v>3.7343277882499999</v>
      </c>
      <c r="J199" s="52">
        <v>4.027446589228</v>
      </c>
      <c r="K199" s="52">
        <v>4.0379478458840001</v>
      </c>
      <c r="L199" s="52">
        <v>4.1049966453860005</v>
      </c>
      <c r="M199" s="52">
        <v>4.1049966453860005</v>
      </c>
      <c r="N199" s="56"/>
      <c r="O199" s="56" t="s">
        <v>426</v>
      </c>
      <c r="P199" s="56">
        <v>3.28</v>
      </c>
      <c r="Q199" s="56">
        <v>3.41</v>
      </c>
      <c r="R199" s="56">
        <v>3.43</v>
      </c>
      <c r="S199" s="56">
        <v>3.61</v>
      </c>
      <c r="T199" s="56">
        <v>3.77</v>
      </c>
      <c r="U199" s="56">
        <v>3.6</v>
      </c>
      <c r="V199" s="56">
        <v>3.72</v>
      </c>
      <c r="W199" s="56">
        <v>3.84</v>
      </c>
      <c r="X199" s="56">
        <v>4.24</v>
      </c>
      <c r="Y199" s="56">
        <v>4.24</v>
      </c>
      <c r="Z199" s="56">
        <v>4.3899999999999997</v>
      </c>
      <c r="AA199" s="56">
        <v>4.8099999999999996</v>
      </c>
      <c r="AC199" s="66" t="s">
        <v>426</v>
      </c>
      <c r="AD199" s="52"/>
      <c r="AE199" s="52"/>
      <c r="AF199" s="52"/>
      <c r="AG199" s="52"/>
      <c r="AH199" s="52"/>
      <c r="AI199" s="52"/>
      <c r="AJ199" s="52"/>
      <c r="AK199" s="52"/>
      <c r="AL199" s="52"/>
      <c r="AM199" s="52"/>
      <c r="AN199" s="52"/>
      <c r="AO199" s="52"/>
      <c r="AQ199" s="66" t="s">
        <v>426</v>
      </c>
      <c r="AR199" s="52"/>
      <c r="AS199" s="52"/>
      <c r="AT199" s="52"/>
      <c r="AU199" s="52"/>
      <c r="AV199" s="52"/>
      <c r="AW199" s="52"/>
      <c r="AX199" s="52"/>
      <c r="AY199" s="52"/>
      <c r="AZ199" s="52"/>
      <c r="BA199" s="52"/>
      <c r="BB199" s="52"/>
      <c r="BC199" s="52"/>
    </row>
    <row r="200" spans="1:55" ht="12.75" customHeight="1">
      <c r="A200" s="66" t="s">
        <v>427</v>
      </c>
      <c r="B200" s="52">
        <v>4.4104294014650005</v>
      </c>
      <c r="C200" s="52">
        <v>4.6992057871249999</v>
      </c>
      <c r="D200" s="52">
        <v>4.3446722397080002</v>
      </c>
      <c r="E200" s="52">
        <v>4.5116125954999999</v>
      </c>
      <c r="F200" s="52">
        <v>5.1097258768189997</v>
      </c>
      <c r="G200" s="52">
        <v>5.0369303551789999</v>
      </c>
      <c r="H200" s="52">
        <v>5.0853560353749998</v>
      </c>
      <c r="I200" s="52">
        <v>4.8131804689999997</v>
      </c>
      <c r="J200" s="52">
        <v>4.8520251479610002</v>
      </c>
      <c r="K200" s="52">
        <v>4.8514536945459996</v>
      </c>
      <c r="L200" s="52">
        <v>4.8821629306249994</v>
      </c>
      <c r="M200" s="52">
        <v>4.8821629306249994</v>
      </c>
      <c r="N200" s="56"/>
      <c r="O200" s="56" t="s">
        <v>427</v>
      </c>
      <c r="P200" s="56">
        <v>4.8099999999999996</v>
      </c>
      <c r="Q200" s="56">
        <v>5.01</v>
      </c>
      <c r="R200" s="56">
        <v>4.6399999999999997</v>
      </c>
      <c r="S200" s="56">
        <v>4.78</v>
      </c>
      <c r="T200" s="56">
        <v>5.25</v>
      </c>
      <c r="U200" s="56">
        <v>5.19</v>
      </c>
      <c r="V200" s="56">
        <v>5.14</v>
      </c>
      <c r="W200" s="56">
        <v>4.87</v>
      </c>
      <c r="X200" s="56">
        <v>4.92</v>
      </c>
      <c r="Y200" s="56">
        <v>4.88</v>
      </c>
      <c r="Z200" s="56">
        <v>4.8600000000000003</v>
      </c>
      <c r="AA200" s="56">
        <v>4.8099999999999996</v>
      </c>
      <c r="AC200" s="66" t="s">
        <v>427</v>
      </c>
      <c r="AD200" s="52"/>
      <c r="AE200" s="52"/>
      <c r="AF200" s="52"/>
      <c r="AG200" s="52"/>
      <c r="AH200" s="52"/>
      <c r="AI200" s="52"/>
      <c r="AJ200" s="52"/>
      <c r="AK200" s="52"/>
      <c r="AL200" s="52"/>
      <c r="AM200" s="52"/>
      <c r="AN200" s="52"/>
      <c r="AO200" s="52"/>
      <c r="AQ200" s="66" t="s">
        <v>427</v>
      </c>
      <c r="AR200" s="52"/>
      <c r="AS200" s="52"/>
      <c r="AT200" s="52"/>
      <c r="AU200" s="52"/>
      <c r="AV200" s="52"/>
      <c r="AW200" s="52"/>
      <c r="AX200" s="52"/>
      <c r="AY200" s="52"/>
      <c r="AZ200" s="52"/>
      <c r="BA200" s="52"/>
      <c r="BB200" s="52"/>
      <c r="BC200" s="52"/>
    </row>
    <row r="201" spans="1:55" ht="12.75" customHeight="1">
      <c r="A201" s="66" t="s">
        <v>428</v>
      </c>
      <c r="B201" s="52">
        <v>5.6847819519149994</v>
      </c>
      <c r="C201" s="52">
        <v>6.1468285617199996</v>
      </c>
      <c r="D201" s="52">
        <v>6.7118257637670009</v>
      </c>
      <c r="E201" s="52">
        <v>8.4198730684170009</v>
      </c>
      <c r="F201" s="52">
        <v>8.613390578792</v>
      </c>
      <c r="G201" s="52">
        <v>8.2090173745119994</v>
      </c>
      <c r="H201" s="52">
        <v>9.6784642729999995</v>
      </c>
      <c r="I201" s="52">
        <v>10.013923385320002</v>
      </c>
      <c r="J201" s="52">
        <v>12.747013416000001</v>
      </c>
      <c r="K201" s="52">
        <v>11.999380154000001</v>
      </c>
      <c r="L201" s="52">
        <v>9.9988947760879991</v>
      </c>
      <c r="M201" s="52">
        <v>9.9988947760879991</v>
      </c>
      <c r="N201" s="56"/>
      <c r="O201" s="56" t="s">
        <v>428</v>
      </c>
      <c r="P201" s="56">
        <v>5.62</v>
      </c>
      <c r="Q201" s="56">
        <v>6.09</v>
      </c>
      <c r="R201" s="56">
        <v>6.65</v>
      </c>
      <c r="S201" s="56">
        <v>8.44</v>
      </c>
      <c r="T201" s="56">
        <v>8.65</v>
      </c>
      <c r="U201" s="56">
        <v>8.16</v>
      </c>
      <c r="V201" s="56">
        <v>9.5299999999999994</v>
      </c>
      <c r="W201" s="56">
        <v>9.5299999999999994</v>
      </c>
      <c r="X201" s="56">
        <v>11.12</v>
      </c>
      <c r="Y201" s="56">
        <v>11.53</v>
      </c>
      <c r="Z201" s="56">
        <v>9.3800000000000008</v>
      </c>
      <c r="AA201" s="56">
        <v>8.3000000000000007</v>
      </c>
      <c r="AC201" s="66" t="s">
        <v>428</v>
      </c>
      <c r="AD201" s="52"/>
      <c r="AE201" s="52"/>
      <c r="AF201" s="52"/>
      <c r="AG201" s="52"/>
      <c r="AH201" s="52"/>
      <c r="AI201" s="52"/>
      <c r="AJ201" s="52"/>
      <c r="AK201" s="52"/>
      <c r="AL201" s="52"/>
      <c r="AM201" s="52"/>
      <c r="AN201" s="52"/>
      <c r="AO201" s="52"/>
      <c r="AQ201" s="66" t="s">
        <v>428</v>
      </c>
      <c r="AR201" s="52"/>
      <c r="AS201" s="52"/>
      <c r="AT201" s="52"/>
      <c r="AU201" s="52"/>
      <c r="AV201" s="52"/>
      <c r="AW201" s="52"/>
      <c r="AX201" s="52"/>
      <c r="AY201" s="52"/>
      <c r="AZ201" s="52"/>
      <c r="BA201" s="52"/>
      <c r="BB201" s="52"/>
      <c r="BC201" s="52"/>
    </row>
    <row r="202" spans="1:55" ht="12.75" customHeight="1">
      <c r="A202" s="66" t="s">
        <v>429</v>
      </c>
      <c r="B202" s="52">
        <v>9.1633031580969995</v>
      </c>
      <c r="C202" s="52">
        <v>8.4686347544809983</v>
      </c>
      <c r="D202" s="52">
        <v>8.5286205172440006</v>
      </c>
      <c r="E202" s="52">
        <v>7.605681038268</v>
      </c>
      <c r="F202" s="52">
        <v>6.0517755525000005</v>
      </c>
      <c r="G202" s="52">
        <v>5.7259728662560008</v>
      </c>
      <c r="H202" s="52">
        <v>5.687136804344</v>
      </c>
      <c r="I202" s="52">
        <v>6.1717029004999997</v>
      </c>
      <c r="J202" s="52">
        <v>5.7480611264069994</v>
      </c>
      <c r="K202" s="52">
        <v>5.6950514385149997</v>
      </c>
      <c r="L202" s="52">
        <v>5.7872150589110003</v>
      </c>
      <c r="M202" s="52">
        <v>5.7872150589110003</v>
      </c>
      <c r="N202" s="56"/>
      <c r="O202" s="56" t="s">
        <v>429</v>
      </c>
      <c r="P202" s="56">
        <v>8.8699999999999992</v>
      </c>
      <c r="Q202" s="56">
        <v>8.4600000000000009</v>
      </c>
      <c r="R202" s="56">
        <v>8.52</v>
      </c>
      <c r="S202" s="56">
        <v>7.66</v>
      </c>
      <c r="T202" s="56">
        <v>6.05</v>
      </c>
      <c r="U202" s="56">
        <v>5.69</v>
      </c>
      <c r="V202" s="56">
        <v>5.65</v>
      </c>
      <c r="W202" s="56">
        <v>6.16</v>
      </c>
      <c r="X202" s="56">
        <v>5.69</v>
      </c>
      <c r="Y202" s="56">
        <v>5.74</v>
      </c>
      <c r="Z202" s="56">
        <v>5.75</v>
      </c>
      <c r="AA202" s="56">
        <v>6.4</v>
      </c>
      <c r="AC202" s="66" t="s">
        <v>429</v>
      </c>
      <c r="AD202" s="52"/>
      <c r="AE202" s="52"/>
      <c r="AF202" s="52"/>
      <c r="AG202" s="52"/>
      <c r="AH202" s="52"/>
      <c r="AI202" s="52"/>
      <c r="AJ202" s="52"/>
      <c r="AK202" s="52"/>
      <c r="AL202" s="52"/>
      <c r="AM202" s="52"/>
      <c r="AN202" s="52"/>
      <c r="AO202" s="52"/>
      <c r="AQ202" s="66" t="s">
        <v>429</v>
      </c>
      <c r="AR202" s="52"/>
      <c r="AS202" s="52"/>
      <c r="AT202" s="52"/>
      <c r="AU202" s="52"/>
      <c r="AV202" s="52"/>
      <c r="AW202" s="52"/>
      <c r="AX202" s="52"/>
      <c r="AY202" s="52"/>
      <c r="AZ202" s="52"/>
      <c r="BA202" s="52"/>
      <c r="BB202" s="52"/>
      <c r="BC202" s="52"/>
    </row>
    <row r="203" spans="1:55" ht="12.75" customHeight="1">
      <c r="A203" s="66" t="s">
        <v>430</v>
      </c>
      <c r="B203" s="52">
        <v>6.4343185482400003</v>
      </c>
      <c r="C203" s="52">
        <v>5.6321202232959999</v>
      </c>
      <c r="D203" s="52">
        <v>5.1961282011200005</v>
      </c>
      <c r="E203" s="52">
        <v>4.7901292851399999</v>
      </c>
      <c r="F203" s="52">
        <v>5.0925681080259997</v>
      </c>
      <c r="G203" s="89">
        <v>5.4332362056249996</v>
      </c>
      <c r="H203" s="52">
        <v>5.4092050317110001</v>
      </c>
      <c r="I203" s="52">
        <v>5.2659285410079999</v>
      </c>
      <c r="J203" s="52">
        <v>4.9894291200770002</v>
      </c>
      <c r="K203" s="52">
        <v>4.9562713312640003</v>
      </c>
      <c r="L203" s="52">
        <v>4.9371828429319997</v>
      </c>
      <c r="M203" s="52">
        <v>4.9371828429319997</v>
      </c>
      <c r="N203" s="56"/>
      <c r="O203" s="56" t="s">
        <v>430</v>
      </c>
      <c r="P203" s="56">
        <v>6.35</v>
      </c>
      <c r="Q203" s="56">
        <v>5.57</v>
      </c>
      <c r="R203" s="56">
        <v>5.18</v>
      </c>
      <c r="S203" s="56">
        <v>4.79</v>
      </c>
      <c r="T203" s="56">
        <v>5.07</v>
      </c>
      <c r="U203" s="56">
        <v>5.4</v>
      </c>
      <c r="V203" s="56">
        <v>5.35</v>
      </c>
      <c r="W203" s="56">
        <v>5.25</v>
      </c>
      <c r="X203" s="56">
        <v>4.9800000000000004</v>
      </c>
      <c r="Y203" s="56">
        <v>4.92</v>
      </c>
      <c r="Z203" s="56">
        <v>4.92</v>
      </c>
      <c r="AA203" s="56">
        <v>5</v>
      </c>
      <c r="AC203" s="66" t="s">
        <v>430</v>
      </c>
      <c r="AD203" s="52"/>
      <c r="AE203" s="52"/>
      <c r="AF203" s="52"/>
      <c r="AG203" s="52"/>
      <c r="AH203" s="52"/>
      <c r="AI203" s="89"/>
      <c r="AJ203" s="52"/>
      <c r="AK203" s="52"/>
      <c r="AL203" s="52"/>
      <c r="AM203" s="52"/>
      <c r="AN203" s="52"/>
      <c r="AO203" s="52"/>
      <c r="AQ203" s="66" t="s">
        <v>430</v>
      </c>
      <c r="AR203" s="52"/>
      <c r="AS203" s="52"/>
      <c r="AT203" s="52"/>
      <c r="AU203" s="52"/>
      <c r="AV203" s="52"/>
      <c r="AW203" s="89"/>
      <c r="AX203" s="52"/>
      <c r="AY203" s="52"/>
      <c r="AZ203" s="52"/>
      <c r="BA203" s="52"/>
      <c r="BB203" s="52"/>
      <c r="BC203" s="52"/>
    </row>
    <row r="204" spans="1:55" ht="12.75" customHeight="1">
      <c r="A204" s="66" t="s">
        <v>431</v>
      </c>
      <c r="B204" s="52">
        <v>4.8267572187500001</v>
      </c>
      <c r="C204" s="52">
        <v>5.8634089922010002</v>
      </c>
      <c r="D204" s="52">
        <v>7.0287985274160008</v>
      </c>
      <c r="E204" s="52">
        <v>7.4150255700219994</v>
      </c>
      <c r="F204" s="52">
        <v>7.2409856351929998</v>
      </c>
      <c r="G204" s="52">
        <v>7.301887293649</v>
      </c>
      <c r="H204" s="52">
        <v>8.2798552595730008</v>
      </c>
      <c r="I204" s="52">
        <v>8.7637774491250013</v>
      </c>
      <c r="J204" s="52">
        <v>9.2614801565649998</v>
      </c>
      <c r="K204" s="52">
        <v>8.4468190932230005</v>
      </c>
      <c r="L204" s="52">
        <v>8.9409619486250005</v>
      </c>
      <c r="M204" s="49">
        <v>8.9409619486250005</v>
      </c>
      <c r="N204" s="56"/>
      <c r="O204" s="56" t="s">
        <v>431</v>
      </c>
      <c r="P204" s="56">
        <v>4.79</v>
      </c>
      <c r="Q204" s="56">
        <v>5.86</v>
      </c>
      <c r="R204" s="56">
        <v>7.07</v>
      </c>
      <c r="S204" s="56">
        <v>7.47</v>
      </c>
      <c r="T204" s="56">
        <v>7.3</v>
      </c>
      <c r="U204" s="56">
        <v>7.39</v>
      </c>
      <c r="V204" s="56">
        <v>8.31</v>
      </c>
      <c r="W204" s="56">
        <v>8.81</v>
      </c>
      <c r="X204" s="56">
        <v>9.35</v>
      </c>
      <c r="Y204" s="56">
        <v>8.57</v>
      </c>
      <c r="Z204" s="56">
        <v>9.14</v>
      </c>
      <c r="AA204">
        <v>9.07</v>
      </c>
      <c r="AC204" s="66" t="s">
        <v>431</v>
      </c>
      <c r="AD204" s="52"/>
      <c r="AE204" s="52"/>
      <c r="AF204" s="52"/>
      <c r="AG204" s="52"/>
      <c r="AH204" s="52"/>
      <c r="AI204" s="52"/>
      <c r="AJ204" s="52"/>
      <c r="AK204" s="52"/>
      <c r="AL204" s="52"/>
      <c r="AM204" s="52"/>
      <c r="AN204" s="52"/>
      <c r="AO204" s="49"/>
      <c r="AQ204" s="66" t="s">
        <v>431</v>
      </c>
      <c r="AR204" s="52"/>
      <c r="AS204" s="52"/>
      <c r="AT204" s="52"/>
      <c r="AU204" s="52"/>
      <c r="AV204" s="52"/>
      <c r="AW204" s="52"/>
      <c r="AX204" s="52"/>
      <c r="AY204" s="52"/>
      <c r="AZ204" s="52"/>
      <c r="BA204" s="52"/>
      <c r="BB204" s="52"/>
      <c r="BC204" s="49"/>
    </row>
    <row r="205" spans="1:55" ht="12.75" customHeight="1">
      <c r="A205" s="66" t="s">
        <v>432</v>
      </c>
      <c r="B205" s="52">
        <v>8.1990476082040011</v>
      </c>
      <c r="C205" s="53">
        <v>7.5585973150000001</v>
      </c>
      <c r="D205" s="53">
        <v>8.0449913735699994</v>
      </c>
      <c r="E205" s="90">
        <v>7.8409490469550001</v>
      </c>
      <c r="F205" s="53">
        <v>7.3235775160200003</v>
      </c>
      <c r="G205" s="53">
        <v>7.157614074184</v>
      </c>
      <c r="H205" s="53">
        <v>6.9161565500000002</v>
      </c>
      <c r="I205" s="53">
        <v>7.0042385927499993</v>
      </c>
      <c r="J205" s="53">
        <v>7.1004246067499999</v>
      </c>
      <c r="K205" s="53">
        <v>7.0761834728900004</v>
      </c>
      <c r="L205" s="52">
        <v>6.84184340975</v>
      </c>
      <c r="M205" s="49">
        <v>6.84184340975</v>
      </c>
      <c r="N205" s="56"/>
      <c r="O205" s="56" t="s">
        <v>432</v>
      </c>
      <c r="P205" s="56">
        <v>8.18</v>
      </c>
      <c r="Q205" s="56">
        <v>7.57</v>
      </c>
      <c r="R205" s="56">
        <v>8.14</v>
      </c>
      <c r="S205" s="56">
        <v>7.89</v>
      </c>
      <c r="T205" s="56">
        <v>7.13</v>
      </c>
      <c r="U205" s="56">
        <v>6.87</v>
      </c>
      <c r="V205" s="56">
        <v>6.69</v>
      </c>
      <c r="W205" s="56">
        <v>6.88</v>
      </c>
      <c r="X205" s="56">
        <v>6.93</v>
      </c>
      <c r="Y205" s="56">
        <v>6.9</v>
      </c>
      <c r="Z205" s="56">
        <v>6.47</v>
      </c>
      <c r="AA205">
        <v>6.57</v>
      </c>
      <c r="AC205" s="66" t="s">
        <v>432</v>
      </c>
      <c r="AD205" s="52"/>
      <c r="AE205" s="53"/>
      <c r="AF205" s="53"/>
      <c r="AG205" s="90"/>
      <c r="AH205" s="53"/>
      <c r="AI205" s="53"/>
      <c r="AJ205" s="53"/>
      <c r="AK205" s="53"/>
      <c r="AL205" s="53"/>
      <c r="AM205" s="53"/>
      <c r="AN205" s="52"/>
      <c r="AO205" s="49"/>
      <c r="AQ205" s="66" t="s">
        <v>432</v>
      </c>
      <c r="AR205" s="52"/>
      <c r="AS205" s="53"/>
      <c r="AT205" s="53"/>
      <c r="AU205" s="90"/>
      <c r="AV205" s="53"/>
      <c r="AW205" s="53"/>
      <c r="AX205" s="53"/>
      <c r="AY205" s="53"/>
      <c r="AZ205" s="53"/>
      <c r="BA205" s="53"/>
      <c r="BB205" s="52"/>
      <c r="BC205" s="49"/>
    </row>
    <row r="206" spans="1:55" ht="12.75" customHeight="1">
      <c r="A206" s="66" t="s">
        <v>433</v>
      </c>
      <c r="B206" s="52">
        <v>6.9876502080899989</v>
      </c>
      <c r="C206" s="53">
        <v>8.9018385812999998</v>
      </c>
      <c r="D206" s="53">
        <v>8.9629869843950001</v>
      </c>
      <c r="E206" s="90">
        <v>9.1407921399999985</v>
      </c>
      <c r="F206" s="53">
        <v>9.0012369456719998</v>
      </c>
      <c r="G206" s="53">
        <v>8.9790107305899998</v>
      </c>
      <c r="H206" s="53">
        <v>8.6135496972500007</v>
      </c>
      <c r="I206" s="53">
        <v>8.1720455148540001</v>
      </c>
      <c r="J206" s="53">
        <v>7.7755871755709993</v>
      </c>
      <c r="K206" s="53">
        <v>7.5174570008749999</v>
      </c>
      <c r="L206" s="52">
        <v>7.4754229104960004</v>
      </c>
      <c r="M206" s="53">
        <v>7.4754229104960004</v>
      </c>
      <c r="N206" s="56"/>
      <c r="O206" s="56" t="s">
        <v>433</v>
      </c>
      <c r="P206" s="56">
        <v>6.75</v>
      </c>
      <c r="Q206" s="56">
        <v>8.6999999999999993</v>
      </c>
      <c r="R206" s="56">
        <v>8.85</v>
      </c>
      <c r="S206" s="56">
        <v>9.15</v>
      </c>
      <c r="T206" s="56">
        <v>8.99</v>
      </c>
      <c r="U206" s="56">
        <v>9</v>
      </c>
      <c r="V206" s="56">
        <v>8.66</v>
      </c>
      <c r="W206" s="56">
        <v>8.23</v>
      </c>
      <c r="X206" s="56">
        <v>7.77</v>
      </c>
      <c r="Y206" s="56">
        <v>7.48</v>
      </c>
      <c r="Z206" s="56">
        <v>7.43</v>
      </c>
      <c r="AA206" s="56">
        <v>7.56</v>
      </c>
      <c r="AC206" s="66" t="s">
        <v>433</v>
      </c>
      <c r="AD206" s="52"/>
      <c r="AE206" s="53"/>
      <c r="AF206" s="53"/>
      <c r="AG206" s="90"/>
      <c r="AH206" s="53"/>
      <c r="AI206" s="53"/>
      <c r="AJ206" s="53"/>
      <c r="AK206" s="53"/>
      <c r="AL206" s="53"/>
      <c r="AM206" s="53"/>
      <c r="AN206" s="52"/>
      <c r="AO206" s="53"/>
      <c r="AQ206" s="66" t="s">
        <v>433</v>
      </c>
      <c r="AR206" s="52"/>
      <c r="AS206" s="53"/>
      <c r="AT206" s="53"/>
      <c r="AU206" s="90"/>
      <c r="AV206" s="53"/>
      <c r="AW206" s="53"/>
      <c r="AX206" s="53"/>
      <c r="AY206" s="53"/>
      <c r="AZ206" s="53"/>
      <c r="BA206" s="53"/>
      <c r="BB206" s="52"/>
      <c r="BC206" s="53"/>
    </row>
    <row r="207" spans="1:55" ht="12.75" customHeight="1">
      <c r="A207" s="66" t="s">
        <v>434</v>
      </c>
      <c r="B207" s="52">
        <v>7.3643282790000004</v>
      </c>
      <c r="C207" s="53">
        <v>7.0338581188399996</v>
      </c>
      <c r="D207" s="53">
        <v>6.8861368756209993</v>
      </c>
      <c r="E207" s="90">
        <v>6.8731382736250008</v>
      </c>
      <c r="F207" s="53">
        <v>7.2924621066339999</v>
      </c>
      <c r="G207" s="53">
        <v>6.8534329231249993</v>
      </c>
      <c r="H207" s="53">
        <v>6.5149221087100013</v>
      </c>
      <c r="I207" s="53">
        <v>6.0493878837900006</v>
      </c>
      <c r="J207" s="53">
        <v>6.3888305551000002</v>
      </c>
      <c r="K207" s="53">
        <v>7.1753635735889993</v>
      </c>
      <c r="L207" s="52">
        <v>7.20040601</v>
      </c>
      <c r="M207" s="53">
        <v>7.20040601</v>
      </c>
      <c r="N207" s="56"/>
      <c r="O207" s="56" t="s">
        <v>434</v>
      </c>
      <c r="P207" s="56">
        <v>7.22</v>
      </c>
      <c r="Q207" s="56">
        <v>6.99</v>
      </c>
      <c r="R207" s="56">
        <v>7.01</v>
      </c>
      <c r="S207" s="56">
        <v>7.02</v>
      </c>
      <c r="T207" s="56">
        <v>7.56</v>
      </c>
      <c r="U207" s="56">
        <v>7.08</v>
      </c>
      <c r="V207" s="56">
        <v>6.7</v>
      </c>
      <c r="W207" s="56">
        <v>6.27</v>
      </c>
      <c r="X207" s="56">
        <v>6.69</v>
      </c>
      <c r="Y207" s="56">
        <v>7.5</v>
      </c>
      <c r="Z207" s="56">
        <v>7.52</v>
      </c>
      <c r="AA207" s="56">
        <v>7.88</v>
      </c>
      <c r="AC207" s="66" t="s">
        <v>434</v>
      </c>
      <c r="AD207" s="52"/>
      <c r="AE207" s="53"/>
      <c r="AF207" s="53"/>
      <c r="AG207" s="90"/>
      <c r="AH207" s="53"/>
      <c r="AI207" s="53"/>
      <c r="AJ207" s="53"/>
      <c r="AK207" s="53"/>
      <c r="AL207" s="53"/>
      <c r="AM207" s="53"/>
      <c r="AN207" s="52"/>
      <c r="AO207" s="53"/>
      <c r="AQ207" s="66" t="s">
        <v>434</v>
      </c>
      <c r="AR207" s="52"/>
      <c r="AS207" s="53"/>
      <c r="AT207" s="53"/>
      <c r="AU207" s="90"/>
      <c r="AV207" s="53"/>
      <c r="AW207" s="53"/>
      <c r="AX207" s="53"/>
      <c r="AY207" s="53"/>
      <c r="AZ207" s="53"/>
      <c r="BA207" s="53"/>
      <c r="BB207" s="52"/>
      <c r="BC207" s="53"/>
    </row>
    <row r="208" spans="1:55" ht="12.75" customHeight="1">
      <c r="A208" s="66" t="s">
        <v>435</v>
      </c>
      <c r="B208" s="52">
        <v>6.6806330732320003</v>
      </c>
      <c r="C208" s="53">
        <v>6.0785126587039997</v>
      </c>
      <c r="D208" s="53">
        <v>5.9722125464629991</v>
      </c>
      <c r="E208" s="90">
        <v>5.547674015928</v>
      </c>
      <c r="F208" s="53">
        <v>5.5967579255129998</v>
      </c>
      <c r="G208" s="53">
        <v>5.7358171005000003</v>
      </c>
      <c r="H208" s="53">
        <v>6.302643504623</v>
      </c>
      <c r="I208" s="53">
        <v>5.7021274599999998</v>
      </c>
      <c r="J208" s="53">
        <v>5.4583835794110005</v>
      </c>
      <c r="K208" s="53">
        <v>5.4322186046229994</v>
      </c>
      <c r="L208" s="52">
        <v>5.2797058456619999</v>
      </c>
      <c r="M208" s="53">
        <v>5.2797058456619999</v>
      </c>
      <c r="N208" s="56"/>
      <c r="O208" s="56" t="s">
        <v>435</v>
      </c>
      <c r="P208" s="56">
        <v>7.17</v>
      </c>
      <c r="Q208" s="56">
        <v>6.43</v>
      </c>
      <c r="R208" s="56">
        <v>6.27</v>
      </c>
      <c r="S208" s="56">
        <v>5.9</v>
      </c>
      <c r="T208" s="56">
        <v>5.9</v>
      </c>
      <c r="U208" s="56">
        <v>5.97</v>
      </c>
      <c r="V208" s="56">
        <v>6.47</v>
      </c>
      <c r="W208" s="56">
        <v>5.8</v>
      </c>
      <c r="X208" s="56">
        <v>5.48</v>
      </c>
      <c r="Y208" s="56">
        <v>5.47</v>
      </c>
      <c r="Z208" s="56">
        <v>5.28</v>
      </c>
      <c r="AA208" s="56">
        <v>5.2</v>
      </c>
      <c r="AC208" s="66" t="s">
        <v>435</v>
      </c>
      <c r="AD208" s="52"/>
      <c r="AE208" s="53"/>
      <c r="AF208" s="53"/>
      <c r="AG208" s="90"/>
      <c r="AH208" s="53"/>
      <c r="AI208" s="53"/>
      <c r="AJ208" s="53"/>
      <c r="AK208" s="53"/>
      <c r="AL208" s="53"/>
      <c r="AM208" s="53"/>
      <c r="AN208" s="52"/>
      <c r="AO208" s="53"/>
      <c r="AQ208" s="66" t="s">
        <v>435</v>
      </c>
      <c r="AR208" s="52"/>
      <c r="AS208" s="53"/>
      <c r="AT208" s="53"/>
      <c r="AU208" s="90"/>
      <c r="AV208" s="53"/>
      <c r="AW208" s="53"/>
      <c r="AX208" s="53"/>
      <c r="AY208" s="53"/>
      <c r="AZ208" s="53"/>
      <c r="BA208" s="53"/>
      <c r="BB208" s="52"/>
      <c r="BC208" s="53"/>
    </row>
    <row r="209" spans="1:55" ht="12.75" customHeight="1">
      <c r="A209" s="66" t="s">
        <v>436</v>
      </c>
      <c r="B209" s="52">
        <v>5.387702034718</v>
      </c>
      <c r="C209" s="53">
        <v>5.5456376729840002</v>
      </c>
      <c r="D209" s="53">
        <v>5.1193085706029997</v>
      </c>
      <c r="E209" s="90">
        <v>4.9650000236450005</v>
      </c>
      <c r="F209" s="53">
        <v>5.0639518279679994</v>
      </c>
      <c r="G209" s="53">
        <v>4.8894810480000004</v>
      </c>
      <c r="H209" s="53">
        <v>4.8661949079679996</v>
      </c>
      <c r="I209" s="53">
        <v>4.7896473114239999</v>
      </c>
      <c r="J209" s="53">
        <v>4.6679069759999994</v>
      </c>
      <c r="K209" s="53">
        <v>4.8377642746880003</v>
      </c>
      <c r="L209" s="52">
        <v>4.8712304701119997</v>
      </c>
      <c r="M209" s="53">
        <v>4.8712304701119997</v>
      </c>
      <c r="N209" s="56"/>
      <c r="O209" s="56" t="s">
        <v>436</v>
      </c>
      <c r="P209" s="56">
        <v>5.31</v>
      </c>
      <c r="Q209" s="56">
        <v>5.43</v>
      </c>
      <c r="R209" s="56">
        <v>4.79</v>
      </c>
      <c r="S209" s="56">
        <v>4.8600000000000003</v>
      </c>
      <c r="T209" s="56">
        <v>4.93</v>
      </c>
      <c r="U209" s="56">
        <v>4.68</v>
      </c>
      <c r="V209" s="56">
        <v>4.76</v>
      </c>
      <c r="W209" s="56">
        <v>4.6900000000000004</v>
      </c>
      <c r="X209" s="56">
        <v>4.51</v>
      </c>
      <c r="Y209" s="56">
        <v>4.74</v>
      </c>
      <c r="Z209" s="56">
        <v>4.6500000000000004</v>
      </c>
      <c r="AA209" s="56">
        <v>4.53</v>
      </c>
      <c r="AC209" s="66" t="s">
        <v>436</v>
      </c>
      <c r="AD209" s="52"/>
      <c r="AE209" s="53"/>
      <c r="AF209" s="53"/>
      <c r="AG209" s="90"/>
      <c r="AH209" s="53"/>
      <c r="AI209" s="53"/>
      <c r="AJ209" s="53"/>
      <c r="AK209" s="53"/>
      <c r="AL209" s="53"/>
      <c r="AM209" s="53"/>
      <c r="AN209" s="52"/>
      <c r="AO209" s="53"/>
      <c r="AQ209" s="66" t="s">
        <v>436</v>
      </c>
      <c r="AR209" s="52"/>
      <c r="AS209" s="53"/>
      <c r="AT209" s="53"/>
      <c r="AU209" s="90"/>
      <c r="AV209" s="53"/>
      <c r="AW209" s="53"/>
      <c r="AX209" s="53"/>
      <c r="AY209" s="53"/>
      <c r="AZ209" s="53"/>
      <c r="BA209" s="53"/>
      <c r="BB209" s="52"/>
      <c r="BC209" s="53"/>
    </row>
    <row r="210" spans="1:55" ht="12.75" customHeight="1">
      <c r="A210" s="66" t="s">
        <v>437</v>
      </c>
      <c r="B210" s="52">
        <v>4.8181755654899998</v>
      </c>
      <c r="C210" s="53">
        <v>4.4345755106250007</v>
      </c>
      <c r="D210" s="53">
        <v>4.3341278170000006</v>
      </c>
      <c r="E210" s="90">
        <v>4.3554398972500001</v>
      </c>
      <c r="F210" s="53">
        <v>4.4331198754399992</v>
      </c>
      <c r="G210" s="53">
        <v>4.3909719584799998</v>
      </c>
      <c r="H210" s="53">
        <v>4.4464226045600004</v>
      </c>
      <c r="I210" s="53">
        <v>4.6842509100000003</v>
      </c>
      <c r="J210" s="53">
        <v>4.7645969077600006</v>
      </c>
      <c r="K210" s="53">
        <v>4.6993439711200002</v>
      </c>
      <c r="L210" s="52">
        <v>4.4993665383200003</v>
      </c>
      <c r="M210" s="53">
        <v>4.4993665383200003</v>
      </c>
      <c r="N210" s="56"/>
      <c r="O210" s="56" t="s">
        <v>437</v>
      </c>
      <c r="P210" s="56">
        <v>4.5</v>
      </c>
      <c r="Q210" s="56">
        <v>4.1500000000000004</v>
      </c>
      <c r="R210" s="56">
        <v>4.05</v>
      </c>
      <c r="S210" s="56">
        <v>4.17</v>
      </c>
      <c r="T210" s="56">
        <v>4.13</v>
      </c>
      <c r="U210" s="56">
        <v>4.0999999999999996</v>
      </c>
      <c r="V210" s="56">
        <v>4.1100000000000003</v>
      </c>
      <c r="W210" s="56">
        <v>4.38</v>
      </c>
      <c r="X210" s="56">
        <v>4.5199999999999996</v>
      </c>
      <c r="Y210" s="56">
        <v>4.46</v>
      </c>
      <c r="Z210" s="56">
        <v>4.18</v>
      </c>
      <c r="AA210" s="56">
        <v>4.4000000000000004</v>
      </c>
      <c r="AC210" s="66" t="s">
        <v>437</v>
      </c>
      <c r="AD210" s="52"/>
      <c r="AE210" s="53"/>
      <c r="AF210" s="53"/>
      <c r="AG210" s="90"/>
      <c r="AH210" s="53"/>
      <c r="AI210" s="53"/>
      <c r="AJ210" s="53"/>
      <c r="AK210" s="53"/>
      <c r="AL210" s="53"/>
      <c r="AM210" s="53"/>
      <c r="AN210" s="52"/>
      <c r="AO210" s="53"/>
      <c r="AQ210" s="66" t="s">
        <v>437</v>
      </c>
      <c r="AR210" s="52"/>
      <c r="AS210" s="53"/>
      <c r="AT210" s="53"/>
      <c r="AU210" s="90"/>
      <c r="AV210" s="53"/>
      <c r="AW210" s="53"/>
      <c r="AX210" s="53"/>
      <c r="AY210" s="53"/>
      <c r="AZ210" s="53"/>
      <c r="BA210" s="53"/>
      <c r="BB210" s="52"/>
      <c r="BC210" s="53"/>
    </row>
    <row r="211" spans="1:55" ht="12.75" customHeight="1">
      <c r="A211" s="66" t="s">
        <v>438</v>
      </c>
      <c r="B211" s="52">
        <v>5.19</v>
      </c>
      <c r="C211" s="53">
        <v>5.9897034360000001</v>
      </c>
      <c r="D211" s="53">
        <v>4.9626313219</v>
      </c>
      <c r="E211" s="90">
        <v>4.9786638999999999</v>
      </c>
      <c r="F211" s="49">
        <v>4.8216241781099995</v>
      </c>
      <c r="G211" s="49">
        <v>4.7677103251839998</v>
      </c>
      <c r="H211" s="49">
        <v>4.7516210614999999</v>
      </c>
      <c r="I211" s="49">
        <v>4.8476369027949993</v>
      </c>
      <c r="J211" s="49">
        <v>5.0403768297180003</v>
      </c>
      <c r="K211" s="53">
        <v>5.2398280000000002</v>
      </c>
      <c r="L211" s="53">
        <v>5.2039999999999997</v>
      </c>
      <c r="M211" s="49">
        <v>5.2039999999999997</v>
      </c>
      <c r="N211" s="56"/>
      <c r="O211" s="56" t="s">
        <v>438</v>
      </c>
      <c r="P211" s="56">
        <v>4.59</v>
      </c>
      <c r="Q211" s="56">
        <v>5.14</v>
      </c>
      <c r="R211" s="56">
        <v>4.29</v>
      </c>
      <c r="S211" s="56">
        <v>4.46</v>
      </c>
      <c r="T211" s="56">
        <v>4.3099999999999996</v>
      </c>
      <c r="U211" s="56">
        <v>4.21</v>
      </c>
      <c r="V211" s="56">
        <v>4.22</v>
      </c>
      <c r="W211" s="56">
        <v>4.38</v>
      </c>
      <c r="X211" s="56">
        <v>4.74</v>
      </c>
      <c r="Y211" s="56">
        <v>5.0199999999999996</v>
      </c>
      <c r="Z211" s="56">
        <v>4.9800000000000004</v>
      </c>
      <c r="AA211" s="56">
        <v>5.39</v>
      </c>
      <c r="AC211" s="66" t="s">
        <v>438</v>
      </c>
      <c r="AD211" s="52"/>
      <c r="AE211" s="53"/>
      <c r="AF211" s="53"/>
      <c r="AG211" s="90"/>
      <c r="AH211" s="49"/>
      <c r="AI211" s="49"/>
      <c r="AJ211" s="49"/>
      <c r="AK211" s="49"/>
      <c r="AL211" s="49"/>
      <c r="AM211" s="53"/>
      <c r="AN211" s="53"/>
      <c r="AO211" s="49"/>
      <c r="AQ211" s="66" t="s">
        <v>438</v>
      </c>
      <c r="AR211" s="52"/>
      <c r="AS211" s="53"/>
      <c r="AT211" s="53"/>
      <c r="AU211" s="90"/>
      <c r="AV211" s="49"/>
      <c r="AW211" s="49"/>
      <c r="AX211" s="49"/>
      <c r="AY211" s="49"/>
      <c r="AZ211" s="49"/>
      <c r="BA211" s="53"/>
      <c r="BB211" s="53"/>
      <c r="BC211" s="49"/>
    </row>
    <row r="212" spans="1:55" ht="12.75" customHeight="1">
      <c r="A212" s="66" t="s">
        <v>439</v>
      </c>
      <c r="B212" s="52">
        <v>5.2207759530699995</v>
      </c>
      <c r="C212" s="53">
        <v>5.2000640000000002</v>
      </c>
      <c r="D212" s="53">
        <v>5.6152730000000002</v>
      </c>
      <c r="E212" s="90">
        <v>5.4010400000000001</v>
      </c>
      <c r="F212" s="53">
        <v>5.39</v>
      </c>
      <c r="G212" s="53">
        <v>5.238772</v>
      </c>
      <c r="H212" s="53">
        <v>5.3418055925000001</v>
      </c>
      <c r="I212" s="53">
        <v>5.3139940000000001</v>
      </c>
      <c r="J212" s="53">
        <v>5.16</v>
      </c>
      <c r="K212" s="53">
        <v>4.8865480000000003</v>
      </c>
      <c r="L212" s="53">
        <v>4.6564410000000001</v>
      </c>
      <c r="M212" s="53">
        <v>4.6564410000000001</v>
      </c>
      <c r="N212" s="56"/>
      <c r="O212" s="56" t="s">
        <v>439</v>
      </c>
      <c r="P212" s="56">
        <v>5.07</v>
      </c>
      <c r="Q212" s="56">
        <v>5.0599999999999996</v>
      </c>
      <c r="R212" s="56">
        <v>5.45</v>
      </c>
      <c r="S212" s="56">
        <v>5.2</v>
      </c>
      <c r="T212" s="56">
        <v>5.13</v>
      </c>
      <c r="U212" s="56">
        <v>4.83</v>
      </c>
      <c r="V212" s="56">
        <v>5.0599999999999996</v>
      </c>
      <c r="W212" s="56">
        <v>5.03</v>
      </c>
      <c r="X212" s="56">
        <v>4.76</v>
      </c>
      <c r="Y212" s="56">
        <v>4.3899999999999997</v>
      </c>
      <c r="Z212" s="56">
        <v>4.2</v>
      </c>
      <c r="AA212" s="56">
        <v>4.22</v>
      </c>
      <c r="AC212" s="66" t="s">
        <v>439</v>
      </c>
      <c r="AD212" s="52"/>
      <c r="AE212" s="53"/>
      <c r="AF212" s="53"/>
      <c r="AG212" s="90"/>
      <c r="AH212" s="53"/>
      <c r="AI212" s="53"/>
      <c r="AJ212" s="53"/>
      <c r="AK212" s="53"/>
      <c r="AL212" s="53"/>
      <c r="AM212" s="53"/>
      <c r="AN212" s="53"/>
      <c r="AO212" s="53"/>
      <c r="AQ212" s="66" t="s">
        <v>439</v>
      </c>
      <c r="AR212" s="52"/>
      <c r="AS212" s="53"/>
      <c r="AT212" s="53"/>
      <c r="AU212" s="90"/>
      <c r="AV212" s="53"/>
      <c r="AW212" s="53"/>
      <c r="AX212" s="53"/>
      <c r="AY212" s="53"/>
      <c r="AZ212" s="53"/>
      <c r="BA212" s="53"/>
      <c r="BB212" s="53"/>
      <c r="BC212" s="53"/>
    </row>
    <row r="213" spans="1:55" ht="12.75" customHeight="1">
      <c r="A213" s="66" t="s">
        <v>440</v>
      </c>
      <c r="B213" s="52">
        <v>5.1045569999999998</v>
      </c>
      <c r="C213" s="53">
        <v>4.8726209999999996</v>
      </c>
      <c r="D213" s="53">
        <v>4.5208560000000002</v>
      </c>
      <c r="E213" s="90">
        <v>4.5847949999999997</v>
      </c>
      <c r="F213" s="53">
        <v>4.7866239999999998</v>
      </c>
      <c r="G213" s="53">
        <v>4.7465549999999999</v>
      </c>
      <c r="H213" s="53">
        <v>4.9868569999999997</v>
      </c>
      <c r="I213" s="53">
        <v>5.2534799999999997</v>
      </c>
      <c r="J213" s="53">
        <v>5.0485702700000008</v>
      </c>
      <c r="K213" s="53">
        <v>4.9816704992809999</v>
      </c>
      <c r="L213" s="53">
        <v>5.0491902119530003</v>
      </c>
      <c r="M213" s="53">
        <v>5.0491902119530003</v>
      </c>
      <c r="N213" s="56"/>
      <c r="O213" s="56" t="s">
        <v>440</v>
      </c>
      <c r="P213" s="56">
        <v>4.63</v>
      </c>
      <c r="Q213">
        <v>4.4000000000000004</v>
      </c>
      <c r="R213" s="56">
        <v>3.99</v>
      </c>
      <c r="S213" s="56">
        <v>4.0199999999999996</v>
      </c>
      <c r="T213" s="56">
        <v>4.17</v>
      </c>
      <c r="U213" s="56">
        <v>4.26</v>
      </c>
      <c r="V213" s="56">
        <v>4.53</v>
      </c>
      <c r="W213" s="56">
        <v>4.8499999999999996</v>
      </c>
      <c r="X213" s="56">
        <v>4.66</v>
      </c>
      <c r="Y213" s="56">
        <v>4.5999999999999996</v>
      </c>
      <c r="Z213" s="56">
        <v>4.8</v>
      </c>
      <c r="AA213" s="56">
        <v>4.63</v>
      </c>
      <c r="AC213" s="66" t="s">
        <v>440</v>
      </c>
      <c r="AD213" s="52"/>
      <c r="AE213" s="53"/>
      <c r="AF213" s="53"/>
      <c r="AG213" s="90"/>
      <c r="AH213" s="53"/>
      <c r="AI213" s="53"/>
      <c r="AJ213" s="53"/>
      <c r="AK213" s="53"/>
      <c r="AL213" s="53"/>
      <c r="AM213" s="53"/>
      <c r="AN213" s="53"/>
      <c r="AO213" s="53"/>
      <c r="AQ213" s="66" t="s">
        <v>440</v>
      </c>
      <c r="AR213" s="52"/>
      <c r="AS213" s="53"/>
      <c r="AT213" s="53"/>
      <c r="AU213" s="90"/>
      <c r="AV213" s="53"/>
      <c r="AW213" s="53"/>
      <c r="AX213" s="53"/>
      <c r="AY213" s="53"/>
      <c r="AZ213" s="53"/>
      <c r="BA213" s="53"/>
      <c r="BB213" s="53"/>
      <c r="BC213" s="53"/>
    </row>
    <row r="214" spans="1:55" ht="13.15" customHeight="1">
      <c r="A214" s="66" t="s">
        <v>441</v>
      </c>
      <c r="B214" s="53">
        <f>P214*$H777+Data!AD214*I777+Data!AR214*J777</f>
        <v>4.8216687122430093</v>
      </c>
      <c r="C214" s="53">
        <f>Q214*$J798+Data!AE214*$K798+Data!AS214*$L798</f>
        <v>4.8955429469279839</v>
      </c>
      <c r="D214" s="53">
        <f>R214*$J798+Data!AF214*$K798+Data!AT214*$L798</f>
        <v>4.794744345132175</v>
      </c>
      <c r="E214" s="53">
        <f>S214*$J819+Data!AG214*$K819+Data!AU214*$L819</f>
        <v>5.358521591798806</v>
      </c>
      <c r="F214" s="53">
        <f>T214*$J819+Data!AH214*$K819+Data!AV214*$L819</f>
        <v>5.6466867988828939</v>
      </c>
      <c r="G214" s="53">
        <f>U214*$J819+Data!AI214*$K819+Data!AW214*$L819</f>
        <v>5.6518471645616772</v>
      </c>
      <c r="H214" s="53">
        <f>V214*$J819+Data!AJ214*$K819+Data!AX214*$L819</f>
        <v>5.7701743921909063</v>
      </c>
      <c r="I214" s="53">
        <f>W214*$J819+Data!AK214*$K819+Data!AY214*$L819</f>
        <v>6.3167513655724417</v>
      </c>
      <c r="J214" s="53">
        <f>X214*$J819+Data!AL214*$K819+Data!AZ214*$L819</f>
        <v>6.3535492782911103</v>
      </c>
      <c r="K214" s="53">
        <f>Y214*$J819+Data!AM214*$K819+Data!BA214*$L819</f>
        <v>6.2069045636671643</v>
      </c>
      <c r="L214" s="53">
        <f>Z214*$J819+Data!AN214*$K819+Data!BB214*$L819</f>
        <v>6.536357122057618</v>
      </c>
      <c r="M214" s="53">
        <f>AA214*$J819+Data!AO214*$K819+Data!BC214*$L819</f>
        <v>6.98766149832678</v>
      </c>
      <c r="N214" s="56"/>
      <c r="O214" s="66" t="s">
        <v>441</v>
      </c>
      <c r="P214" s="52">
        <v>4.4400000000000004</v>
      </c>
      <c r="Q214" s="53">
        <v>4.45</v>
      </c>
      <c r="R214" s="53">
        <v>4.34</v>
      </c>
      <c r="S214" s="90">
        <v>5.23</v>
      </c>
      <c r="T214" s="53">
        <v>5.44</v>
      </c>
      <c r="U214" s="53">
        <v>5.54</v>
      </c>
      <c r="V214" s="53">
        <v>5.6772727272727277</v>
      </c>
      <c r="W214" s="53">
        <v>6.2243421052631582</v>
      </c>
      <c r="X214" s="53">
        <v>6.299736842105264</v>
      </c>
      <c r="Y214" s="53">
        <v>5.9860869565217385</v>
      </c>
      <c r="Z214" s="53">
        <v>6.2286904761904758</v>
      </c>
      <c r="AA214" s="53">
        <v>6.6146250000000002</v>
      </c>
      <c r="AC214" s="66" t="s">
        <v>441</v>
      </c>
      <c r="AD214" s="52">
        <v>4.9729545454545452</v>
      </c>
      <c r="AE214" s="53">
        <v>5.2386363636363633</v>
      </c>
      <c r="AF214" s="53">
        <v>5.1426190476190481</v>
      </c>
      <c r="AG214" s="90">
        <v>5.5213095238095242</v>
      </c>
      <c r="AH214" s="53">
        <v>6.062045454545455</v>
      </c>
      <c r="AI214" s="53">
        <v>5.98475</v>
      </c>
      <c r="AJ214" s="53">
        <v>6.0355681818181814</v>
      </c>
      <c r="AK214" s="53">
        <v>6.5513157894736844</v>
      </c>
      <c r="AL214" s="53">
        <v>6.518552631578947</v>
      </c>
      <c r="AM214" s="53">
        <v>6.3702173913043474</v>
      </c>
      <c r="AN214" s="53">
        <v>6.6783333333333337</v>
      </c>
      <c r="AO214" s="53">
        <v>7.0242499999999994</v>
      </c>
      <c r="AQ214" s="66" t="s">
        <v>441</v>
      </c>
      <c r="AR214" s="52">
        <v>5.1646590909090913</v>
      </c>
      <c r="AS214" s="53">
        <v>5.1506818181818188</v>
      </c>
      <c r="AT214" s="53">
        <v>5.0570238095238098</v>
      </c>
      <c r="AU214" s="90">
        <v>5.3658333333333337</v>
      </c>
      <c r="AV214" s="53">
        <v>5.5411363636363635</v>
      </c>
      <c r="AW214" s="53">
        <v>5.5121250000000002</v>
      </c>
      <c r="AX214" s="53">
        <v>5.6626136363636359</v>
      </c>
      <c r="AY214" s="53">
        <v>6.2322368421052632</v>
      </c>
      <c r="AZ214" s="53">
        <v>6.2826315789473686</v>
      </c>
      <c r="BA214" s="53">
        <v>6.308369565217391</v>
      </c>
      <c r="BB214" s="53">
        <v>6.7430952380952389</v>
      </c>
      <c r="BC214" s="53">
        <v>7.3418749999999999</v>
      </c>
    </row>
    <row r="215" spans="1:55" ht="13.15" customHeight="1">
      <c r="A215" s="66" t="s">
        <v>442</v>
      </c>
      <c r="B215" s="53">
        <f>P215*$H778+Data!AD215*I778+Data!AR215*J778</f>
        <v>6.9604545117035741</v>
      </c>
      <c r="C215" s="53">
        <f>Q215*$J799+Data!AE215*$K799+Data!AS215*$L799</f>
        <v>6.9421944688764272</v>
      </c>
      <c r="D215" s="53">
        <f>R215*$J799+Data!AF215*$K799+Data!AT215*$L799</f>
        <v>7.6159219066141084</v>
      </c>
      <c r="E215" s="53">
        <f>S215*$J820+Data!AG215*$K820+Data!AU215*$L820</f>
        <v>7.5315792604528964</v>
      </c>
      <c r="F215" s="53">
        <f>T215*$J820+Data!AH215*$K820+Data!AV215*$L820</f>
        <v>8.0100275069815599</v>
      </c>
      <c r="G215" s="53">
        <f>U215*$J820+Data!AI215*$K820+Data!AW215*$L820</f>
        <v>8.657000791121936</v>
      </c>
      <c r="H215" s="53">
        <f>V215*$J820+Data!AJ215*$K820+Data!AX215*$L820</f>
        <v>8.5686385787998773</v>
      </c>
      <c r="I215" s="53">
        <f>W215*$J820+Data!AK215*$K820+Data!AY215*$L820</f>
        <v>8.1464765118206479</v>
      </c>
      <c r="J215" s="53">
        <f>X215*$J820+Data!AL215*$K820+Data!AZ215*$L820</f>
        <v>8.520018988141679</v>
      </c>
      <c r="K215" s="53">
        <f>Y215*$J820+Data!AM215*$K820+Data!BA215*$L820</f>
        <v>9.7676843095364827</v>
      </c>
      <c r="L215" s="53">
        <f>Z215*$J820+Data!AN215*$K820+Data!BB215*$L820</f>
        <v>10.97228010212886</v>
      </c>
      <c r="M215" s="53">
        <f>AA215*$J820+Data!AO215*$K820+Data!BC215*$L820</f>
        <v>11.583415622106209</v>
      </c>
      <c r="N215" s="56"/>
      <c r="O215" s="66" t="s">
        <v>442</v>
      </c>
      <c r="P215" s="49">
        <v>6.46</v>
      </c>
      <c r="Q215" s="49">
        <v>6.29</v>
      </c>
      <c r="R215" s="53">
        <v>7.11</v>
      </c>
      <c r="S215" s="53">
        <v>7.12</v>
      </c>
      <c r="T215" s="53">
        <v>7.54</v>
      </c>
      <c r="U215" s="53">
        <v>8.25</v>
      </c>
      <c r="V215" s="53">
        <v>8.2100000000000009</v>
      </c>
      <c r="W215" s="53">
        <v>7.89</v>
      </c>
      <c r="X215" s="53">
        <v>8.34</v>
      </c>
      <c r="Y215" s="53">
        <v>8.3699999999999992</v>
      </c>
      <c r="Z215" s="56">
        <v>10.94</v>
      </c>
      <c r="AA215" s="53">
        <v>11.648300000000001</v>
      </c>
      <c r="AC215" s="66" t="s">
        <v>442</v>
      </c>
      <c r="AD215" s="463">
        <v>6.67</v>
      </c>
      <c r="AE215" s="49">
        <v>6.6796428571428565</v>
      </c>
      <c r="AF215" s="53">
        <v>7.257386363636364</v>
      </c>
      <c r="AG215" s="53">
        <v>7.09</v>
      </c>
      <c r="AH215" s="53">
        <v>7.46</v>
      </c>
      <c r="AI215" s="53">
        <v>8.06</v>
      </c>
      <c r="AJ215" s="53">
        <v>7.9139999999999997</v>
      </c>
      <c r="AK215" s="53">
        <v>7.72</v>
      </c>
      <c r="AL215" s="53">
        <v>8.06</v>
      </c>
      <c r="AM215" s="53">
        <v>11.08</v>
      </c>
      <c r="AN215" s="56">
        <v>10.66</v>
      </c>
      <c r="AO215" s="56">
        <v>10.82</v>
      </c>
      <c r="AQ215" s="66" t="s">
        <v>442</v>
      </c>
      <c r="AR215" s="49">
        <v>7.8586363636363634</v>
      </c>
      <c r="AS215" s="49">
        <v>8.7180952380952377</v>
      </c>
      <c r="AT215" s="53">
        <v>9.2138636363636355</v>
      </c>
      <c r="AU215" s="53">
        <v>9</v>
      </c>
      <c r="AV215" s="53">
        <v>9.75</v>
      </c>
      <c r="AW215" s="53">
        <v>10.33</v>
      </c>
      <c r="AX215" s="53">
        <v>10.220000000000001</v>
      </c>
      <c r="AY215" s="53">
        <v>9.27</v>
      </c>
      <c r="AZ215" s="53">
        <v>9.5299999999999994</v>
      </c>
      <c r="BA215" s="53">
        <v>10.88</v>
      </c>
      <c r="BB215" s="56">
        <v>11.47</v>
      </c>
      <c r="BC215" s="53">
        <v>12.499700000000001</v>
      </c>
    </row>
    <row r="216" spans="1:55" ht="13.15" customHeight="1" thickBot="1">
      <c r="A216" s="87" t="s">
        <v>443</v>
      </c>
      <c r="B216" s="59">
        <f>P216*$H779+Data!AD216*I779+Data!AR216*J779</f>
        <v>10.874907362637362</v>
      </c>
      <c r="C216" s="59">
        <f>Q216*$J800+Data!AE216*$K800+Data!AS216*$L800</f>
        <v>8.6840591884969776</v>
      </c>
      <c r="D216" s="59">
        <f>R216*$J800+Data!AF216*$K800+Data!AT216*$L800</f>
        <v>8.3911247689967379</v>
      </c>
      <c r="E216" s="59">
        <f>S216*$J821+Data!AG216*$K821+Data!AU216*$L821</f>
        <v>9.0379215311677594</v>
      </c>
      <c r="F216" s="59">
        <f>T216*$J821+Data!AH216*$K821+Data!AV216*$L821</f>
        <v>9.2797082147892151</v>
      </c>
      <c r="G216" s="59">
        <f>U216*$J821+Data!AI216*$K821+Data!AW216*$L821</f>
        <v>8.9404425054458585</v>
      </c>
      <c r="H216" s="59">
        <f>V216*$J821+Data!AJ216*$K821+Data!AX216*$L821</f>
        <v>8.4979410780675906</v>
      </c>
      <c r="I216" s="59">
        <f>W216*$J821+Data!AK216*$K821+Data!AY216*$L821</f>
        <v>8.3177903578325179</v>
      </c>
      <c r="J216" s="59">
        <f>X216*$J821+Data!AL216*$K821+Data!AZ216*$L821</f>
        <v>8.5065121784762265</v>
      </c>
      <c r="K216" s="59">
        <f>Y216*$J821+Data!AM216*$K821+Data!BA216*$L821</f>
        <v>7.8625217985814704</v>
      </c>
      <c r="L216" s="59">
        <f>Z216*$J821+Data!AN216*$K821+Data!BB216*$L821</f>
        <v>7.7368808542207352</v>
      </c>
      <c r="M216" s="59">
        <f>AA216*$J821+Data!AO216*$K821+Data!BC216*$L821</f>
        <v>7.5582221473345292</v>
      </c>
      <c r="N216" s="56"/>
      <c r="O216" s="87" t="s">
        <v>443</v>
      </c>
      <c r="P216" s="62">
        <v>11.13</v>
      </c>
      <c r="Q216" s="62">
        <v>8.7200000000000006</v>
      </c>
      <c r="R216" s="59">
        <v>8.58</v>
      </c>
      <c r="S216" s="59">
        <v>9.27</v>
      </c>
      <c r="T216" s="59">
        <v>9.57</v>
      </c>
      <c r="U216" s="59">
        <v>9.32</v>
      </c>
      <c r="V216" s="59">
        <v>8.66</v>
      </c>
      <c r="W216" s="59">
        <v>8.43</v>
      </c>
      <c r="X216" s="59">
        <v>8.8000000000000007</v>
      </c>
      <c r="Y216" s="59">
        <v>8.23</v>
      </c>
      <c r="Z216" s="68">
        <v>8.32</v>
      </c>
      <c r="AA216" s="59">
        <v>8.2899999999999991</v>
      </c>
      <c r="AC216" s="87" t="s">
        <v>443</v>
      </c>
      <c r="AD216" s="137">
        <v>10.050000000000001</v>
      </c>
      <c r="AE216" s="62">
        <v>8.14</v>
      </c>
      <c r="AF216" s="59">
        <v>7.73</v>
      </c>
      <c r="AG216" s="59">
        <v>8.5500000000000007</v>
      </c>
      <c r="AH216" s="59">
        <v>8.65</v>
      </c>
      <c r="AI216" s="59">
        <v>8.07</v>
      </c>
      <c r="AJ216" s="59">
        <v>7.65</v>
      </c>
      <c r="AK216" s="59">
        <v>7.44</v>
      </c>
      <c r="AL216" s="59">
        <v>7.55</v>
      </c>
      <c r="AM216" s="59">
        <v>6.86</v>
      </c>
      <c r="AN216" s="68">
        <v>6.56</v>
      </c>
      <c r="AO216" s="68">
        <v>6.22</v>
      </c>
      <c r="AQ216" s="87" t="s">
        <v>443</v>
      </c>
      <c r="AR216" s="62">
        <v>11.44</v>
      </c>
      <c r="AS216" s="62">
        <v>9.2100000000000009</v>
      </c>
      <c r="AT216" s="59">
        <v>8.8800000000000008</v>
      </c>
      <c r="AU216" s="59">
        <v>9.31</v>
      </c>
      <c r="AV216" s="59">
        <v>9.64</v>
      </c>
      <c r="AW216" s="59">
        <v>9.4600000000000009</v>
      </c>
      <c r="AX216" s="59">
        <v>9.2100000000000009</v>
      </c>
      <c r="AY216" s="59">
        <v>9.11</v>
      </c>
      <c r="AZ216" s="59">
        <v>9.1999999999999993</v>
      </c>
      <c r="BA216" s="59">
        <v>8.5299999999999994</v>
      </c>
      <c r="BB216" s="68">
        <v>8.3699999999999992</v>
      </c>
      <c r="BC216" s="59">
        <v>8.2100000000000009</v>
      </c>
    </row>
    <row r="217" spans="1:55" ht="12.75" customHeight="1">
      <c r="A217" s="56" t="s">
        <v>135</v>
      </c>
      <c r="B217" s="52"/>
      <c r="C217" s="53"/>
      <c r="D217" s="53"/>
      <c r="E217" s="90"/>
      <c r="F217" s="53"/>
      <c r="G217" s="53"/>
      <c r="H217" s="53"/>
      <c r="I217" s="53"/>
      <c r="J217" s="53"/>
      <c r="K217" s="53"/>
      <c r="L217" s="56"/>
      <c r="M217" s="56"/>
      <c r="N217" s="56"/>
      <c r="O217" s="56" t="s">
        <v>135</v>
      </c>
      <c r="P217" s="52"/>
      <c r="Q217" s="53"/>
      <c r="R217" s="53"/>
      <c r="S217" s="90"/>
      <c r="T217" s="53"/>
      <c r="U217" s="53"/>
      <c r="V217" s="53"/>
      <c r="W217" s="53"/>
      <c r="X217" s="53"/>
      <c r="Y217" s="53"/>
      <c r="Z217" s="56"/>
      <c r="AA217" s="56"/>
      <c r="AC217" s="56" t="s">
        <v>135</v>
      </c>
      <c r="AD217" s="52"/>
      <c r="AE217" s="53"/>
      <c r="AF217" s="53"/>
      <c r="AG217" s="90"/>
      <c r="AH217" s="53"/>
      <c r="AI217" s="53"/>
      <c r="AJ217" s="53"/>
      <c r="AK217" s="53"/>
      <c r="AL217" s="53"/>
      <c r="AM217" s="53"/>
      <c r="AN217" s="56"/>
      <c r="AO217" s="56"/>
      <c r="AQ217" s="56" t="s">
        <v>135</v>
      </c>
      <c r="AR217" s="52"/>
      <c r="AS217" s="53"/>
      <c r="AT217" s="53"/>
      <c r="AU217" s="90"/>
      <c r="AV217" s="53"/>
      <c r="AW217" s="53"/>
      <c r="AX217" s="53"/>
      <c r="AY217" s="53"/>
      <c r="AZ217" s="53"/>
      <c r="BA217" s="53"/>
      <c r="BB217" s="56"/>
      <c r="BC217" s="56"/>
    </row>
    <row r="218" spans="1:55" ht="12.75" customHeight="1">
      <c r="B218" s="52"/>
      <c r="C218" s="53"/>
      <c r="D218" s="53"/>
      <c r="E218" s="90"/>
      <c r="F218" s="53"/>
      <c r="G218" s="53"/>
      <c r="H218" s="53"/>
      <c r="I218" s="53"/>
      <c r="J218" s="53"/>
      <c r="K218" s="53"/>
      <c r="L218" s="56"/>
      <c r="M218" s="56"/>
      <c r="N218" s="56"/>
      <c r="O218" s="56"/>
      <c r="P218" s="56"/>
      <c r="Q218" s="56"/>
    </row>
    <row r="219" spans="1:55" ht="16.149999999999999" thickBot="1">
      <c r="A219" s="33" t="s">
        <v>444</v>
      </c>
      <c r="B219" s="43"/>
      <c r="C219" s="43"/>
      <c r="D219" s="43"/>
      <c r="E219" s="13"/>
      <c r="F219" s="13"/>
      <c r="G219" s="13"/>
      <c r="H219" s="13"/>
      <c r="I219" s="13"/>
      <c r="J219" s="13"/>
      <c r="K219" s="13"/>
      <c r="L219" s="87"/>
      <c r="M219" s="87"/>
      <c r="N219" s="87"/>
      <c r="O219" s="87"/>
      <c r="P219" s="87"/>
      <c r="Q219" s="56"/>
    </row>
    <row r="220" spans="1:55" ht="12.75" customHeight="1">
      <c r="A220" s="135" t="s">
        <v>128</v>
      </c>
      <c r="B220" s="135" t="s">
        <v>129</v>
      </c>
      <c r="C220" s="135" t="s">
        <v>143</v>
      </c>
      <c r="D220" s="66"/>
      <c r="E220" s="470"/>
      <c r="F220" s="470"/>
      <c r="G220" s="470"/>
      <c r="H220" s="470"/>
      <c r="I220" s="470"/>
      <c r="J220" s="471" t="s">
        <v>130</v>
      </c>
      <c r="K220" s="470"/>
      <c r="L220" s="470"/>
      <c r="M220" s="470"/>
      <c r="N220" s="470"/>
      <c r="O220" s="470"/>
      <c r="P220" s="470"/>
      <c r="Q220" s="56"/>
    </row>
    <row r="221" spans="1:55" ht="12.75" customHeight="1" thickBot="1">
      <c r="A221" s="343" t="s">
        <v>131</v>
      </c>
      <c r="B221" s="343" t="s">
        <v>132</v>
      </c>
      <c r="C221" s="469" t="s">
        <v>144</v>
      </c>
      <c r="D221" s="99"/>
      <c r="E221" s="343" t="s">
        <v>82</v>
      </c>
      <c r="F221" s="343" t="s">
        <v>83</v>
      </c>
      <c r="G221" s="343" t="s">
        <v>84</v>
      </c>
      <c r="H221" s="343" t="s">
        <v>85</v>
      </c>
      <c r="I221" s="343" t="s">
        <v>86</v>
      </c>
      <c r="J221" s="343" t="s">
        <v>87</v>
      </c>
      <c r="K221" s="343" t="s">
        <v>88</v>
      </c>
      <c r="L221" s="343" t="s">
        <v>89</v>
      </c>
      <c r="M221" s="343" t="s">
        <v>90</v>
      </c>
      <c r="N221" s="343" t="s">
        <v>91</v>
      </c>
      <c r="O221" s="343" t="s">
        <v>92</v>
      </c>
      <c r="P221" s="343" t="s">
        <v>133</v>
      </c>
      <c r="Q221" s="56"/>
    </row>
    <row r="222" spans="1:55" ht="12.75" customHeight="1">
      <c r="A222" s="66"/>
      <c r="B222" s="91"/>
      <c r="C222" s="66"/>
      <c r="D222" s="66"/>
      <c r="E222" s="315"/>
      <c r="F222" s="315"/>
      <c r="G222" s="315"/>
      <c r="H222" s="315"/>
      <c r="I222" s="315"/>
      <c r="J222" s="315" t="s">
        <v>81</v>
      </c>
      <c r="K222" s="315"/>
      <c r="L222" s="315"/>
      <c r="M222" s="315"/>
      <c r="N222" s="315"/>
      <c r="O222" s="315"/>
      <c r="P222" s="315"/>
      <c r="Q222" s="56"/>
    </row>
    <row r="223" spans="1:55" ht="12.75" customHeight="1">
      <c r="A223" s="8">
        <v>2023</v>
      </c>
      <c r="B223" s="50">
        <v>45050</v>
      </c>
      <c r="C223" s="50"/>
      <c r="Q223" s="56"/>
    </row>
    <row r="224" spans="1:55" ht="12.75" customHeight="1">
      <c r="A224" s="39"/>
      <c r="B224" s="45">
        <f>B223+7</f>
        <v>45057</v>
      </c>
      <c r="C224" s="50"/>
    </row>
    <row r="225" spans="1:17" ht="12.75" customHeight="1">
      <c r="A225" s="39"/>
      <c r="B225" s="45">
        <f t="shared" ref="B225:B279" si="14">B224+7</f>
        <v>45064</v>
      </c>
      <c r="C225" s="50"/>
    </row>
    <row r="226" spans="1:17" ht="12.75" customHeight="1">
      <c r="A226" s="39"/>
      <c r="B226" s="45">
        <f t="shared" si="14"/>
        <v>45071</v>
      </c>
      <c r="C226" s="50"/>
    </row>
    <row r="227" spans="1:17" ht="12.75" customHeight="1">
      <c r="A227" s="39"/>
      <c r="B227" s="45">
        <f t="shared" si="14"/>
        <v>45078</v>
      </c>
      <c r="C227" s="50"/>
      <c r="Q227" s="56"/>
    </row>
    <row r="228" spans="1:17" ht="12.75" customHeight="1">
      <c r="A228" s="39"/>
      <c r="B228" s="45">
        <f t="shared" si="14"/>
        <v>45085</v>
      </c>
      <c r="C228" s="50"/>
      <c r="Q228" s="56"/>
    </row>
    <row r="229" spans="1:17" ht="12.75" customHeight="1">
      <c r="A229" s="39"/>
      <c r="B229" s="45">
        <f t="shared" si="14"/>
        <v>45092</v>
      </c>
      <c r="C229" s="50"/>
    </row>
    <row r="230" spans="1:17" ht="12.75" customHeight="1">
      <c r="A230" s="39"/>
      <c r="B230" s="45">
        <f t="shared" si="14"/>
        <v>45099</v>
      </c>
      <c r="C230" s="50"/>
    </row>
    <row r="231" spans="1:17" ht="12.75" customHeight="1">
      <c r="A231" s="39"/>
      <c r="B231" s="45">
        <f t="shared" si="14"/>
        <v>45106</v>
      </c>
      <c r="C231" s="50"/>
      <c r="Q231" s="56"/>
    </row>
    <row r="232" spans="1:17" ht="12.75" customHeight="1">
      <c r="A232" s="39"/>
      <c r="B232" s="45">
        <f t="shared" si="14"/>
        <v>45113</v>
      </c>
      <c r="C232" s="50"/>
    </row>
    <row r="233" spans="1:17" ht="12.75" customHeight="1">
      <c r="A233" s="39"/>
      <c r="B233" s="45">
        <f t="shared" si="14"/>
        <v>45120</v>
      </c>
      <c r="C233" s="50"/>
    </row>
    <row r="234" spans="1:17" ht="12.75" customHeight="1">
      <c r="A234" s="39"/>
      <c r="B234" s="45">
        <f t="shared" si="14"/>
        <v>45127</v>
      </c>
      <c r="C234" s="50"/>
    </row>
    <row r="235" spans="1:17" ht="12.75" customHeight="1">
      <c r="A235" s="39"/>
      <c r="B235" s="45">
        <f t="shared" si="14"/>
        <v>45134</v>
      </c>
      <c r="C235" s="50"/>
    </row>
    <row r="236" spans="1:17" ht="12.75" customHeight="1">
      <c r="A236" s="39"/>
      <c r="B236" s="45">
        <f t="shared" si="14"/>
        <v>45141</v>
      </c>
      <c r="C236" s="50">
        <v>45142</v>
      </c>
      <c r="E236">
        <v>7.67</v>
      </c>
      <c r="Q236" s="56"/>
    </row>
    <row r="237" spans="1:17" ht="12.75" customHeight="1">
      <c r="A237" s="39"/>
      <c r="B237" s="45">
        <f t="shared" si="14"/>
        <v>45148</v>
      </c>
      <c r="E237">
        <v>7.67</v>
      </c>
      <c r="Q237" s="56"/>
    </row>
    <row r="238" spans="1:17" ht="12.75" customHeight="1">
      <c r="A238" s="39"/>
      <c r="B238" s="45">
        <f t="shared" si="14"/>
        <v>45155</v>
      </c>
      <c r="E238">
        <v>7.67</v>
      </c>
    </row>
    <row r="239" spans="1:17" ht="12.75" customHeight="1">
      <c r="A239" s="15"/>
      <c r="B239" s="45">
        <f t="shared" si="14"/>
        <v>45162</v>
      </c>
      <c r="E239">
        <v>7.67</v>
      </c>
    </row>
    <row r="240" spans="1:17" ht="12.75" customHeight="1">
      <c r="A240" s="39"/>
      <c r="B240" s="45">
        <f t="shared" si="14"/>
        <v>45169</v>
      </c>
      <c r="C240" s="47">
        <v>45170</v>
      </c>
      <c r="E240">
        <v>7.67</v>
      </c>
      <c r="F240">
        <v>7.61</v>
      </c>
      <c r="Q240" s="56"/>
    </row>
    <row r="241" spans="1:17" ht="12.75" customHeight="1">
      <c r="A241" s="39"/>
      <c r="B241" s="45">
        <f t="shared" si="14"/>
        <v>45176</v>
      </c>
      <c r="E241">
        <v>7.67</v>
      </c>
      <c r="F241">
        <v>7.61</v>
      </c>
    </row>
    <row r="242" spans="1:17" ht="12.75" customHeight="1">
      <c r="A242" s="39"/>
      <c r="B242" s="45">
        <f t="shared" si="14"/>
        <v>45183</v>
      </c>
      <c r="E242">
        <v>7.67</v>
      </c>
      <c r="F242">
        <v>7.61</v>
      </c>
    </row>
    <row r="243" spans="1:17" ht="12.75" customHeight="1">
      <c r="A243" s="39"/>
      <c r="B243" s="45">
        <f t="shared" si="14"/>
        <v>45190</v>
      </c>
      <c r="E243">
        <v>7.67</v>
      </c>
      <c r="F243">
        <v>7.61</v>
      </c>
    </row>
    <row r="244" spans="1:17" ht="12.75" customHeight="1">
      <c r="A244" s="39"/>
      <c r="B244" s="45">
        <f t="shared" si="14"/>
        <v>45197</v>
      </c>
      <c r="C244" s="47"/>
      <c r="E244">
        <v>7.67</v>
      </c>
      <c r="F244">
        <v>7.61</v>
      </c>
      <c r="Q244" s="56"/>
    </row>
    <row r="245" spans="1:17" ht="12.75" customHeight="1">
      <c r="A245" s="39"/>
      <c r="B245" s="45">
        <f t="shared" si="14"/>
        <v>45204</v>
      </c>
      <c r="C245" s="47">
        <v>45205</v>
      </c>
      <c r="E245">
        <v>7.67</v>
      </c>
      <c r="F245">
        <v>7.61</v>
      </c>
      <c r="G245">
        <v>7.35</v>
      </c>
      <c r="Q245" s="56"/>
    </row>
    <row r="246" spans="1:17" ht="12.75" customHeight="1">
      <c r="A246" s="39"/>
      <c r="B246" s="45">
        <f t="shared" si="14"/>
        <v>45211</v>
      </c>
      <c r="C246" s="47"/>
      <c r="E246">
        <v>7.67</v>
      </c>
      <c r="F246">
        <v>7.61</v>
      </c>
      <c r="G246">
        <v>7.35</v>
      </c>
    </row>
    <row r="247" spans="1:17" ht="12.75" customHeight="1">
      <c r="A247" s="39"/>
      <c r="B247" s="45">
        <f t="shared" si="14"/>
        <v>45218</v>
      </c>
      <c r="C247" s="47"/>
      <c r="E247">
        <v>7.67</v>
      </c>
      <c r="F247">
        <v>7.61</v>
      </c>
      <c r="G247">
        <v>7.35</v>
      </c>
    </row>
    <row r="248" spans="1:17" ht="12.75" customHeight="1">
      <c r="A248" s="39"/>
      <c r="B248" s="45">
        <f t="shared" si="14"/>
        <v>45225</v>
      </c>
      <c r="C248" s="47"/>
      <c r="E248">
        <v>7.67</v>
      </c>
      <c r="F248">
        <v>7.61</v>
      </c>
      <c r="G248">
        <v>7.35</v>
      </c>
      <c r="Q248" s="56"/>
    </row>
    <row r="249" spans="1:17" ht="12.75" customHeight="1">
      <c r="A249" s="39"/>
      <c r="B249" s="45">
        <f t="shared" si="14"/>
        <v>45232</v>
      </c>
      <c r="C249" s="47">
        <v>45233</v>
      </c>
      <c r="E249">
        <v>7.67</v>
      </c>
      <c r="F249">
        <v>7.61</v>
      </c>
      <c r="G249">
        <v>7.35</v>
      </c>
      <c r="H249">
        <v>7.07</v>
      </c>
      <c r="Q249" s="56"/>
    </row>
    <row r="250" spans="1:17" ht="12.75" customHeight="1">
      <c r="A250" s="39"/>
      <c r="B250" s="45">
        <f t="shared" si="14"/>
        <v>45239</v>
      </c>
      <c r="C250" s="47"/>
      <c r="E250">
        <v>7.67</v>
      </c>
      <c r="F250">
        <v>7.61</v>
      </c>
      <c r="G250">
        <v>7.35</v>
      </c>
      <c r="H250">
        <v>7.07</v>
      </c>
    </row>
    <row r="251" spans="1:17" ht="12.75" customHeight="1">
      <c r="A251" s="39"/>
      <c r="B251" s="45">
        <f t="shared" si="14"/>
        <v>45246</v>
      </c>
      <c r="C251" s="47"/>
      <c r="E251">
        <v>7.67</v>
      </c>
      <c r="F251">
        <v>7.61</v>
      </c>
      <c r="G251">
        <v>7.35</v>
      </c>
      <c r="H251">
        <v>7.07</v>
      </c>
    </row>
    <row r="252" spans="1:17" ht="12.75" customHeight="1">
      <c r="A252" s="39"/>
      <c r="B252" s="45">
        <f t="shared" si="14"/>
        <v>45253</v>
      </c>
      <c r="C252" s="47"/>
      <c r="E252">
        <v>7.67</v>
      </c>
      <c r="F252">
        <v>7.61</v>
      </c>
      <c r="G252">
        <v>7.35</v>
      </c>
      <c r="H252">
        <v>7.07</v>
      </c>
    </row>
    <row r="253" spans="1:17" ht="12.75" customHeight="1">
      <c r="A253" s="39"/>
      <c r="B253" s="45">
        <f t="shared" si="14"/>
        <v>45260</v>
      </c>
      <c r="C253" s="47">
        <v>45261</v>
      </c>
      <c r="E253">
        <v>7.67</v>
      </c>
      <c r="F253">
        <v>7.61</v>
      </c>
      <c r="G253">
        <v>7.35</v>
      </c>
      <c r="H253">
        <v>7.07</v>
      </c>
      <c r="I253">
        <v>6.98</v>
      </c>
      <c r="Q253" s="56"/>
    </row>
    <row r="254" spans="1:17" ht="12.75" customHeight="1">
      <c r="A254" s="39"/>
      <c r="B254" s="45">
        <f t="shared" si="14"/>
        <v>45267</v>
      </c>
      <c r="E254">
        <v>7.67</v>
      </c>
      <c r="F254">
        <v>7.61</v>
      </c>
      <c r="G254">
        <v>7.35</v>
      </c>
      <c r="H254">
        <v>7.07</v>
      </c>
      <c r="I254">
        <v>6.98</v>
      </c>
    </row>
    <row r="255" spans="1:17" ht="12.75" customHeight="1">
      <c r="A255" s="39"/>
      <c r="B255" s="45">
        <f t="shared" si="14"/>
        <v>45274</v>
      </c>
      <c r="E255">
        <v>7.67</v>
      </c>
      <c r="F255">
        <v>7.61</v>
      </c>
      <c r="G255">
        <v>7.35</v>
      </c>
      <c r="H255">
        <v>7.07</v>
      </c>
      <c r="I255">
        <v>6.98</v>
      </c>
    </row>
    <row r="256" spans="1:17" ht="12.75" customHeight="1">
      <c r="A256" s="39"/>
      <c r="B256" s="45">
        <f t="shared" si="14"/>
        <v>45281</v>
      </c>
      <c r="E256">
        <v>7.67</v>
      </c>
      <c r="F256">
        <v>7.61</v>
      </c>
      <c r="G256">
        <v>7.35</v>
      </c>
      <c r="H256">
        <v>7.07</v>
      </c>
      <c r="I256">
        <v>6.98</v>
      </c>
    </row>
    <row r="257" spans="1:17" ht="12.75" customHeight="1">
      <c r="A257" s="39"/>
      <c r="B257" s="45">
        <f t="shared" si="14"/>
        <v>45288</v>
      </c>
      <c r="C257" s="82"/>
      <c r="E257">
        <v>7.67</v>
      </c>
      <c r="F257">
        <v>7.61</v>
      </c>
      <c r="G257">
        <v>7.35</v>
      </c>
      <c r="H257">
        <v>7.07</v>
      </c>
      <c r="I257">
        <v>6.98</v>
      </c>
    </row>
    <row r="258" spans="1:17" ht="12.75" customHeight="1">
      <c r="A258" s="8">
        <v>2024</v>
      </c>
      <c r="B258" s="45">
        <f t="shared" si="14"/>
        <v>45295</v>
      </c>
      <c r="C258" s="47">
        <v>45296</v>
      </c>
      <c r="E258">
        <v>7.67</v>
      </c>
      <c r="F258">
        <v>7.61</v>
      </c>
      <c r="G258">
        <v>7.35</v>
      </c>
      <c r="H258">
        <v>7.07</v>
      </c>
      <c r="I258">
        <v>6.98</v>
      </c>
      <c r="J258">
        <v>6.53</v>
      </c>
      <c r="Q258" s="56"/>
    </row>
    <row r="259" spans="1:17" ht="12.75" customHeight="1">
      <c r="A259" s="39"/>
      <c r="B259" s="45">
        <f t="shared" si="14"/>
        <v>45302</v>
      </c>
      <c r="C259" s="47"/>
      <c r="E259">
        <v>7.67</v>
      </c>
      <c r="F259">
        <v>7.61</v>
      </c>
      <c r="G259">
        <v>7.35</v>
      </c>
      <c r="H259">
        <v>7.07</v>
      </c>
      <c r="I259">
        <v>6.98</v>
      </c>
      <c r="J259">
        <v>6.53</v>
      </c>
    </row>
    <row r="260" spans="1:17" ht="12.75" customHeight="1">
      <c r="A260" s="39"/>
      <c r="B260" s="45">
        <f t="shared" si="14"/>
        <v>45309</v>
      </c>
      <c r="C260" s="47"/>
      <c r="E260">
        <v>7.67</v>
      </c>
      <c r="F260">
        <v>7.61</v>
      </c>
      <c r="G260">
        <v>7.35</v>
      </c>
      <c r="H260">
        <v>7.07</v>
      </c>
      <c r="I260">
        <v>6.98</v>
      </c>
      <c r="J260">
        <v>6.53</v>
      </c>
    </row>
    <row r="261" spans="1:17" ht="12.75" customHeight="1">
      <c r="A261" s="39"/>
      <c r="B261" s="45">
        <f t="shared" si="14"/>
        <v>45316</v>
      </c>
      <c r="C261" s="47"/>
      <c r="E261">
        <v>7.67</v>
      </c>
      <c r="F261">
        <v>7.61</v>
      </c>
      <c r="G261">
        <v>7.35</v>
      </c>
      <c r="H261">
        <v>7.07</v>
      </c>
      <c r="I261">
        <v>6.98</v>
      </c>
      <c r="J261">
        <v>6.53</v>
      </c>
    </row>
    <row r="262" spans="1:17" ht="12.75" customHeight="1">
      <c r="A262" s="39"/>
      <c r="B262" s="45">
        <f t="shared" si="14"/>
        <v>45323</v>
      </c>
      <c r="C262" s="47">
        <v>45324</v>
      </c>
      <c r="E262">
        <v>7.67</v>
      </c>
      <c r="F262">
        <v>7.61</v>
      </c>
      <c r="G262">
        <v>7.35</v>
      </c>
      <c r="H262">
        <v>7.07</v>
      </c>
      <c r="I262">
        <v>6.98</v>
      </c>
      <c r="J262">
        <v>6.53</v>
      </c>
      <c r="K262">
        <v>6.79</v>
      </c>
      <c r="Q262" s="56"/>
    </row>
    <row r="263" spans="1:17" ht="12.75" customHeight="1">
      <c r="B263" s="45">
        <f t="shared" si="14"/>
        <v>45330</v>
      </c>
      <c r="C263" s="47"/>
      <c r="E263">
        <v>7.67</v>
      </c>
      <c r="F263">
        <v>7.61</v>
      </c>
      <c r="G263">
        <v>7.35</v>
      </c>
      <c r="H263">
        <v>7.07</v>
      </c>
      <c r="I263">
        <v>6.98</v>
      </c>
      <c r="J263">
        <v>6.53</v>
      </c>
      <c r="K263">
        <v>6.79</v>
      </c>
    </row>
    <row r="264" spans="1:17" ht="12.75" customHeight="1">
      <c r="B264" s="45">
        <f t="shared" si="14"/>
        <v>45337</v>
      </c>
      <c r="C264" s="47"/>
      <c r="E264">
        <v>7.67</v>
      </c>
      <c r="F264">
        <v>7.61</v>
      </c>
      <c r="G264">
        <v>7.35</v>
      </c>
      <c r="H264">
        <v>7.07</v>
      </c>
      <c r="I264">
        <v>6.98</v>
      </c>
      <c r="J264">
        <v>6.53</v>
      </c>
      <c r="K264">
        <v>6.79</v>
      </c>
    </row>
    <row r="265" spans="1:17" ht="12.75" customHeight="1">
      <c r="B265" s="45">
        <f t="shared" si="14"/>
        <v>45344</v>
      </c>
      <c r="C265" s="47"/>
      <c r="E265">
        <v>7.67</v>
      </c>
      <c r="F265">
        <v>7.61</v>
      </c>
      <c r="G265">
        <v>7.35</v>
      </c>
      <c r="H265">
        <v>7.07</v>
      </c>
      <c r="I265">
        <v>6.98</v>
      </c>
      <c r="J265">
        <v>6.53</v>
      </c>
      <c r="K265">
        <v>6.79</v>
      </c>
    </row>
    <row r="266" spans="1:17" ht="12.75" customHeight="1">
      <c r="A266" s="39"/>
      <c r="B266" s="45">
        <f t="shared" si="14"/>
        <v>45351</v>
      </c>
      <c r="C266" s="47">
        <v>45352</v>
      </c>
      <c r="E266">
        <v>7.67</v>
      </c>
      <c r="F266">
        <v>7.61</v>
      </c>
      <c r="G266">
        <v>7.35</v>
      </c>
      <c r="H266">
        <v>7.07</v>
      </c>
      <c r="I266">
        <v>6.98</v>
      </c>
      <c r="J266">
        <v>6.53</v>
      </c>
      <c r="K266">
        <v>6.79</v>
      </c>
      <c r="L266">
        <v>6.79</v>
      </c>
      <c r="Q266" s="56"/>
    </row>
    <row r="267" spans="1:17" ht="12.75" customHeight="1">
      <c r="A267" s="39"/>
      <c r="B267" s="45">
        <f t="shared" si="14"/>
        <v>45358</v>
      </c>
      <c r="C267" s="47"/>
      <c r="E267">
        <v>7.67</v>
      </c>
      <c r="F267">
        <v>7.61</v>
      </c>
      <c r="G267">
        <v>7.35</v>
      </c>
      <c r="H267">
        <v>7.07</v>
      </c>
      <c r="I267">
        <v>6.98</v>
      </c>
      <c r="J267">
        <v>6.53</v>
      </c>
      <c r="K267">
        <v>6.79</v>
      </c>
      <c r="L267">
        <v>6.79</v>
      </c>
    </row>
    <row r="268" spans="1:17" ht="12.75" customHeight="1">
      <c r="A268" s="39"/>
      <c r="B268" s="45">
        <f t="shared" si="14"/>
        <v>45365</v>
      </c>
      <c r="C268" s="47"/>
      <c r="E268">
        <v>7.67</v>
      </c>
      <c r="F268">
        <v>7.61</v>
      </c>
      <c r="G268">
        <v>7.35</v>
      </c>
      <c r="H268">
        <v>7.07</v>
      </c>
      <c r="I268">
        <v>6.98</v>
      </c>
      <c r="J268">
        <v>6.53</v>
      </c>
      <c r="K268">
        <v>6.79</v>
      </c>
      <c r="L268">
        <v>6.79</v>
      </c>
    </row>
    <row r="269" spans="1:17" ht="12.75" customHeight="1">
      <c r="A269" s="39"/>
      <c r="B269" s="45">
        <f t="shared" si="14"/>
        <v>45372</v>
      </c>
      <c r="C269" s="47"/>
      <c r="E269">
        <v>7.67</v>
      </c>
      <c r="F269">
        <v>7.61</v>
      </c>
      <c r="G269">
        <v>7.35</v>
      </c>
      <c r="H269">
        <v>7.07</v>
      </c>
      <c r="I269">
        <v>6.98</v>
      </c>
      <c r="J269">
        <v>6.53</v>
      </c>
      <c r="K269">
        <v>6.79</v>
      </c>
      <c r="L269">
        <v>6.79</v>
      </c>
    </row>
    <row r="270" spans="1:17" ht="12.75" customHeight="1">
      <c r="A270" s="39"/>
      <c r="B270" s="45">
        <f t="shared" si="14"/>
        <v>45379</v>
      </c>
      <c r="C270" s="47"/>
      <c r="E270">
        <v>7.67</v>
      </c>
      <c r="F270">
        <v>7.61</v>
      </c>
      <c r="G270">
        <v>7.35</v>
      </c>
      <c r="H270">
        <v>7.07</v>
      </c>
      <c r="I270">
        <v>6.98</v>
      </c>
      <c r="J270">
        <v>6.53</v>
      </c>
      <c r="K270">
        <v>6.79</v>
      </c>
      <c r="L270">
        <v>6.79</v>
      </c>
      <c r="Q270" s="56"/>
    </row>
    <row r="271" spans="1:17" ht="12.75" customHeight="1">
      <c r="A271" s="39"/>
      <c r="B271" s="45">
        <f t="shared" si="14"/>
        <v>45386</v>
      </c>
      <c r="C271" s="47">
        <v>45387</v>
      </c>
      <c r="E271">
        <v>7.67</v>
      </c>
      <c r="F271">
        <v>7.61</v>
      </c>
      <c r="G271">
        <v>7.35</v>
      </c>
      <c r="H271">
        <v>7.07</v>
      </c>
      <c r="I271">
        <v>6.98</v>
      </c>
      <c r="J271">
        <v>6.53</v>
      </c>
      <c r="K271">
        <v>6.79</v>
      </c>
      <c r="L271">
        <v>6.79</v>
      </c>
      <c r="M271">
        <v>6.36</v>
      </c>
      <c r="Q271" s="56" t="s">
        <v>188</v>
      </c>
    </row>
    <row r="272" spans="1:17" ht="12.75" customHeight="1">
      <c r="A272" s="39"/>
      <c r="B272" s="45">
        <f t="shared" si="14"/>
        <v>45393</v>
      </c>
      <c r="C272" s="47"/>
      <c r="E272" s="49"/>
      <c r="H272" s="49"/>
      <c r="I272" s="49"/>
      <c r="L272" s="49"/>
      <c r="Q272" s="56"/>
    </row>
    <row r="273" spans="1:17" ht="12.75" customHeight="1">
      <c r="A273" s="39"/>
      <c r="B273" s="45">
        <f t="shared" si="14"/>
        <v>45400</v>
      </c>
      <c r="C273" s="47"/>
    </row>
    <row r="274" spans="1:17" ht="12.75" customHeight="1">
      <c r="A274" s="39"/>
      <c r="B274" s="45">
        <f t="shared" si="14"/>
        <v>45407</v>
      </c>
      <c r="C274" s="47"/>
    </row>
    <row r="275" spans="1:17" ht="12.75" customHeight="1">
      <c r="A275" s="39"/>
      <c r="B275" s="45">
        <f t="shared" si="14"/>
        <v>45414</v>
      </c>
      <c r="C275" s="47"/>
    </row>
    <row r="276" spans="1:17" ht="12.75" customHeight="1">
      <c r="A276" s="39"/>
      <c r="B276" s="45">
        <f t="shared" si="14"/>
        <v>45421</v>
      </c>
      <c r="C276" s="47"/>
    </row>
    <row r="277" spans="1:17" ht="12.75" customHeight="1">
      <c r="A277" s="39"/>
      <c r="B277" s="45">
        <f t="shared" si="14"/>
        <v>45428</v>
      </c>
      <c r="C277" s="47"/>
    </row>
    <row r="278" spans="1:17" ht="12.75" customHeight="1">
      <c r="A278" s="39"/>
      <c r="B278" s="45">
        <f t="shared" si="14"/>
        <v>45435</v>
      </c>
      <c r="C278" s="47"/>
    </row>
    <row r="279" spans="1:17" ht="12.75" customHeight="1" thickBot="1">
      <c r="A279" s="40"/>
      <c r="B279" s="417">
        <f t="shared" si="14"/>
        <v>45442</v>
      </c>
      <c r="C279" s="414"/>
      <c r="D279" s="77"/>
      <c r="E279" s="77"/>
      <c r="F279" s="77"/>
      <c r="G279" s="77"/>
      <c r="H279" s="77"/>
      <c r="I279" s="77"/>
      <c r="J279" s="77"/>
      <c r="K279" s="77"/>
      <c r="L279" s="77"/>
      <c r="M279" s="77"/>
      <c r="N279" s="77"/>
      <c r="O279" s="77"/>
      <c r="P279" s="77"/>
    </row>
    <row r="280" spans="1:17" ht="12.75" customHeight="1">
      <c r="A280" s="34" t="s">
        <v>145</v>
      </c>
      <c r="B280" s="66"/>
      <c r="C280" s="66"/>
      <c r="D280" s="66"/>
      <c r="E280" s="66"/>
      <c r="F280" s="66"/>
      <c r="G280" s="66"/>
      <c r="H280" s="66"/>
      <c r="I280" s="66"/>
      <c r="J280" s="66"/>
      <c r="K280" s="66"/>
      <c r="L280" s="66"/>
      <c r="M280" s="66"/>
      <c r="N280" s="66"/>
      <c r="O280" s="66"/>
      <c r="P280" s="7"/>
      <c r="Q280" s="56"/>
    </row>
    <row r="281" spans="1:17" ht="12.75" customHeight="1">
      <c r="A281" s="66" t="s">
        <v>445</v>
      </c>
      <c r="B281" s="66"/>
      <c r="C281" s="66"/>
      <c r="D281" s="66"/>
      <c r="E281" s="66"/>
      <c r="F281" s="66"/>
      <c r="G281" s="66"/>
      <c r="H281" s="66"/>
      <c r="I281" s="66"/>
      <c r="J281" s="66"/>
      <c r="K281" s="66"/>
      <c r="L281" s="66"/>
      <c r="M281" s="66"/>
      <c r="N281" s="66"/>
      <c r="O281" s="66"/>
      <c r="P281" s="7"/>
      <c r="Q281" s="56"/>
    </row>
    <row r="282" spans="1:17" ht="12.75" customHeight="1">
      <c r="A282" s="56" t="s">
        <v>147</v>
      </c>
      <c r="M282" s="56"/>
      <c r="N282" s="56"/>
      <c r="O282" s="56"/>
      <c r="P282" s="56"/>
      <c r="Q282" s="56"/>
    </row>
    <row r="283" spans="1:17" ht="12.75" customHeight="1">
      <c r="A283" s="56"/>
      <c r="B283" s="56"/>
      <c r="C283" s="56"/>
      <c r="D283" s="56"/>
      <c r="E283" s="56"/>
      <c r="F283" s="56"/>
      <c r="G283" s="56"/>
      <c r="H283" s="56"/>
      <c r="I283" s="56"/>
      <c r="J283" s="56"/>
      <c r="K283" s="56"/>
      <c r="L283" s="56"/>
      <c r="M283" s="56"/>
      <c r="N283" s="56"/>
      <c r="O283" s="56"/>
      <c r="P283" s="56"/>
      <c r="Q283" s="56"/>
    </row>
    <row r="284" spans="1:17" ht="16.149999999999999" thickBot="1">
      <c r="A284" s="33" t="s">
        <v>446</v>
      </c>
      <c r="B284" s="43"/>
      <c r="C284" s="43"/>
      <c r="D284" s="43"/>
      <c r="E284" s="13"/>
      <c r="F284" s="13"/>
      <c r="G284" s="13"/>
      <c r="H284" s="13"/>
      <c r="I284" s="13"/>
      <c r="J284" s="13"/>
      <c r="K284" s="13"/>
      <c r="L284" s="87"/>
      <c r="M284" s="87"/>
      <c r="N284" s="87"/>
      <c r="O284" s="87"/>
      <c r="P284" s="87"/>
      <c r="Q284" s="56"/>
    </row>
    <row r="285" spans="1:17" ht="12.75" customHeight="1">
      <c r="A285" s="135" t="s">
        <v>128</v>
      </c>
      <c r="B285" s="135" t="s">
        <v>129</v>
      </c>
      <c r="C285" s="135" t="s">
        <v>143</v>
      </c>
      <c r="D285" s="135"/>
      <c r="E285" s="537"/>
      <c r="F285" s="537"/>
      <c r="G285" s="537"/>
      <c r="H285" s="537"/>
      <c r="I285" s="537"/>
      <c r="J285" s="537" t="s">
        <v>130</v>
      </c>
      <c r="K285" s="537"/>
      <c r="L285" s="537"/>
      <c r="M285" s="537"/>
      <c r="N285" s="537"/>
      <c r="O285" s="537"/>
      <c r="P285" s="537"/>
      <c r="Q285" s="56"/>
    </row>
    <row r="286" spans="1:17" ht="12.75" customHeight="1" thickBot="1">
      <c r="A286" s="343" t="s">
        <v>131</v>
      </c>
      <c r="B286" s="343" t="s">
        <v>132</v>
      </c>
      <c r="C286" s="469" t="s">
        <v>144</v>
      </c>
      <c r="D286" s="343"/>
      <c r="E286" s="343" t="s">
        <v>82</v>
      </c>
      <c r="F286" s="343" t="s">
        <v>83</v>
      </c>
      <c r="G286" s="343" t="s">
        <v>84</v>
      </c>
      <c r="H286" s="343" t="s">
        <v>85</v>
      </c>
      <c r="I286" s="343" t="s">
        <v>86</v>
      </c>
      <c r="J286" s="343" t="s">
        <v>87</v>
      </c>
      <c r="K286" s="343" t="s">
        <v>88</v>
      </c>
      <c r="L286" s="343" t="s">
        <v>89</v>
      </c>
      <c r="M286" s="343" t="s">
        <v>90</v>
      </c>
      <c r="N286" s="343" t="s">
        <v>91</v>
      </c>
      <c r="O286" s="343" t="s">
        <v>92</v>
      </c>
      <c r="P286" s="343" t="s">
        <v>133</v>
      </c>
      <c r="Q286" s="56"/>
    </row>
    <row r="287" spans="1:17" ht="12.75" customHeight="1">
      <c r="A287" s="66"/>
      <c r="B287" s="91"/>
      <c r="C287" s="66"/>
      <c r="D287" s="66"/>
      <c r="E287" s="315"/>
      <c r="F287" s="315"/>
      <c r="G287" s="315"/>
      <c r="H287" s="315"/>
      <c r="I287" s="315"/>
      <c r="J287" s="315" t="s">
        <v>81</v>
      </c>
      <c r="K287" s="315"/>
      <c r="L287" s="315"/>
      <c r="M287" s="315"/>
      <c r="N287" s="315"/>
      <c r="O287" s="315"/>
      <c r="P287" s="315"/>
      <c r="Q287" s="56"/>
    </row>
    <row r="288" spans="1:17" ht="12.75" customHeight="1">
      <c r="A288" s="8">
        <v>2022</v>
      </c>
      <c r="B288" s="50">
        <v>44686</v>
      </c>
      <c r="C288" s="50"/>
      <c r="Q288" s="56"/>
    </row>
    <row r="289" spans="1:17" ht="12.75" customHeight="1">
      <c r="A289" s="39"/>
      <c r="B289" s="45">
        <f>B288+7</f>
        <v>44693</v>
      </c>
      <c r="C289" s="50"/>
    </row>
    <row r="290" spans="1:17" ht="12.75" customHeight="1">
      <c r="A290" s="39"/>
      <c r="B290" s="45">
        <f t="shared" ref="B290:B344" si="15">B289+7</f>
        <v>44700</v>
      </c>
      <c r="C290" s="50"/>
    </row>
    <row r="291" spans="1:17" ht="12.75" customHeight="1">
      <c r="A291" s="39"/>
      <c r="B291" s="45">
        <f t="shared" si="15"/>
        <v>44707</v>
      </c>
      <c r="C291" s="50"/>
    </row>
    <row r="292" spans="1:17" ht="12.75" customHeight="1">
      <c r="A292" s="39"/>
      <c r="B292" s="45">
        <f t="shared" si="15"/>
        <v>44714</v>
      </c>
      <c r="C292" s="50"/>
      <c r="Q292" s="56"/>
    </row>
    <row r="293" spans="1:17" ht="12.75" customHeight="1">
      <c r="A293" s="39"/>
      <c r="B293" s="45">
        <f t="shared" si="15"/>
        <v>44721</v>
      </c>
      <c r="C293" s="50"/>
      <c r="Q293" s="56"/>
    </row>
    <row r="294" spans="1:17" ht="12.75" customHeight="1">
      <c r="A294" s="39"/>
      <c r="B294" s="45">
        <f t="shared" si="15"/>
        <v>44728</v>
      </c>
      <c r="C294" s="50"/>
    </row>
    <row r="295" spans="1:17" ht="12.75" customHeight="1">
      <c r="A295" s="39"/>
      <c r="B295" s="45">
        <f t="shared" si="15"/>
        <v>44735</v>
      </c>
      <c r="C295" s="50"/>
    </row>
    <row r="296" spans="1:17" ht="12.75" customHeight="1">
      <c r="A296" s="39"/>
      <c r="B296" s="45">
        <f t="shared" si="15"/>
        <v>44742</v>
      </c>
      <c r="C296" s="50"/>
      <c r="Q296" s="56"/>
    </row>
    <row r="297" spans="1:17" ht="12.75" customHeight="1">
      <c r="A297" s="39"/>
      <c r="B297" s="45">
        <f t="shared" si="15"/>
        <v>44749</v>
      </c>
      <c r="C297" s="50"/>
    </row>
    <row r="298" spans="1:17" ht="12.75" customHeight="1">
      <c r="A298" s="39"/>
      <c r="B298" s="45">
        <f t="shared" si="15"/>
        <v>44756</v>
      </c>
      <c r="C298" s="50"/>
    </row>
    <row r="299" spans="1:17" ht="12.75" customHeight="1">
      <c r="A299" s="39"/>
      <c r="B299" s="45">
        <f t="shared" si="15"/>
        <v>44763</v>
      </c>
      <c r="C299" s="50"/>
    </row>
    <row r="300" spans="1:17" ht="12.75" customHeight="1">
      <c r="A300" s="39"/>
      <c r="B300" s="45">
        <f t="shared" si="15"/>
        <v>44770</v>
      </c>
      <c r="C300" s="50"/>
    </row>
    <row r="301" spans="1:17" ht="12.75" customHeight="1">
      <c r="A301" s="39"/>
      <c r="B301" s="45">
        <f t="shared" si="15"/>
        <v>44777</v>
      </c>
      <c r="C301" s="50">
        <v>44778</v>
      </c>
      <c r="E301">
        <v>9.5500000000000007</v>
      </c>
      <c r="Q301" s="56"/>
    </row>
    <row r="302" spans="1:17" ht="12.75" customHeight="1">
      <c r="A302" s="39"/>
      <c r="B302" s="45">
        <f t="shared" si="15"/>
        <v>44784</v>
      </c>
      <c r="E302">
        <v>9.5500000000000007</v>
      </c>
      <c r="Q302" s="56"/>
    </row>
    <row r="303" spans="1:17" ht="12.75" customHeight="1">
      <c r="A303" s="39"/>
      <c r="B303" s="45">
        <f t="shared" si="15"/>
        <v>44791</v>
      </c>
      <c r="E303">
        <v>9.5500000000000007</v>
      </c>
    </row>
    <row r="304" spans="1:17" ht="12.75" customHeight="1">
      <c r="A304" s="15"/>
      <c r="B304" s="45">
        <f t="shared" si="15"/>
        <v>44798</v>
      </c>
      <c r="E304">
        <v>9.5500000000000007</v>
      </c>
    </row>
    <row r="305" spans="1:17" ht="12.75" customHeight="1">
      <c r="A305" s="39"/>
      <c r="B305" s="45">
        <f t="shared" si="15"/>
        <v>44805</v>
      </c>
      <c r="C305" s="47">
        <v>44806</v>
      </c>
      <c r="E305">
        <v>9.5500000000000007</v>
      </c>
      <c r="F305">
        <v>8.69</v>
      </c>
      <c r="Q305" s="56"/>
    </row>
    <row r="306" spans="1:17" ht="12.75" customHeight="1">
      <c r="A306" s="39"/>
      <c r="B306" s="45">
        <f t="shared" si="15"/>
        <v>44812</v>
      </c>
      <c r="E306">
        <v>9.5500000000000007</v>
      </c>
      <c r="F306">
        <v>8.69</v>
      </c>
    </row>
    <row r="307" spans="1:17" ht="12.75" customHeight="1">
      <c r="A307" s="39"/>
      <c r="B307" s="45">
        <f t="shared" si="15"/>
        <v>44819</v>
      </c>
      <c r="E307">
        <v>9.5500000000000007</v>
      </c>
      <c r="F307">
        <v>8.69</v>
      </c>
    </row>
    <row r="308" spans="1:17" ht="12.75" customHeight="1">
      <c r="A308" s="39"/>
      <c r="B308" s="45">
        <f t="shared" si="15"/>
        <v>44826</v>
      </c>
      <c r="E308">
        <v>9.5500000000000007</v>
      </c>
      <c r="F308">
        <v>8.69</v>
      </c>
    </row>
    <row r="309" spans="1:17" ht="12.75" customHeight="1">
      <c r="A309" s="39"/>
      <c r="B309" s="45">
        <f t="shared" si="15"/>
        <v>44833</v>
      </c>
      <c r="C309" s="47">
        <v>44837</v>
      </c>
      <c r="E309">
        <v>9.5500000000000007</v>
      </c>
      <c r="F309">
        <v>8.69</v>
      </c>
      <c r="G309">
        <v>8.5500000000000007</v>
      </c>
      <c r="Q309" s="56"/>
    </row>
    <row r="310" spans="1:17" ht="12.75" customHeight="1">
      <c r="A310" s="39"/>
      <c r="B310" s="45">
        <f t="shared" si="15"/>
        <v>44840</v>
      </c>
      <c r="E310">
        <v>9.5500000000000007</v>
      </c>
      <c r="F310">
        <v>8.69</v>
      </c>
      <c r="G310">
        <v>8.5500000000000007</v>
      </c>
    </row>
    <row r="311" spans="1:17" ht="12.75" customHeight="1">
      <c r="A311" s="39"/>
      <c r="B311" s="45">
        <f t="shared" si="15"/>
        <v>44847</v>
      </c>
      <c r="E311">
        <v>9.5500000000000007</v>
      </c>
      <c r="F311">
        <v>8.69</v>
      </c>
      <c r="G311">
        <v>8.5500000000000007</v>
      </c>
    </row>
    <row r="312" spans="1:17" ht="12.75" customHeight="1">
      <c r="A312" s="39"/>
      <c r="B312" s="45">
        <f t="shared" si="15"/>
        <v>44854</v>
      </c>
      <c r="E312">
        <v>9.5500000000000007</v>
      </c>
      <c r="F312">
        <v>8.69</v>
      </c>
      <c r="G312">
        <v>8.5500000000000007</v>
      </c>
    </row>
    <row r="313" spans="1:17" ht="12.75" customHeight="1">
      <c r="A313" s="39"/>
      <c r="B313" s="45">
        <f t="shared" si="15"/>
        <v>44861</v>
      </c>
      <c r="C313" s="47">
        <v>44867</v>
      </c>
      <c r="E313">
        <v>9.5500000000000007</v>
      </c>
      <c r="F313">
        <v>8.69</v>
      </c>
      <c r="G313">
        <v>8.5500000000000007</v>
      </c>
      <c r="H313">
        <v>8.85</v>
      </c>
      <c r="Q313" s="56"/>
    </row>
    <row r="314" spans="1:17" ht="12.75" customHeight="1">
      <c r="A314" s="39"/>
      <c r="B314" s="45">
        <f t="shared" si="15"/>
        <v>44868</v>
      </c>
      <c r="C314" s="82"/>
      <c r="E314">
        <v>9.5500000000000007</v>
      </c>
      <c r="F314">
        <v>8.69</v>
      </c>
      <c r="G314">
        <v>8.5500000000000007</v>
      </c>
      <c r="H314">
        <v>8.85</v>
      </c>
    </row>
    <row r="315" spans="1:17" ht="12.75" customHeight="1">
      <c r="A315" s="39"/>
      <c r="B315" s="45">
        <f t="shared" si="15"/>
        <v>44875</v>
      </c>
      <c r="E315">
        <v>9.5500000000000007</v>
      </c>
      <c r="F315">
        <v>8.69</v>
      </c>
      <c r="G315">
        <v>8.5500000000000007</v>
      </c>
      <c r="H315">
        <v>8.85</v>
      </c>
    </row>
    <row r="316" spans="1:17" ht="12.75" customHeight="1">
      <c r="A316" s="39"/>
      <c r="B316" s="45">
        <f t="shared" si="15"/>
        <v>44882</v>
      </c>
      <c r="E316">
        <v>9.5500000000000007</v>
      </c>
      <c r="F316">
        <v>8.69</v>
      </c>
      <c r="G316">
        <v>8.5500000000000007</v>
      </c>
      <c r="H316">
        <v>8.85</v>
      </c>
    </row>
    <row r="317" spans="1:17" ht="12.75" customHeight="1">
      <c r="A317" s="39"/>
      <c r="B317" s="45">
        <f t="shared" si="15"/>
        <v>44889</v>
      </c>
      <c r="E317">
        <v>9.5500000000000007</v>
      </c>
      <c r="F317">
        <v>8.69</v>
      </c>
      <c r="G317">
        <v>8.5500000000000007</v>
      </c>
      <c r="H317">
        <v>8.85</v>
      </c>
    </row>
    <row r="318" spans="1:17" ht="12.75" customHeight="1">
      <c r="A318" s="39"/>
      <c r="B318" s="45">
        <f t="shared" si="15"/>
        <v>44896</v>
      </c>
      <c r="C318" s="47">
        <v>44897</v>
      </c>
      <c r="E318">
        <v>9.5500000000000007</v>
      </c>
      <c r="F318">
        <v>8.69</v>
      </c>
      <c r="G318">
        <v>8.5500000000000007</v>
      </c>
      <c r="H318">
        <v>8.85</v>
      </c>
      <c r="I318">
        <v>9.2100000000000009</v>
      </c>
      <c r="Q318" s="56"/>
    </row>
    <row r="319" spans="1:17" ht="12.75" customHeight="1">
      <c r="A319" s="39"/>
      <c r="B319" s="45">
        <f t="shared" si="15"/>
        <v>44903</v>
      </c>
      <c r="E319">
        <v>9.5500000000000007</v>
      </c>
      <c r="F319">
        <v>8.69</v>
      </c>
      <c r="G319">
        <v>8.5500000000000007</v>
      </c>
      <c r="H319">
        <v>8.85</v>
      </c>
      <c r="I319">
        <v>9.2100000000000009</v>
      </c>
    </row>
    <row r="320" spans="1:17" ht="12.75" customHeight="1">
      <c r="A320" s="39"/>
      <c r="B320" s="45">
        <f t="shared" si="15"/>
        <v>44910</v>
      </c>
      <c r="E320">
        <v>9.5500000000000007</v>
      </c>
      <c r="F320">
        <v>8.69</v>
      </c>
      <c r="G320">
        <v>8.5500000000000007</v>
      </c>
      <c r="H320">
        <v>8.85</v>
      </c>
      <c r="I320">
        <v>9.2100000000000009</v>
      </c>
    </row>
    <row r="321" spans="1:17" ht="12.75" customHeight="1">
      <c r="A321" s="39"/>
      <c r="B321" s="45">
        <f t="shared" si="15"/>
        <v>44917</v>
      </c>
      <c r="E321">
        <v>9.5500000000000007</v>
      </c>
      <c r="F321">
        <v>8.69</v>
      </c>
      <c r="G321">
        <v>8.5500000000000007</v>
      </c>
      <c r="H321">
        <v>8.85</v>
      </c>
      <c r="I321">
        <v>9.2100000000000009</v>
      </c>
    </row>
    <row r="322" spans="1:17" ht="12.75" customHeight="1">
      <c r="A322" s="39"/>
      <c r="B322" s="45">
        <f t="shared" si="15"/>
        <v>44924</v>
      </c>
      <c r="C322" s="82"/>
      <c r="E322">
        <v>9.5500000000000007</v>
      </c>
      <c r="F322">
        <v>8.69</v>
      </c>
      <c r="G322">
        <v>8.5500000000000007</v>
      </c>
      <c r="H322">
        <v>8.85</v>
      </c>
      <c r="I322">
        <v>9.2100000000000009</v>
      </c>
    </row>
    <row r="323" spans="1:17" ht="12.75" customHeight="1">
      <c r="A323" s="8">
        <v>2023</v>
      </c>
      <c r="B323" s="45">
        <f t="shared" si="15"/>
        <v>44931</v>
      </c>
      <c r="C323" s="47">
        <v>44932</v>
      </c>
      <c r="E323">
        <v>9.5500000000000007</v>
      </c>
      <c r="F323">
        <v>8.69</v>
      </c>
      <c r="G323">
        <v>8.5500000000000007</v>
      </c>
      <c r="H323">
        <v>8.85</v>
      </c>
      <c r="I323">
        <v>9.2100000000000009</v>
      </c>
      <c r="J323">
        <v>9.16</v>
      </c>
      <c r="Q323" s="56"/>
    </row>
    <row r="324" spans="1:17" ht="12.75" customHeight="1">
      <c r="A324" s="39"/>
      <c r="B324" s="45">
        <f t="shared" si="15"/>
        <v>44938</v>
      </c>
      <c r="C324" s="47"/>
      <c r="E324">
        <v>9.5500000000000007</v>
      </c>
      <c r="F324">
        <v>8.69</v>
      </c>
      <c r="G324">
        <v>8.5500000000000007</v>
      </c>
      <c r="H324">
        <v>8.85</v>
      </c>
      <c r="I324">
        <v>9.2100000000000009</v>
      </c>
      <c r="J324">
        <v>9.16</v>
      </c>
    </row>
    <row r="325" spans="1:17" ht="12.75" customHeight="1">
      <c r="A325" s="39"/>
      <c r="B325" s="45">
        <f t="shared" si="15"/>
        <v>44945</v>
      </c>
      <c r="C325" s="47"/>
      <c r="E325">
        <v>9.5500000000000007</v>
      </c>
      <c r="F325">
        <v>8.69</v>
      </c>
      <c r="G325">
        <v>8.5500000000000007</v>
      </c>
      <c r="H325">
        <v>8.85</v>
      </c>
      <c r="I325">
        <v>9.2100000000000009</v>
      </c>
      <c r="J325">
        <v>9.16</v>
      </c>
    </row>
    <row r="326" spans="1:17" ht="12.75" customHeight="1">
      <c r="A326" s="39"/>
      <c r="B326" s="45">
        <f t="shared" si="15"/>
        <v>44952</v>
      </c>
      <c r="C326" s="47"/>
      <c r="E326">
        <v>9.5500000000000007</v>
      </c>
      <c r="F326">
        <v>8.69</v>
      </c>
      <c r="G326">
        <v>8.5500000000000007</v>
      </c>
      <c r="H326">
        <v>8.85</v>
      </c>
      <c r="I326">
        <v>9.2100000000000009</v>
      </c>
      <c r="J326">
        <v>9.16</v>
      </c>
    </row>
    <row r="327" spans="1:17" ht="12.75" customHeight="1">
      <c r="A327" s="39"/>
      <c r="B327" s="45">
        <f t="shared" si="15"/>
        <v>44959</v>
      </c>
      <c r="C327" s="47">
        <v>44960</v>
      </c>
      <c r="E327">
        <v>9.5500000000000007</v>
      </c>
      <c r="F327">
        <v>8.69</v>
      </c>
      <c r="G327">
        <v>8.5500000000000007</v>
      </c>
      <c r="H327">
        <v>8.85</v>
      </c>
      <c r="I327">
        <v>9.2100000000000009</v>
      </c>
      <c r="J327">
        <v>9.16</v>
      </c>
      <c r="K327">
        <v>8.98</v>
      </c>
      <c r="Q327" s="56"/>
    </row>
    <row r="328" spans="1:17" ht="12.75" customHeight="1">
      <c r="B328" s="45">
        <f t="shared" si="15"/>
        <v>44966</v>
      </c>
      <c r="C328" s="47"/>
      <c r="E328">
        <v>9.5500000000000007</v>
      </c>
      <c r="F328">
        <v>8.69</v>
      </c>
      <c r="G328">
        <v>8.5500000000000007</v>
      </c>
      <c r="H328">
        <v>8.85</v>
      </c>
      <c r="I328">
        <v>9.2100000000000009</v>
      </c>
      <c r="J328">
        <v>9.16</v>
      </c>
      <c r="K328">
        <v>8.98</v>
      </c>
    </row>
    <row r="329" spans="1:17" ht="12.75" customHeight="1">
      <c r="B329" s="45">
        <f t="shared" si="15"/>
        <v>44973</v>
      </c>
      <c r="C329" s="47"/>
      <c r="E329">
        <v>9.5500000000000007</v>
      </c>
      <c r="F329">
        <v>8.69</v>
      </c>
      <c r="G329">
        <v>8.5500000000000007</v>
      </c>
      <c r="H329">
        <v>8.85</v>
      </c>
      <c r="I329">
        <v>9.2100000000000009</v>
      </c>
      <c r="J329">
        <v>9.16</v>
      </c>
      <c r="K329">
        <v>8.98</v>
      </c>
    </row>
    <row r="330" spans="1:17" ht="12.75" customHeight="1">
      <c r="B330" s="45">
        <f t="shared" si="15"/>
        <v>44980</v>
      </c>
      <c r="C330" s="47"/>
      <c r="E330">
        <v>9.5500000000000007</v>
      </c>
      <c r="F330">
        <v>8.69</v>
      </c>
      <c r="G330">
        <v>8.5500000000000007</v>
      </c>
      <c r="H330">
        <v>8.85</v>
      </c>
      <c r="I330">
        <v>9.2100000000000009</v>
      </c>
      <c r="J330">
        <v>9.16</v>
      </c>
      <c r="K330">
        <v>8.98</v>
      </c>
    </row>
    <row r="331" spans="1:17" ht="12.75" customHeight="1">
      <c r="A331" s="39"/>
      <c r="B331" s="45">
        <f t="shared" si="15"/>
        <v>44987</v>
      </c>
      <c r="C331" s="47">
        <v>44988</v>
      </c>
      <c r="E331">
        <v>9.5500000000000007</v>
      </c>
      <c r="F331">
        <v>8.69</v>
      </c>
      <c r="G331">
        <v>8.5500000000000007</v>
      </c>
      <c r="H331">
        <v>8.85</v>
      </c>
      <c r="I331">
        <v>9.2100000000000009</v>
      </c>
      <c r="J331">
        <v>9.16</v>
      </c>
      <c r="K331">
        <v>8.98</v>
      </c>
      <c r="L331">
        <v>8.82</v>
      </c>
      <c r="Q331" s="56"/>
    </row>
    <row r="332" spans="1:17" ht="12.75" customHeight="1">
      <c r="A332" s="39"/>
      <c r="B332" s="45">
        <f t="shared" si="15"/>
        <v>44994</v>
      </c>
      <c r="C332" s="47"/>
      <c r="E332">
        <v>9.5500000000000007</v>
      </c>
      <c r="F332">
        <v>8.69</v>
      </c>
      <c r="G332">
        <v>8.5500000000000007</v>
      </c>
      <c r="H332">
        <v>8.85</v>
      </c>
      <c r="I332">
        <v>9.2100000000000009</v>
      </c>
      <c r="J332">
        <v>9.16</v>
      </c>
      <c r="K332">
        <v>8.98</v>
      </c>
      <c r="L332">
        <v>8.82</v>
      </c>
    </row>
    <row r="333" spans="1:17" ht="12.75" customHeight="1">
      <c r="A333" s="39"/>
      <c r="B333" s="45">
        <f t="shared" si="15"/>
        <v>45001</v>
      </c>
      <c r="C333" s="47"/>
      <c r="E333">
        <v>9.5500000000000007</v>
      </c>
      <c r="F333">
        <v>8.69</v>
      </c>
      <c r="G333">
        <v>8.5500000000000007</v>
      </c>
      <c r="H333">
        <v>8.85</v>
      </c>
      <c r="I333">
        <v>9.2100000000000009</v>
      </c>
      <c r="J333">
        <v>9.16</v>
      </c>
      <c r="K333">
        <v>8.98</v>
      </c>
      <c r="L333">
        <v>8.82</v>
      </c>
    </row>
    <row r="334" spans="1:17" ht="12.75" customHeight="1">
      <c r="A334" s="39"/>
      <c r="B334" s="45">
        <f t="shared" si="15"/>
        <v>45008</v>
      </c>
      <c r="C334" s="47"/>
      <c r="E334">
        <v>9.5500000000000007</v>
      </c>
      <c r="F334">
        <v>8.69</v>
      </c>
      <c r="G334">
        <v>8.5500000000000007</v>
      </c>
      <c r="H334">
        <v>8.85</v>
      </c>
      <c r="I334">
        <v>9.2100000000000009</v>
      </c>
      <c r="J334">
        <v>9.16</v>
      </c>
      <c r="K334">
        <v>8.98</v>
      </c>
      <c r="L334">
        <v>8.82</v>
      </c>
    </row>
    <row r="335" spans="1:17" ht="12.75" customHeight="1">
      <c r="A335" s="39"/>
      <c r="B335" s="45">
        <f t="shared" si="15"/>
        <v>45015</v>
      </c>
      <c r="C335" s="47">
        <v>45019</v>
      </c>
      <c r="E335">
        <v>9.5500000000000007</v>
      </c>
      <c r="F335">
        <v>8.69</v>
      </c>
      <c r="G335">
        <v>8.5500000000000007</v>
      </c>
      <c r="H335">
        <v>8.85</v>
      </c>
      <c r="I335">
        <v>9.2100000000000009</v>
      </c>
      <c r="J335">
        <v>9.16</v>
      </c>
      <c r="K335">
        <v>8.98</v>
      </c>
      <c r="L335">
        <v>8.82</v>
      </c>
      <c r="M335">
        <v>8.5299999999999994</v>
      </c>
      <c r="Q335" s="56"/>
    </row>
    <row r="336" spans="1:17" ht="12.75" customHeight="1">
      <c r="A336" s="39"/>
      <c r="B336" s="45">
        <f t="shared" si="15"/>
        <v>45022</v>
      </c>
      <c r="C336" s="47"/>
      <c r="E336">
        <v>9.5500000000000007</v>
      </c>
      <c r="F336">
        <v>8.69</v>
      </c>
      <c r="G336">
        <v>8.5500000000000007</v>
      </c>
      <c r="H336">
        <v>8.85</v>
      </c>
      <c r="I336">
        <v>9.2100000000000009</v>
      </c>
      <c r="J336">
        <v>9.16</v>
      </c>
      <c r="K336">
        <v>8.98</v>
      </c>
      <c r="L336">
        <v>8.82</v>
      </c>
      <c r="M336">
        <v>8.5299999999999994</v>
      </c>
    </row>
    <row r="337" spans="1:17" ht="12.75" customHeight="1">
      <c r="A337" s="39"/>
      <c r="B337" s="45">
        <f t="shared" si="15"/>
        <v>45029</v>
      </c>
      <c r="C337" s="47"/>
      <c r="E337">
        <v>9.5500000000000007</v>
      </c>
      <c r="F337">
        <v>8.69</v>
      </c>
      <c r="G337">
        <v>8.5500000000000007</v>
      </c>
      <c r="H337">
        <v>8.85</v>
      </c>
      <c r="I337">
        <v>9.2100000000000009</v>
      </c>
      <c r="J337">
        <v>9.16</v>
      </c>
      <c r="K337">
        <v>8.98</v>
      </c>
      <c r="L337">
        <v>8.82</v>
      </c>
      <c r="M337">
        <v>8.5299999999999994</v>
      </c>
      <c r="Q337" s="56"/>
    </row>
    <row r="338" spans="1:17" ht="12.75" customHeight="1">
      <c r="A338" s="39"/>
      <c r="B338" s="45">
        <f t="shared" si="15"/>
        <v>45036</v>
      </c>
      <c r="C338" s="47"/>
      <c r="E338">
        <v>9.5500000000000007</v>
      </c>
      <c r="F338">
        <v>8.69</v>
      </c>
      <c r="G338">
        <v>8.5500000000000007</v>
      </c>
      <c r="H338">
        <v>8.85</v>
      </c>
      <c r="I338">
        <v>9.2100000000000009</v>
      </c>
      <c r="J338">
        <v>9.16</v>
      </c>
      <c r="K338">
        <v>8.98</v>
      </c>
      <c r="L338">
        <v>8.82</v>
      </c>
      <c r="M338">
        <v>8.5299999999999994</v>
      </c>
    </row>
    <row r="339" spans="1:17" ht="12.75" customHeight="1">
      <c r="A339" s="39"/>
      <c r="B339" s="45">
        <f t="shared" si="15"/>
        <v>45043</v>
      </c>
      <c r="C339" s="47"/>
      <c r="E339">
        <v>9.5500000000000007</v>
      </c>
      <c r="F339">
        <v>8.69</v>
      </c>
      <c r="G339">
        <v>8.5500000000000007</v>
      </c>
      <c r="H339">
        <v>8.85</v>
      </c>
      <c r="I339">
        <v>9.2100000000000009</v>
      </c>
      <c r="J339">
        <v>9.16</v>
      </c>
      <c r="K339">
        <v>8.98</v>
      </c>
      <c r="L339">
        <v>8.82</v>
      </c>
      <c r="M339">
        <v>8.5299999999999994</v>
      </c>
    </row>
    <row r="340" spans="1:17" ht="12.75" customHeight="1">
      <c r="A340" s="39"/>
      <c r="B340" s="45">
        <f t="shared" si="15"/>
        <v>45050</v>
      </c>
      <c r="C340" s="47">
        <v>45051</v>
      </c>
      <c r="E340">
        <v>9.5500000000000007</v>
      </c>
      <c r="F340">
        <v>8.69</v>
      </c>
      <c r="G340">
        <v>8.5500000000000007</v>
      </c>
      <c r="H340">
        <v>8.85</v>
      </c>
      <c r="I340">
        <v>9.2100000000000009</v>
      </c>
      <c r="J340">
        <v>9.16</v>
      </c>
      <c r="K340">
        <v>8.98</v>
      </c>
      <c r="L340">
        <v>8.82</v>
      </c>
      <c r="M340">
        <v>8.5299999999999994</v>
      </c>
      <c r="N340" s="326">
        <v>8.34</v>
      </c>
      <c r="Q340" s="56"/>
    </row>
    <row r="341" spans="1:17" ht="12.75" customHeight="1">
      <c r="A341" s="39"/>
      <c r="B341" s="45">
        <f t="shared" si="15"/>
        <v>45057</v>
      </c>
      <c r="C341" s="47"/>
      <c r="E341">
        <v>9.5500000000000007</v>
      </c>
      <c r="F341">
        <v>8.69</v>
      </c>
      <c r="G341">
        <v>8.5500000000000007</v>
      </c>
      <c r="H341">
        <v>8.85</v>
      </c>
      <c r="I341">
        <v>9.2100000000000009</v>
      </c>
      <c r="J341">
        <v>9.16</v>
      </c>
      <c r="K341">
        <v>8.98</v>
      </c>
      <c r="L341">
        <v>8.82</v>
      </c>
      <c r="M341">
        <v>8.5299999999999994</v>
      </c>
      <c r="N341" s="326">
        <v>8.34</v>
      </c>
    </row>
    <row r="342" spans="1:17" ht="12.75" customHeight="1">
      <c r="A342" s="39"/>
      <c r="B342" s="45">
        <f t="shared" si="15"/>
        <v>45064</v>
      </c>
      <c r="C342" s="47"/>
      <c r="E342">
        <v>9.5500000000000007</v>
      </c>
      <c r="F342">
        <v>8.69</v>
      </c>
      <c r="G342">
        <v>8.5500000000000007</v>
      </c>
      <c r="H342">
        <v>8.85</v>
      </c>
      <c r="I342">
        <v>9.2100000000000009</v>
      </c>
      <c r="J342">
        <v>9.16</v>
      </c>
      <c r="K342">
        <v>8.98</v>
      </c>
      <c r="L342">
        <v>8.82</v>
      </c>
      <c r="M342">
        <v>8.5299999999999994</v>
      </c>
      <c r="N342" s="326">
        <v>8.34</v>
      </c>
    </row>
    <row r="343" spans="1:17" ht="12.75" customHeight="1">
      <c r="A343" s="39"/>
      <c r="B343" s="45">
        <f t="shared" si="15"/>
        <v>45071</v>
      </c>
      <c r="C343" s="47"/>
      <c r="E343">
        <v>9.5500000000000007</v>
      </c>
      <c r="F343">
        <v>8.69</v>
      </c>
      <c r="G343">
        <v>8.5500000000000007</v>
      </c>
      <c r="H343">
        <v>8.85</v>
      </c>
      <c r="I343">
        <v>9.2100000000000009</v>
      </c>
      <c r="J343">
        <v>9.16</v>
      </c>
      <c r="K343">
        <v>8.98</v>
      </c>
      <c r="L343">
        <v>8.82</v>
      </c>
      <c r="M343">
        <v>8.5299999999999994</v>
      </c>
      <c r="N343" s="326">
        <v>8.34</v>
      </c>
    </row>
    <row r="344" spans="1:17" ht="13.5" customHeight="1" thickBot="1">
      <c r="A344" s="40"/>
      <c r="B344" s="417">
        <f t="shared" si="15"/>
        <v>45078</v>
      </c>
      <c r="C344" s="414"/>
      <c r="D344" s="77"/>
      <c r="E344" s="77">
        <v>9.5500000000000007</v>
      </c>
      <c r="F344" s="77">
        <v>8.69</v>
      </c>
      <c r="G344" s="77">
        <v>8.5500000000000007</v>
      </c>
      <c r="H344" s="77">
        <v>8.85</v>
      </c>
      <c r="I344" s="77">
        <v>9.2100000000000009</v>
      </c>
      <c r="J344" s="77">
        <v>9.16</v>
      </c>
      <c r="K344" s="77">
        <v>8.98</v>
      </c>
      <c r="L344" s="77">
        <v>8.82</v>
      </c>
      <c r="M344" s="77">
        <v>8.5299999999999994</v>
      </c>
      <c r="N344" s="532">
        <v>8.34</v>
      </c>
      <c r="O344" s="77">
        <v>8.31</v>
      </c>
      <c r="P344" s="77">
        <v>8.07</v>
      </c>
      <c r="Q344" s="56" t="s">
        <v>188</v>
      </c>
    </row>
    <row r="345" spans="1:17" ht="12.75" customHeight="1">
      <c r="A345" s="34" t="s">
        <v>145</v>
      </c>
      <c r="B345" s="66"/>
      <c r="C345" s="66"/>
      <c r="D345" s="66"/>
      <c r="E345" s="66"/>
      <c r="F345" s="66"/>
      <c r="G345" s="66"/>
      <c r="H345" s="66"/>
      <c r="I345" s="66"/>
      <c r="J345" s="66"/>
      <c r="K345" s="66"/>
      <c r="L345" s="66"/>
      <c r="M345" s="66"/>
      <c r="N345" s="66"/>
      <c r="O345" s="66"/>
      <c r="P345" s="7"/>
      <c r="Q345" s="56"/>
    </row>
    <row r="346" spans="1:17" ht="12.75" customHeight="1">
      <c r="A346" s="66" t="s">
        <v>445</v>
      </c>
      <c r="B346" s="66"/>
      <c r="C346" s="66"/>
      <c r="D346" s="66"/>
      <c r="E346" s="66"/>
      <c r="F346" s="66"/>
      <c r="G346" s="66"/>
      <c r="H346" s="66"/>
      <c r="I346" s="66"/>
      <c r="J346" s="66"/>
      <c r="K346" s="66"/>
      <c r="L346" s="66"/>
      <c r="M346" s="66"/>
      <c r="N346" s="66"/>
      <c r="O346" s="66"/>
      <c r="P346" s="7"/>
      <c r="Q346" s="56"/>
    </row>
    <row r="347" spans="1:17" ht="12.75" customHeight="1">
      <c r="A347" s="56" t="s">
        <v>147</v>
      </c>
      <c r="M347" s="56"/>
      <c r="N347" s="56"/>
      <c r="O347" s="56"/>
      <c r="P347" s="56"/>
      <c r="Q347" s="56"/>
    </row>
    <row r="348" spans="1:17" ht="12.75" customHeight="1">
      <c r="A348" s="56"/>
      <c r="B348" s="56"/>
      <c r="C348" s="56"/>
      <c r="D348" s="56"/>
      <c r="E348" s="66"/>
      <c r="F348" s="66"/>
      <c r="G348" s="66"/>
      <c r="H348" s="56"/>
      <c r="I348" s="56"/>
      <c r="J348" s="56"/>
      <c r="K348" s="56"/>
      <c r="L348" s="56"/>
      <c r="M348" s="56"/>
      <c r="N348" s="56"/>
      <c r="O348" s="56"/>
      <c r="P348" s="56"/>
      <c r="Q348" s="56"/>
    </row>
    <row r="349" spans="1:17" ht="12.75" customHeight="1" thickBot="1">
      <c r="A349" s="3" t="s">
        <v>447</v>
      </c>
      <c r="B349" s="3"/>
      <c r="C349" s="3"/>
      <c r="D349" s="3"/>
      <c r="E349" s="3"/>
      <c r="F349" s="3"/>
      <c r="G349" s="68"/>
      <c r="H349" s="68"/>
      <c r="I349" s="68"/>
      <c r="J349" s="68"/>
      <c r="K349" s="68"/>
      <c r="L349" s="68"/>
      <c r="M349" s="68"/>
      <c r="N349" s="68"/>
      <c r="O349" s="56"/>
      <c r="P349" s="56"/>
      <c r="Q349" s="56"/>
    </row>
    <row r="350" spans="1:17" ht="12.75" customHeight="1" thickBot="1">
      <c r="A350" s="66" t="s">
        <v>388</v>
      </c>
      <c r="B350" s="66"/>
      <c r="C350" s="66"/>
      <c r="D350" s="66"/>
      <c r="E350" s="66"/>
      <c r="F350" s="66"/>
      <c r="G350" s="66"/>
      <c r="H350" s="66" t="s">
        <v>389</v>
      </c>
      <c r="I350" s="66"/>
      <c r="J350" s="66"/>
      <c r="K350" s="66"/>
      <c r="L350" s="66"/>
      <c r="M350" s="66"/>
      <c r="N350" s="68"/>
      <c r="O350" s="56"/>
      <c r="P350" s="56"/>
      <c r="Q350" s="56"/>
    </row>
    <row r="351" spans="1:17" ht="12.75" customHeight="1" thickBot="1">
      <c r="A351" s="87" t="s">
        <v>448</v>
      </c>
      <c r="B351" s="92" t="s">
        <v>138</v>
      </c>
      <c r="C351" s="92" t="s">
        <v>83</v>
      </c>
      <c r="D351" s="92" t="s">
        <v>84</v>
      </c>
      <c r="E351" s="92" t="s">
        <v>85</v>
      </c>
      <c r="F351" s="92" t="s">
        <v>86</v>
      </c>
      <c r="G351" s="92" t="s">
        <v>87</v>
      </c>
      <c r="H351" s="92" t="s">
        <v>88</v>
      </c>
      <c r="I351" s="92" t="s">
        <v>89</v>
      </c>
      <c r="J351" s="92" t="s">
        <v>90</v>
      </c>
      <c r="K351" s="92" t="s">
        <v>91</v>
      </c>
      <c r="L351" s="92" t="s">
        <v>92</v>
      </c>
      <c r="M351" s="92" t="s">
        <v>133</v>
      </c>
      <c r="N351" s="100" t="s">
        <v>449</v>
      </c>
      <c r="O351" s="56"/>
      <c r="P351" s="56"/>
      <c r="Q351" s="56"/>
    </row>
    <row r="352" spans="1:17" ht="12.75" customHeight="1">
      <c r="A352" s="56"/>
      <c r="B352" s="56"/>
      <c r="C352" s="56"/>
      <c r="D352" s="56"/>
      <c r="E352" s="56"/>
      <c r="F352" s="56"/>
      <c r="G352" s="56"/>
      <c r="H352" s="56" t="s">
        <v>450</v>
      </c>
      <c r="I352" s="56"/>
      <c r="J352" s="56"/>
      <c r="K352" s="56"/>
      <c r="L352" s="56"/>
      <c r="M352" s="56"/>
      <c r="N352" s="56"/>
      <c r="O352" s="56"/>
      <c r="P352" s="56"/>
      <c r="Q352" s="56"/>
    </row>
    <row r="353" spans="1:17" ht="12.75" customHeight="1">
      <c r="A353" s="39" t="s">
        <v>394</v>
      </c>
      <c r="B353" s="53">
        <v>2.92</v>
      </c>
      <c r="C353" s="53">
        <v>3.33</v>
      </c>
      <c r="D353" s="53">
        <v>3.89</v>
      </c>
      <c r="E353" s="53">
        <v>4.1100000000000003</v>
      </c>
      <c r="F353" s="53">
        <v>4.0199999999999996</v>
      </c>
      <c r="G353" s="53">
        <v>3.58</v>
      </c>
      <c r="H353" s="53">
        <v>3.41</v>
      </c>
      <c r="I353" s="53">
        <v>3.43</v>
      </c>
      <c r="J353" s="53">
        <v>3.66</v>
      </c>
      <c r="K353" s="53">
        <v>3.65</v>
      </c>
      <c r="L353" s="53">
        <v>3.5</v>
      </c>
      <c r="M353" s="53">
        <v>3.43</v>
      </c>
      <c r="N353" s="44">
        <v>3.55</v>
      </c>
      <c r="O353" s="56"/>
      <c r="P353" s="56"/>
      <c r="Q353" s="56"/>
    </row>
    <row r="354" spans="1:17" ht="12.75" customHeight="1">
      <c r="A354" s="39" t="s">
        <v>396</v>
      </c>
      <c r="B354" s="44">
        <v>3.46</v>
      </c>
      <c r="C354" s="44">
        <v>3.33</v>
      </c>
      <c r="D354" s="44">
        <v>2.97</v>
      </c>
      <c r="E354" s="44">
        <v>2.88</v>
      </c>
      <c r="F354" s="44">
        <v>2.59</v>
      </c>
      <c r="G354" s="44">
        <v>2.46</v>
      </c>
      <c r="H354" s="44">
        <v>2.39</v>
      </c>
      <c r="I354" s="44">
        <v>2.4300000000000002</v>
      </c>
      <c r="J354" s="44">
        <v>2.4700000000000002</v>
      </c>
      <c r="K354" s="44">
        <v>2.4300000000000002</v>
      </c>
      <c r="L354" s="44">
        <v>2.37</v>
      </c>
      <c r="M354" s="44">
        <v>2.19</v>
      </c>
      <c r="N354" s="44">
        <v>2.73</v>
      </c>
      <c r="O354" s="56"/>
      <c r="P354" s="56"/>
      <c r="Q354" s="56"/>
    </row>
    <row r="355" spans="1:17" ht="12.75" customHeight="1">
      <c r="A355" s="39" t="s">
        <v>397</v>
      </c>
      <c r="B355" s="44">
        <v>2.0299999999999998</v>
      </c>
      <c r="C355" s="44">
        <v>2.04</v>
      </c>
      <c r="D355" s="44">
        <v>2.13</v>
      </c>
      <c r="E355" s="44">
        <v>2.16</v>
      </c>
      <c r="F355" s="44">
        <v>2.2999999999999998</v>
      </c>
      <c r="G355" s="44">
        <v>2.46</v>
      </c>
      <c r="H355" s="44">
        <v>2.4700000000000002</v>
      </c>
      <c r="I355" s="44">
        <v>2.5299999999999998</v>
      </c>
      <c r="J355" s="44">
        <v>2.59</v>
      </c>
      <c r="K355" s="44">
        <v>2.67</v>
      </c>
      <c r="L355" s="44">
        <v>2.82</v>
      </c>
      <c r="M355" s="44">
        <v>2.82</v>
      </c>
      <c r="N355" s="44">
        <v>2.33</v>
      </c>
      <c r="O355" s="56"/>
      <c r="P355" s="56"/>
      <c r="Q355" s="56"/>
    </row>
    <row r="356" spans="1:17" ht="12.75" customHeight="1">
      <c r="A356" s="39" t="s">
        <v>398</v>
      </c>
      <c r="B356" s="44">
        <v>2.81</v>
      </c>
      <c r="C356" s="44">
        <v>2.81</v>
      </c>
      <c r="D356" s="44">
        <v>2.88</v>
      </c>
      <c r="E356" s="44">
        <v>2.92</v>
      </c>
      <c r="F356" s="44">
        <v>2.99</v>
      </c>
      <c r="G356" s="44">
        <v>3.04</v>
      </c>
      <c r="H356" s="44">
        <v>3.01</v>
      </c>
      <c r="I356" s="44">
        <v>2.99</v>
      </c>
      <c r="J356" s="44">
        <v>2.99</v>
      </c>
      <c r="K356" s="44">
        <v>2.97</v>
      </c>
      <c r="L356" s="44">
        <v>3.01</v>
      </c>
      <c r="M356" s="44">
        <v>3.2</v>
      </c>
      <c r="N356" s="44">
        <v>2.97</v>
      </c>
      <c r="O356" s="56"/>
      <c r="P356" s="56"/>
      <c r="Q356" s="56"/>
    </row>
    <row r="357" spans="1:17" ht="12.75" customHeight="1">
      <c r="A357" s="39" t="s">
        <v>399</v>
      </c>
      <c r="B357" s="44">
        <v>3.72</v>
      </c>
      <c r="C357" s="44">
        <v>3.89</v>
      </c>
      <c r="D357" s="44">
        <v>3.74</v>
      </c>
      <c r="E357" s="44">
        <v>3.87</v>
      </c>
      <c r="F357" s="44">
        <v>3.98</v>
      </c>
      <c r="G357" s="44">
        <v>3.94</v>
      </c>
      <c r="H357" s="44">
        <v>3.81</v>
      </c>
      <c r="I357" s="44">
        <v>3.74</v>
      </c>
      <c r="J357" s="44">
        <v>3.78</v>
      </c>
      <c r="K357" s="44">
        <v>3.64</v>
      </c>
      <c r="L357" s="44">
        <v>3.58</v>
      </c>
      <c r="M357" s="44">
        <v>3.69</v>
      </c>
      <c r="N357" s="44">
        <v>3.8</v>
      </c>
      <c r="O357" s="56"/>
      <c r="P357" s="56"/>
      <c r="Q357" s="56"/>
    </row>
    <row r="358" spans="1:17" ht="12.75" customHeight="1">
      <c r="A358" s="39" t="s">
        <v>400</v>
      </c>
      <c r="B358" s="44">
        <v>3.69</v>
      </c>
      <c r="C358" s="44">
        <v>3.81</v>
      </c>
      <c r="D358" s="44">
        <v>3.94</v>
      </c>
      <c r="E358" s="44">
        <v>3.99</v>
      </c>
      <c r="F358" s="44">
        <v>4.1900000000000004</v>
      </c>
      <c r="G358" s="44">
        <v>4.32</v>
      </c>
      <c r="H358" s="44">
        <v>4.22</v>
      </c>
      <c r="I358" s="44">
        <v>4.21</v>
      </c>
      <c r="J358" s="44">
        <v>4.17</v>
      </c>
      <c r="K358" s="44">
        <v>4.09</v>
      </c>
      <c r="L358" s="44">
        <v>4.07</v>
      </c>
      <c r="M358" s="44">
        <v>3.95</v>
      </c>
      <c r="N358" s="44">
        <v>3.99</v>
      </c>
      <c r="O358" s="56"/>
      <c r="P358" s="56"/>
      <c r="Q358" s="56"/>
    </row>
    <row r="359" spans="1:17" ht="12.75" customHeight="1">
      <c r="A359" s="39" t="s">
        <v>401</v>
      </c>
      <c r="B359" s="44">
        <v>3.7</v>
      </c>
      <c r="C359" s="44">
        <v>3.62</v>
      </c>
      <c r="D359" s="44">
        <v>3.62</v>
      </c>
      <c r="E359" s="44">
        <v>3.65</v>
      </c>
      <c r="F359" s="44">
        <v>3.77</v>
      </c>
      <c r="G359" s="44">
        <v>3.85</v>
      </c>
      <c r="H359" s="44">
        <v>3.8</v>
      </c>
      <c r="I359" s="44">
        <v>3.78</v>
      </c>
      <c r="J359" s="44">
        <v>3.7</v>
      </c>
      <c r="K359" s="44">
        <v>3.67</v>
      </c>
      <c r="L359" s="44">
        <v>3.68</v>
      </c>
      <c r="M359" s="44">
        <v>3.64</v>
      </c>
      <c r="N359" s="44">
        <v>3.69</v>
      </c>
      <c r="O359" s="56"/>
      <c r="P359" s="56"/>
      <c r="Q359" s="56"/>
    </row>
    <row r="360" spans="1:17" ht="12.75" customHeight="1">
      <c r="A360" s="39" t="s">
        <v>402</v>
      </c>
      <c r="B360" s="44">
        <v>3.39</v>
      </c>
      <c r="C360" s="44">
        <v>3.26</v>
      </c>
      <c r="D360" s="44">
        <v>3.34</v>
      </c>
      <c r="E360" s="44">
        <v>3.38</v>
      </c>
      <c r="F360" s="44">
        <v>3.43</v>
      </c>
      <c r="G360" s="44">
        <v>3.48</v>
      </c>
      <c r="H360" s="44">
        <v>3.51</v>
      </c>
      <c r="I360" s="44">
        <v>3.57</v>
      </c>
      <c r="J360" s="44">
        <v>3.57</v>
      </c>
      <c r="K360" s="44">
        <v>3.66</v>
      </c>
      <c r="L360" s="44">
        <v>3.75</v>
      </c>
      <c r="M360" s="44">
        <v>3.73</v>
      </c>
      <c r="N360" s="44">
        <v>3.45</v>
      </c>
      <c r="O360" s="56"/>
      <c r="P360" s="56"/>
      <c r="Q360" s="56"/>
    </row>
    <row r="361" spans="1:17" ht="12.75" customHeight="1">
      <c r="A361" s="39" t="s">
        <v>403</v>
      </c>
      <c r="B361" s="44">
        <v>3.5</v>
      </c>
      <c r="C361" s="44">
        <v>3.34</v>
      </c>
      <c r="D361" s="44">
        <v>3.61</v>
      </c>
      <c r="E361" s="44">
        <v>3.65</v>
      </c>
      <c r="F361" s="44">
        <v>3.6</v>
      </c>
      <c r="G361" s="44">
        <v>3.54</v>
      </c>
      <c r="H361" s="44">
        <v>3.48</v>
      </c>
      <c r="I361" s="44">
        <v>3.5</v>
      </c>
      <c r="J361" s="44">
        <v>3.4</v>
      </c>
      <c r="K361" s="44">
        <v>3.49</v>
      </c>
      <c r="L361" s="44">
        <v>3.63</v>
      </c>
      <c r="M361" s="44">
        <v>3.66</v>
      </c>
      <c r="N361" s="44">
        <v>3.51</v>
      </c>
      <c r="O361" s="56"/>
      <c r="P361" s="56"/>
      <c r="Q361" s="56"/>
    </row>
    <row r="362" spans="1:17" ht="12.75" customHeight="1">
      <c r="A362" s="39" t="s">
        <v>404</v>
      </c>
      <c r="B362" s="44">
        <v>3.46</v>
      </c>
      <c r="C362" s="44">
        <v>3.29</v>
      </c>
      <c r="D362" s="44">
        <v>3.43</v>
      </c>
      <c r="E362" s="44">
        <v>3.43</v>
      </c>
      <c r="F362" s="44">
        <v>3.43</v>
      </c>
      <c r="G362" s="44">
        <v>3.45</v>
      </c>
      <c r="H362" s="44">
        <v>3.38</v>
      </c>
      <c r="I362" s="44">
        <v>3.38</v>
      </c>
      <c r="J362" s="44">
        <v>3.38</v>
      </c>
      <c r="K362" s="44">
        <v>3.38</v>
      </c>
      <c r="L362" s="44">
        <v>3.43</v>
      </c>
      <c r="M362" s="44">
        <v>3.3</v>
      </c>
      <c r="N362" s="44">
        <v>3.39</v>
      </c>
      <c r="O362" s="56"/>
      <c r="P362" s="56"/>
      <c r="Q362" s="56"/>
    </row>
    <row r="363" spans="1:17" ht="12.75" customHeight="1">
      <c r="A363" s="39" t="s">
        <v>405</v>
      </c>
      <c r="B363" s="44">
        <v>3.09</v>
      </c>
      <c r="C363" s="44">
        <v>2.93</v>
      </c>
      <c r="D363" s="44">
        <v>2.89</v>
      </c>
      <c r="E363" s="44">
        <v>3.01</v>
      </c>
      <c r="F363" s="44">
        <v>3.1</v>
      </c>
      <c r="G363" s="44">
        <v>3.22</v>
      </c>
      <c r="H363" s="44">
        <v>3.25</v>
      </c>
      <c r="I363" s="44">
        <v>3.19</v>
      </c>
      <c r="J363" s="44">
        <v>3.16</v>
      </c>
      <c r="K363" s="44">
        <v>3.28</v>
      </c>
      <c r="L363" s="44">
        <v>3.37</v>
      </c>
      <c r="M363" s="44">
        <v>3.01</v>
      </c>
      <c r="N363" s="44">
        <v>3.08</v>
      </c>
      <c r="O363" s="56"/>
      <c r="P363" s="56"/>
      <c r="Q363" s="56"/>
    </row>
    <row r="364" spans="1:17" ht="12.75" customHeight="1">
      <c r="A364" s="39" t="s">
        <v>406</v>
      </c>
      <c r="B364" s="44">
        <v>2.4700000000000002</v>
      </c>
      <c r="C364" s="44">
        <v>2.25</v>
      </c>
      <c r="D364" s="44">
        <v>2.2599999999999998</v>
      </c>
      <c r="E364" s="44">
        <v>2.2799999999999998</v>
      </c>
      <c r="F364" s="44">
        <v>2.2999999999999998</v>
      </c>
      <c r="G364" s="44">
        <v>2.4300000000000002</v>
      </c>
      <c r="H364" s="44">
        <v>2.4900000000000002</v>
      </c>
      <c r="I364" s="44">
        <v>2.5299999999999998</v>
      </c>
      <c r="J364" s="44">
        <v>2.58</v>
      </c>
      <c r="K364" s="44">
        <v>2.57</v>
      </c>
      <c r="L364" s="44">
        <v>2.63</v>
      </c>
      <c r="M364" s="44">
        <v>2.66</v>
      </c>
      <c r="N364" s="44">
        <v>2.42</v>
      </c>
      <c r="O364" s="56"/>
      <c r="P364" s="56"/>
      <c r="Q364" s="56"/>
    </row>
    <row r="365" spans="1:17" ht="12.75" customHeight="1">
      <c r="A365" s="39" t="s">
        <v>407</v>
      </c>
      <c r="B365" s="44">
        <v>2.4500000000000002</v>
      </c>
      <c r="C365" s="44">
        <v>2.31</v>
      </c>
      <c r="D365" s="44">
        <v>2.35</v>
      </c>
      <c r="E365" s="44">
        <v>2.54</v>
      </c>
      <c r="F365" s="44">
        <v>2.62</v>
      </c>
      <c r="G365" s="44">
        <v>2.69</v>
      </c>
      <c r="H365" s="44">
        <v>2.7</v>
      </c>
      <c r="I365" s="44">
        <v>2.75</v>
      </c>
      <c r="J365" s="44">
        <v>2.79</v>
      </c>
      <c r="K365" s="44">
        <v>2.74</v>
      </c>
      <c r="L365" s="44">
        <v>2.79</v>
      </c>
      <c r="M365" s="44">
        <v>2.97</v>
      </c>
      <c r="N365" s="44">
        <v>2.57</v>
      </c>
      <c r="O365" s="56"/>
      <c r="P365" s="56"/>
      <c r="Q365" s="56"/>
    </row>
    <row r="366" spans="1:17" ht="12.75" customHeight="1">
      <c r="A366" s="39" t="s">
        <v>408</v>
      </c>
      <c r="B366" s="44">
        <v>3.37</v>
      </c>
      <c r="C366" s="44">
        <v>3.5</v>
      </c>
      <c r="D366" s="44">
        <v>3.61</v>
      </c>
      <c r="E366" s="44">
        <v>3.74</v>
      </c>
      <c r="F366" s="44">
        <v>3.84</v>
      </c>
      <c r="G366" s="44">
        <v>3.88</v>
      </c>
      <c r="H366" s="44">
        <v>3.94</v>
      </c>
      <c r="I366" s="44">
        <v>4.0199999999999996</v>
      </c>
      <c r="J366" s="44">
        <v>4.03</v>
      </c>
      <c r="K366" s="44">
        <v>4.07</v>
      </c>
      <c r="L366" s="44">
        <v>4.03</v>
      </c>
      <c r="M366" s="44">
        <v>4.01</v>
      </c>
      <c r="N366" s="44">
        <v>3.72</v>
      </c>
      <c r="O366" s="56"/>
      <c r="P366" s="56"/>
      <c r="Q366" s="56"/>
    </row>
    <row r="367" spans="1:17" ht="12.75" customHeight="1">
      <c r="A367" s="39" t="s">
        <v>409</v>
      </c>
      <c r="B367" s="44">
        <v>3.85</v>
      </c>
      <c r="C367" s="44">
        <v>3.78</v>
      </c>
      <c r="D367" s="44">
        <v>3.74</v>
      </c>
      <c r="E367" s="44">
        <v>3.72</v>
      </c>
      <c r="F367" s="44">
        <v>3.75</v>
      </c>
      <c r="G367" s="44">
        <v>3.72</v>
      </c>
      <c r="H367" s="44">
        <v>3.79</v>
      </c>
      <c r="I367" s="44">
        <v>3.71</v>
      </c>
      <c r="J367" s="44">
        <v>3.56</v>
      </c>
      <c r="K367" s="44">
        <v>3.48</v>
      </c>
      <c r="L367" s="44">
        <v>3.49</v>
      </c>
      <c r="M367" s="44">
        <v>3.4</v>
      </c>
      <c r="N367" s="44">
        <v>3.72</v>
      </c>
      <c r="O367" s="56"/>
      <c r="P367" s="56"/>
      <c r="Q367" s="56"/>
    </row>
    <row r="368" spans="1:17" ht="12.75" customHeight="1">
      <c r="A368" s="39" t="s">
        <v>410</v>
      </c>
      <c r="B368" s="44">
        <v>3.08</v>
      </c>
      <c r="C368" s="44">
        <v>2.79</v>
      </c>
      <c r="D368" s="44">
        <v>2.58</v>
      </c>
      <c r="E368" s="44">
        <v>2.46</v>
      </c>
      <c r="F368" s="44">
        <v>2.4300000000000002</v>
      </c>
      <c r="G368" s="44">
        <v>2.39</v>
      </c>
      <c r="H368" s="44">
        <v>2.4</v>
      </c>
      <c r="I368" s="44">
        <v>2.42</v>
      </c>
      <c r="J368" s="44">
        <v>2.42</v>
      </c>
      <c r="K368" s="44">
        <v>2.5299999999999998</v>
      </c>
      <c r="L368" s="44">
        <v>2.6</v>
      </c>
      <c r="M368" s="44">
        <v>2.65</v>
      </c>
      <c r="N368" s="44">
        <v>2.61</v>
      </c>
      <c r="O368" s="56"/>
      <c r="P368" s="56"/>
      <c r="Q368" s="56"/>
    </row>
    <row r="369" spans="1:17" ht="12.75" customHeight="1">
      <c r="A369" s="39" t="s">
        <v>411</v>
      </c>
      <c r="B369" s="44">
        <v>2.5499999999999998</v>
      </c>
      <c r="C369" s="44">
        <v>2.5</v>
      </c>
      <c r="D369" s="44">
        <v>2.63</v>
      </c>
      <c r="E369" s="44">
        <v>2.8</v>
      </c>
      <c r="F369" s="44">
        <v>3.07</v>
      </c>
      <c r="G369" s="44">
        <v>3.25</v>
      </c>
      <c r="H369" s="44">
        <v>3.44</v>
      </c>
      <c r="I369" s="44">
        <v>3.54</v>
      </c>
      <c r="J369" s="44">
        <v>3.78</v>
      </c>
      <c r="K369" s="44">
        <v>3.72</v>
      </c>
      <c r="L369" s="44">
        <v>3.65</v>
      </c>
      <c r="M369" s="44">
        <v>3.64</v>
      </c>
      <c r="N369" s="44">
        <v>3</v>
      </c>
      <c r="O369" s="56"/>
      <c r="P369" s="56"/>
      <c r="Q369" s="56"/>
    </row>
    <row r="370" spans="1:17" ht="12.75" customHeight="1">
      <c r="A370" s="39" t="s">
        <v>412</v>
      </c>
      <c r="B370" s="44">
        <v>3.43</v>
      </c>
      <c r="C370" s="44">
        <v>3.15</v>
      </c>
      <c r="D370" s="44">
        <v>3.01</v>
      </c>
      <c r="E370" s="44">
        <v>3.2</v>
      </c>
      <c r="F370" s="44">
        <v>3.22</v>
      </c>
      <c r="G370" s="44">
        <v>3.29</v>
      </c>
      <c r="H370" s="44">
        <v>3.31</v>
      </c>
      <c r="I370" s="44">
        <v>3.37</v>
      </c>
      <c r="J370" s="44">
        <v>3.33</v>
      </c>
      <c r="K370" s="44">
        <v>3.3</v>
      </c>
      <c r="L370" s="44">
        <v>3.26</v>
      </c>
      <c r="M370" s="44">
        <v>3.11</v>
      </c>
      <c r="N370" s="44">
        <v>3.24</v>
      </c>
      <c r="O370" s="56"/>
      <c r="P370" s="56"/>
      <c r="Q370" s="56"/>
    </row>
    <row r="371" spans="1:17" ht="12.75" customHeight="1">
      <c r="A371" s="39" t="s">
        <v>413</v>
      </c>
      <c r="B371" s="44">
        <v>2.84</v>
      </c>
      <c r="C371" s="44">
        <v>2.85</v>
      </c>
      <c r="D371" s="44">
        <v>2.96</v>
      </c>
      <c r="E371" s="44">
        <v>3.1</v>
      </c>
      <c r="F371" s="44">
        <v>3.25</v>
      </c>
      <c r="G371" s="44">
        <v>3.47</v>
      </c>
      <c r="H371" s="44">
        <v>3.63</v>
      </c>
      <c r="I371" s="44">
        <v>3.58</v>
      </c>
      <c r="J371" s="44">
        <v>3.6</v>
      </c>
      <c r="K371" s="44">
        <v>3.7</v>
      </c>
      <c r="L371" s="44">
        <v>3.56</v>
      </c>
      <c r="M371" s="44">
        <v>3.43</v>
      </c>
      <c r="N371" s="44">
        <v>3.26</v>
      </c>
      <c r="O371" s="56"/>
      <c r="P371" s="56"/>
      <c r="Q371" s="56"/>
    </row>
    <row r="372" spans="1:17" ht="12.75" customHeight="1">
      <c r="A372" s="39" t="s">
        <v>414</v>
      </c>
      <c r="B372" s="44">
        <v>3.21</v>
      </c>
      <c r="C372" s="44">
        <v>3.04</v>
      </c>
      <c r="D372" s="44">
        <v>3.25</v>
      </c>
      <c r="E372" s="44">
        <v>3.57</v>
      </c>
      <c r="F372" s="44">
        <v>3.76</v>
      </c>
      <c r="G372" s="44">
        <v>3.75</v>
      </c>
      <c r="H372" s="44">
        <v>3.74</v>
      </c>
      <c r="I372" s="44">
        <v>3.69</v>
      </c>
      <c r="J372" s="44">
        <v>3.61</v>
      </c>
      <c r="K372" s="44">
        <v>3.52</v>
      </c>
      <c r="L372" s="44">
        <v>3.48</v>
      </c>
      <c r="M372" s="44">
        <v>3.67</v>
      </c>
      <c r="N372" s="44">
        <v>3.45</v>
      </c>
      <c r="O372" s="56"/>
      <c r="P372" s="56"/>
      <c r="Q372" s="56"/>
    </row>
    <row r="373" spans="1:17" ht="12.75" customHeight="1">
      <c r="A373" s="39" t="s">
        <v>415</v>
      </c>
      <c r="B373" s="44">
        <v>3.84</v>
      </c>
      <c r="C373" s="44">
        <v>4.0999999999999996</v>
      </c>
      <c r="D373" s="44">
        <v>4.26</v>
      </c>
      <c r="E373" s="44">
        <v>4.53</v>
      </c>
      <c r="F373" s="44">
        <v>4.72</v>
      </c>
      <c r="G373" s="44">
        <v>4.8099999999999996</v>
      </c>
      <c r="H373" s="44">
        <v>4.88</v>
      </c>
      <c r="I373" s="44">
        <v>4.83</v>
      </c>
      <c r="J373" s="44">
        <v>4.9800000000000004</v>
      </c>
      <c r="K373" s="44">
        <v>5.07</v>
      </c>
      <c r="L373" s="44">
        <v>5.32</v>
      </c>
      <c r="M373" s="44">
        <v>5.75</v>
      </c>
      <c r="N373" s="44">
        <v>4.55</v>
      </c>
      <c r="O373" s="56"/>
      <c r="P373" s="56"/>
      <c r="Q373" s="56"/>
    </row>
    <row r="374" spans="1:17" ht="12.75" customHeight="1">
      <c r="A374" s="39" t="s">
        <v>416</v>
      </c>
      <c r="B374" s="44">
        <v>5.25</v>
      </c>
      <c r="C374" s="44">
        <v>4.7300000000000004</v>
      </c>
      <c r="D374" s="44">
        <v>4.57</v>
      </c>
      <c r="E374" s="44">
        <v>4.37</v>
      </c>
      <c r="F374" s="44">
        <v>4.17</v>
      </c>
      <c r="G374" s="44">
        <v>4.0999999999999996</v>
      </c>
      <c r="H374" s="44">
        <v>4.0599999999999996</v>
      </c>
      <c r="I374" s="44">
        <v>4.0199999999999996</v>
      </c>
      <c r="J374" s="44">
        <v>3.89</v>
      </c>
      <c r="K374" s="44">
        <v>3.93</v>
      </c>
      <c r="L374" s="44">
        <v>4.0999999999999996</v>
      </c>
      <c r="M374" s="44">
        <v>4.08</v>
      </c>
      <c r="N374" s="44">
        <v>4.3</v>
      </c>
      <c r="O374" s="56"/>
      <c r="P374" s="56"/>
      <c r="Q374" s="56"/>
    </row>
    <row r="375" spans="1:17" ht="12.75" customHeight="1">
      <c r="A375" s="39" t="s">
        <v>417</v>
      </c>
      <c r="B375" s="44">
        <v>3.52</v>
      </c>
      <c r="C375" s="44">
        <v>3.23</v>
      </c>
      <c r="D375" s="44">
        <v>3.56</v>
      </c>
      <c r="E375" s="44">
        <v>3.66</v>
      </c>
      <c r="F375" s="44">
        <v>3.58</v>
      </c>
      <c r="G375" s="44">
        <v>3.54</v>
      </c>
      <c r="H375" s="44">
        <v>3.44</v>
      </c>
      <c r="I375" s="44">
        <v>3.32</v>
      </c>
      <c r="J375" s="44">
        <v>3.27</v>
      </c>
      <c r="K375" s="44">
        <v>3.33</v>
      </c>
      <c r="L375" s="44">
        <v>3.18</v>
      </c>
      <c r="M375" s="44">
        <v>3.06</v>
      </c>
      <c r="N375" s="44">
        <v>3.38</v>
      </c>
      <c r="O375" s="56"/>
      <c r="P375" s="56"/>
      <c r="Q375" s="56"/>
    </row>
    <row r="376" spans="1:17" ht="12.75" customHeight="1">
      <c r="A376" s="39" t="s">
        <v>418</v>
      </c>
      <c r="B376" s="44">
        <v>2.77</v>
      </c>
      <c r="C376" s="44">
        <v>2.56</v>
      </c>
      <c r="D376" s="44">
        <v>2.38</v>
      </c>
      <c r="E376" s="44">
        <v>2.39</v>
      </c>
      <c r="F376" s="44">
        <v>2.77</v>
      </c>
      <c r="G376" s="44">
        <v>2.95</v>
      </c>
      <c r="H376" s="44">
        <v>2.86</v>
      </c>
      <c r="I376" s="44">
        <v>2.84</v>
      </c>
      <c r="J376" s="44">
        <v>2.73</v>
      </c>
      <c r="K376" s="44">
        <v>2.65</v>
      </c>
      <c r="L376" s="44">
        <v>2.62</v>
      </c>
      <c r="M376" s="44">
        <v>2.4900000000000002</v>
      </c>
      <c r="N376" s="44">
        <v>2.65</v>
      </c>
      <c r="O376" s="56"/>
      <c r="P376" s="56"/>
      <c r="Q376" s="56"/>
    </row>
    <row r="377" spans="1:17" ht="12.75" customHeight="1">
      <c r="A377" s="39" t="s">
        <v>419</v>
      </c>
      <c r="B377" s="44">
        <v>2.5</v>
      </c>
      <c r="C377" s="44">
        <v>2.2200000000000002</v>
      </c>
      <c r="D377" s="44">
        <v>2.5299999999999998</v>
      </c>
      <c r="E377" s="44">
        <v>2.58</v>
      </c>
      <c r="F377" s="44">
        <v>2.57</v>
      </c>
      <c r="G377" s="44">
        <v>2.66</v>
      </c>
      <c r="H377" s="44">
        <v>2.52</v>
      </c>
      <c r="I377" s="44">
        <v>2.5099999999999998</v>
      </c>
      <c r="J377" s="44">
        <v>2.54</v>
      </c>
      <c r="K377" s="44">
        <v>2.59</v>
      </c>
      <c r="L377" s="44">
        <v>2.57</v>
      </c>
      <c r="M377" s="44">
        <v>2.59</v>
      </c>
      <c r="N377" s="44">
        <v>2.48</v>
      </c>
      <c r="O377" s="56"/>
      <c r="P377" s="56"/>
      <c r="Q377" s="56"/>
    </row>
    <row r="378" spans="1:17" ht="12.75" customHeight="1">
      <c r="A378" s="39" t="s">
        <v>420</v>
      </c>
      <c r="B378" s="44">
        <v>2.5</v>
      </c>
      <c r="C378" s="44">
        <v>2.3199999999999998</v>
      </c>
      <c r="D378" s="44">
        <v>2.4</v>
      </c>
      <c r="E378" s="44">
        <v>2.4300000000000002</v>
      </c>
      <c r="F378" s="44">
        <v>2.68</v>
      </c>
      <c r="G378" s="44">
        <v>2.82</v>
      </c>
      <c r="H378" s="44">
        <v>2.87</v>
      </c>
      <c r="I378" s="44">
        <v>2.84</v>
      </c>
      <c r="J378" s="44">
        <v>2.83</v>
      </c>
      <c r="K378" s="44">
        <v>2.87</v>
      </c>
      <c r="L378" s="44">
        <v>2.86</v>
      </c>
      <c r="M378" s="44">
        <v>2.98</v>
      </c>
      <c r="N378" s="44">
        <v>2.62</v>
      </c>
      <c r="O378" s="56"/>
      <c r="P378" s="56"/>
      <c r="Q378" s="56"/>
    </row>
    <row r="379" spans="1:17" ht="12.75" customHeight="1">
      <c r="A379" s="39" t="s">
        <v>422</v>
      </c>
      <c r="B379" s="44">
        <v>2.74</v>
      </c>
      <c r="C379" s="44">
        <v>2.63</v>
      </c>
      <c r="D379" s="44">
        <v>2.74</v>
      </c>
      <c r="E379" s="44">
        <v>2.85</v>
      </c>
      <c r="F379" s="44">
        <v>2.87</v>
      </c>
      <c r="G379" s="44">
        <v>2.87</v>
      </c>
      <c r="H379" s="44">
        <v>2.88</v>
      </c>
      <c r="I379" s="44">
        <v>2.87</v>
      </c>
      <c r="J379" s="44">
        <v>2.83</v>
      </c>
      <c r="K379" s="44">
        <v>2.87</v>
      </c>
      <c r="L379" s="44">
        <v>2.83</v>
      </c>
      <c r="M379" s="44">
        <v>2.81</v>
      </c>
      <c r="N379" s="44">
        <v>2.78</v>
      </c>
      <c r="O379" s="56"/>
      <c r="P379" s="56"/>
      <c r="Q379" s="56"/>
    </row>
    <row r="380" spans="1:17" ht="12.75" customHeight="1">
      <c r="A380" s="39" t="s">
        <v>423</v>
      </c>
      <c r="B380" s="44">
        <v>2.92</v>
      </c>
      <c r="C380" s="44">
        <v>3.21</v>
      </c>
      <c r="D380" s="44">
        <v>3.63</v>
      </c>
      <c r="E380" s="44">
        <v>4.21</v>
      </c>
      <c r="F380" s="44">
        <v>4.38</v>
      </c>
      <c r="G380" s="44">
        <v>4.25</v>
      </c>
      <c r="H380" s="44">
        <v>4.0599999999999996</v>
      </c>
      <c r="I380" s="44">
        <v>3.89</v>
      </c>
      <c r="J380" s="44">
        <v>3.7</v>
      </c>
      <c r="K380" s="44">
        <v>3.55</v>
      </c>
      <c r="L380" s="44">
        <v>3.37</v>
      </c>
      <c r="M380" s="44">
        <v>3.33</v>
      </c>
      <c r="N380" s="44">
        <v>3.56</v>
      </c>
      <c r="O380" s="56"/>
      <c r="P380" s="56"/>
      <c r="Q380" s="56"/>
    </row>
    <row r="381" spans="1:17" ht="12.75" customHeight="1">
      <c r="A381" s="39" t="s">
        <v>424</v>
      </c>
      <c r="B381" s="44">
        <v>3.08</v>
      </c>
      <c r="C381" s="44">
        <v>2.95</v>
      </c>
      <c r="D381" s="44">
        <v>3.35</v>
      </c>
      <c r="E381" s="44">
        <v>3.39</v>
      </c>
      <c r="F381" s="44">
        <v>3.44</v>
      </c>
      <c r="G381" s="44">
        <v>3.61</v>
      </c>
      <c r="H381" s="44">
        <v>3.68</v>
      </c>
      <c r="I381" s="44">
        <v>3.68</v>
      </c>
      <c r="J381" s="44">
        <v>3.77</v>
      </c>
      <c r="K381" s="44">
        <v>3.83</v>
      </c>
      <c r="L381" s="44">
        <v>3.88</v>
      </c>
      <c r="M381" s="44">
        <v>3.82</v>
      </c>
      <c r="N381" s="44">
        <v>3.4</v>
      </c>
      <c r="O381" s="56"/>
      <c r="P381" s="56"/>
      <c r="Q381" s="56"/>
    </row>
    <row r="382" spans="1:17" ht="12.75" customHeight="1">
      <c r="A382" s="39" t="s">
        <v>425</v>
      </c>
      <c r="B382" s="44">
        <v>3.55</v>
      </c>
      <c r="C382" s="44">
        <v>3.37</v>
      </c>
      <c r="D382" s="44">
        <v>3.27</v>
      </c>
      <c r="E382" s="44">
        <v>3.36</v>
      </c>
      <c r="F382" s="44">
        <v>3.43</v>
      </c>
      <c r="G382" s="44">
        <v>3.46</v>
      </c>
      <c r="H382" s="44">
        <v>3.4</v>
      </c>
      <c r="I382" s="44">
        <v>3.43</v>
      </c>
      <c r="J382" s="44">
        <v>3.36</v>
      </c>
      <c r="K382" s="44">
        <v>3.42</v>
      </c>
      <c r="L382" s="44">
        <v>3.35</v>
      </c>
      <c r="M382" s="44">
        <v>3.31</v>
      </c>
      <c r="N382" s="44">
        <v>3.4</v>
      </c>
      <c r="O382" s="56"/>
      <c r="P382" s="56"/>
      <c r="Q382" s="56"/>
    </row>
    <row r="383" spans="1:17" ht="12.75" customHeight="1">
      <c r="A383" s="39" t="s">
        <v>426</v>
      </c>
      <c r="B383" s="44">
        <v>3.23</v>
      </c>
      <c r="C383" s="44">
        <v>3.2</v>
      </c>
      <c r="D383" s="44">
        <v>3.24</v>
      </c>
      <c r="E383" s="44">
        <v>3.36</v>
      </c>
      <c r="F383" s="44">
        <v>3.43</v>
      </c>
      <c r="G383" s="44">
        <v>3.45</v>
      </c>
      <c r="H383" s="44">
        <v>3.53</v>
      </c>
      <c r="I383" s="44">
        <v>3.52</v>
      </c>
      <c r="J383" s="44">
        <v>3.66</v>
      </c>
      <c r="K383" s="44">
        <v>3.79</v>
      </c>
      <c r="L383" s="44">
        <v>3.81</v>
      </c>
      <c r="M383" s="44">
        <v>4.09</v>
      </c>
      <c r="N383" s="44">
        <v>3.42</v>
      </c>
      <c r="O383" s="56"/>
      <c r="P383" s="56"/>
      <c r="Q383" s="56"/>
    </row>
    <row r="384" spans="1:17" ht="12.75" customHeight="1">
      <c r="A384" s="39" t="s">
        <v>427</v>
      </c>
      <c r="B384" s="44">
        <v>3.98</v>
      </c>
      <c r="C384" s="44">
        <v>3.88</v>
      </c>
      <c r="D384" s="44">
        <v>3.91</v>
      </c>
      <c r="E384" s="44">
        <v>4.0599999999999996</v>
      </c>
      <c r="F384" s="44">
        <v>4.59</v>
      </c>
      <c r="G384" s="44">
        <v>4.59</v>
      </c>
      <c r="H384" s="44">
        <v>4.5199999999999996</v>
      </c>
      <c r="I384" s="44">
        <v>4.53</v>
      </c>
      <c r="J384" s="44">
        <v>4.71</v>
      </c>
      <c r="K384" s="44">
        <v>4.75</v>
      </c>
      <c r="L384" s="44">
        <v>4.8899999999999997</v>
      </c>
      <c r="M384" s="44">
        <v>4.88</v>
      </c>
      <c r="N384" s="44">
        <v>4.26</v>
      </c>
      <c r="O384" s="56"/>
      <c r="P384" s="56"/>
      <c r="Q384" s="56"/>
    </row>
    <row r="385" spans="1:17" ht="12.75" customHeight="1">
      <c r="A385" s="39" t="s">
        <v>428</v>
      </c>
      <c r="B385" s="44">
        <v>5.03</v>
      </c>
      <c r="C385" s="44">
        <v>5.17</v>
      </c>
      <c r="D385" s="44">
        <v>5.64</v>
      </c>
      <c r="E385" s="44">
        <v>6.76</v>
      </c>
      <c r="F385" s="44">
        <v>7.65</v>
      </c>
      <c r="G385" s="44">
        <v>7.39</v>
      </c>
      <c r="H385" s="44">
        <v>7.71</v>
      </c>
      <c r="I385" s="44">
        <v>7.96</v>
      </c>
      <c r="J385" s="44">
        <v>10.1</v>
      </c>
      <c r="K385" s="44">
        <v>10.5</v>
      </c>
      <c r="L385" s="44">
        <v>10.1</v>
      </c>
      <c r="M385" s="44">
        <v>8.8699999999999992</v>
      </c>
      <c r="N385" s="44">
        <v>6.48</v>
      </c>
      <c r="O385" s="56"/>
      <c r="P385" s="56"/>
      <c r="Q385" s="56"/>
    </row>
    <row r="386" spans="1:17" ht="12.75" customHeight="1">
      <c r="A386" s="39" t="s">
        <v>429</v>
      </c>
      <c r="B386" s="44">
        <v>7.62</v>
      </c>
      <c r="C386" s="44">
        <v>7.15</v>
      </c>
      <c r="D386" s="44">
        <v>7.61</v>
      </c>
      <c r="E386" s="44">
        <v>7.43</v>
      </c>
      <c r="F386" s="44">
        <v>6.65</v>
      </c>
      <c r="G386" s="44">
        <v>6.29</v>
      </c>
      <c r="H386" s="44">
        <v>5.95</v>
      </c>
      <c r="I386" s="44">
        <v>6.2</v>
      </c>
      <c r="J386" s="44">
        <v>5.79</v>
      </c>
      <c r="K386" s="44">
        <v>5.71</v>
      </c>
      <c r="L386" s="44">
        <v>5.75</v>
      </c>
      <c r="M386" s="44">
        <v>5.84</v>
      </c>
      <c r="N386" s="44">
        <v>6.78</v>
      </c>
      <c r="O386" s="56"/>
      <c r="P386" s="56"/>
      <c r="Q386" s="56"/>
    </row>
    <row r="387" spans="1:17" ht="12.75" customHeight="1">
      <c r="A387" s="39" t="s">
        <v>430</v>
      </c>
      <c r="B387" s="44">
        <v>5.72</v>
      </c>
      <c r="C387" s="44">
        <v>5.17</v>
      </c>
      <c r="D387" s="44">
        <v>4.8499999999999996</v>
      </c>
      <c r="E387" s="52">
        <v>4.4800000000000004</v>
      </c>
      <c r="F387" s="44">
        <v>4.47</v>
      </c>
      <c r="G387" s="44">
        <v>4.79</v>
      </c>
      <c r="H387" s="44">
        <v>4.87</v>
      </c>
      <c r="I387" s="44">
        <v>4.9000000000000004</v>
      </c>
      <c r="J387" s="44">
        <v>4.7300000000000004</v>
      </c>
      <c r="K387" s="44">
        <v>4.7</v>
      </c>
      <c r="L387" s="44">
        <v>4.41</v>
      </c>
      <c r="M387" s="44">
        <v>4.33</v>
      </c>
      <c r="N387" s="44">
        <v>4.87</v>
      </c>
      <c r="O387" s="56"/>
      <c r="P387" s="56"/>
      <c r="Q387" s="56"/>
    </row>
    <row r="388" spans="1:17" ht="12.75" customHeight="1">
      <c r="A388" s="39" t="s">
        <v>431</v>
      </c>
      <c r="B388" s="44">
        <v>4.16</v>
      </c>
      <c r="C388" s="44">
        <v>4.49</v>
      </c>
      <c r="D388" s="44">
        <v>5.44</v>
      </c>
      <c r="E388" s="44">
        <v>5.79</v>
      </c>
      <c r="F388" s="44">
        <v>5.88</v>
      </c>
      <c r="G388" s="44">
        <v>6.1</v>
      </c>
      <c r="H388" s="44">
        <v>6.44</v>
      </c>
      <c r="I388" s="44">
        <v>6.69</v>
      </c>
      <c r="J388" s="44">
        <v>7.42</v>
      </c>
      <c r="K388" s="44">
        <v>7.55</v>
      </c>
      <c r="L388" s="44">
        <v>8.01</v>
      </c>
      <c r="M388" s="44">
        <v>8.16</v>
      </c>
      <c r="N388" s="44">
        <v>5.7</v>
      </c>
      <c r="O388" s="56"/>
      <c r="P388" s="56"/>
      <c r="Q388" s="56"/>
    </row>
    <row r="389" spans="1:17" ht="12.75" customHeight="1">
      <c r="A389" s="39" t="s">
        <v>432</v>
      </c>
      <c r="B389" s="44">
        <v>7.41</v>
      </c>
      <c r="C389" s="44">
        <v>7.1</v>
      </c>
      <c r="D389" s="44">
        <v>7.59</v>
      </c>
      <c r="E389" s="44">
        <v>7.54</v>
      </c>
      <c r="F389" s="44">
        <v>7.27</v>
      </c>
      <c r="G389" s="44">
        <v>7.3</v>
      </c>
      <c r="H389" s="44">
        <v>7.2</v>
      </c>
      <c r="I389">
        <v>7.05</v>
      </c>
      <c r="J389" s="44">
        <v>7.1</v>
      </c>
      <c r="K389" s="44">
        <v>7.2</v>
      </c>
      <c r="L389" s="44">
        <v>7.11</v>
      </c>
      <c r="M389" s="44">
        <v>6.67</v>
      </c>
      <c r="N389" s="44">
        <v>7.24</v>
      </c>
      <c r="O389" s="56"/>
      <c r="P389" s="56"/>
      <c r="Q389" s="56"/>
    </row>
    <row r="390" spans="1:17" ht="12.75" customHeight="1">
      <c r="A390" s="39" t="s">
        <v>433</v>
      </c>
      <c r="B390" s="44">
        <v>6.7</v>
      </c>
      <c r="C390" s="44">
        <v>7.89</v>
      </c>
      <c r="D390" s="44">
        <v>8.0399999999999991</v>
      </c>
      <c r="E390" s="44">
        <v>8.27</v>
      </c>
      <c r="F390" s="44">
        <v>8.3800000000000008</v>
      </c>
      <c r="G390" s="44">
        <v>8.4700000000000006</v>
      </c>
      <c r="H390" s="44">
        <v>8.3000000000000007</v>
      </c>
      <c r="I390" s="49">
        <v>8.1199999999999992</v>
      </c>
      <c r="J390" s="44">
        <v>7.97</v>
      </c>
      <c r="K390" s="44">
        <v>7.79</v>
      </c>
      <c r="L390" s="44">
        <v>7.71</v>
      </c>
      <c r="M390" s="44">
        <v>7.68</v>
      </c>
      <c r="N390" s="52">
        <v>7.77</v>
      </c>
      <c r="O390" s="56"/>
      <c r="P390" s="56"/>
      <c r="Q390" s="56"/>
    </row>
    <row r="391" spans="1:17" ht="12.75" customHeight="1">
      <c r="A391" s="39" t="s">
        <v>434</v>
      </c>
      <c r="B391" s="44">
        <v>7.37</v>
      </c>
      <c r="C391" s="44">
        <v>6.95</v>
      </c>
      <c r="D391" s="44">
        <v>6.88</v>
      </c>
      <c r="E391" s="44">
        <v>6.8</v>
      </c>
      <c r="F391" s="44">
        <v>6.94</v>
      </c>
      <c r="G391" s="44">
        <v>6.85</v>
      </c>
      <c r="H391" s="44">
        <v>6.73</v>
      </c>
      <c r="I391" s="44">
        <v>6.65</v>
      </c>
      <c r="J391" s="44">
        <v>6.5</v>
      </c>
      <c r="K391" s="44">
        <v>6.74</v>
      </c>
      <c r="L391" s="44">
        <v>6.82</v>
      </c>
      <c r="M391" s="44">
        <v>7.08</v>
      </c>
      <c r="N391" s="44">
        <v>6.87</v>
      </c>
      <c r="O391" s="56"/>
      <c r="P391" s="56"/>
      <c r="Q391" s="56"/>
    </row>
    <row r="392" spans="1:17" ht="12.75" customHeight="1">
      <c r="A392" s="65" t="s">
        <v>435</v>
      </c>
      <c r="B392" s="49">
        <v>6.49</v>
      </c>
      <c r="C392" s="49">
        <v>6.15</v>
      </c>
      <c r="D392">
        <v>5.97</v>
      </c>
      <c r="E392">
        <v>5.71</v>
      </c>
      <c r="F392">
        <v>5.71</v>
      </c>
      <c r="G392">
        <v>6.04</v>
      </c>
      <c r="H392">
        <v>6.14</v>
      </c>
      <c r="I392">
        <v>6.15</v>
      </c>
      <c r="J392">
        <v>5.89</v>
      </c>
      <c r="K392" s="44">
        <v>5.7</v>
      </c>
      <c r="L392" s="44">
        <v>5.56</v>
      </c>
      <c r="M392" s="44">
        <v>5.33</v>
      </c>
      <c r="N392" s="44">
        <v>5.99</v>
      </c>
      <c r="O392" s="44"/>
      <c r="P392" s="56"/>
      <c r="Q392" s="56"/>
    </row>
    <row r="393" spans="1:17" ht="12.75" customHeight="1">
      <c r="A393" s="65" t="s">
        <v>436</v>
      </c>
      <c r="B393" s="49">
        <v>5.42</v>
      </c>
      <c r="C393" s="49">
        <v>5.23</v>
      </c>
      <c r="D393">
        <v>4.84</v>
      </c>
      <c r="E393">
        <v>4.72</v>
      </c>
      <c r="F393">
        <v>4.8600000000000003</v>
      </c>
      <c r="G393">
        <v>4.8600000000000003</v>
      </c>
      <c r="H393">
        <v>4.75</v>
      </c>
      <c r="I393">
        <v>4.82</v>
      </c>
      <c r="J393">
        <v>4.6100000000000003</v>
      </c>
      <c r="K393" s="44">
        <v>4.4000000000000004</v>
      </c>
      <c r="L393" s="44">
        <v>4.46</v>
      </c>
      <c r="M393" s="44">
        <v>4.45</v>
      </c>
      <c r="N393" s="44">
        <v>4.8899999999999997</v>
      </c>
      <c r="O393" s="44"/>
      <c r="P393" s="44"/>
      <c r="Q393" s="56"/>
    </row>
    <row r="394" spans="1:17" ht="12.75" customHeight="1">
      <c r="A394" s="65" t="s">
        <v>437</v>
      </c>
      <c r="B394" s="49">
        <v>4.2</v>
      </c>
      <c r="C394" s="49">
        <v>3.75</v>
      </c>
      <c r="D394">
        <v>3.68</v>
      </c>
      <c r="E394">
        <v>3.48</v>
      </c>
      <c r="F394">
        <v>3.68</v>
      </c>
      <c r="G394">
        <v>3.88</v>
      </c>
      <c r="H394">
        <v>3.9</v>
      </c>
      <c r="I394">
        <v>4.01</v>
      </c>
      <c r="J394">
        <v>4.16</v>
      </c>
      <c r="K394" s="44">
        <v>4.37</v>
      </c>
      <c r="L394" s="44">
        <v>4.16</v>
      </c>
      <c r="M394" s="44">
        <v>4.05</v>
      </c>
      <c r="N394" s="44">
        <v>3.89</v>
      </c>
      <c r="O394" s="44"/>
      <c r="P394" s="44"/>
      <c r="Q394" s="56"/>
    </row>
    <row r="395" spans="1:17" ht="12.75" customHeight="1">
      <c r="A395" s="65" t="s">
        <v>438</v>
      </c>
      <c r="B395" s="49">
        <v>4.37</v>
      </c>
      <c r="C395" s="49">
        <v>4.7699999999999996</v>
      </c>
      <c r="D395">
        <v>4.83</v>
      </c>
      <c r="E395">
        <v>4.6500000000000004</v>
      </c>
      <c r="F395">
        <v>4.6399999999999997</v>
      </c>
      <c r="G395">
        <v>4.7300000000000004</v>
      </c>
      <c r="H395">
        <v>4.51</v>
      </c>
      <c r="I395">
        <v>4.6900000000000004</v>
      </c>
      <c r="J395">
        <v>4.92</v>
      </c>
      <c r="K395" s="44">
        <v>5.0999999999999996</v>
      </c>
      <c r="L395" s="44">
        <v>5.29</v>
      </c>
      <c r="M395" s="44">
        <v>5.39</v>
      </c>
      <c r="N395" s="44">
        <v>4.72</v>
      </c>
      <c r="O395" s="44"/>
      <c r="P395" s="53"/>
      <c r="Q395" s="56"/>
    </row>
    <row r="396" spans="1:17" ht="12.75" customHeight="1">
      <c r="A396" s="65" t="s">
        <v>439</v>
      </c>
      <c r="B396" s="49">
        <v>5.17</v>
      </c>
      <c r="C396" s="49">
        <v>5</v>
      </c>
      <c r="D396" s="49">
        <v>5.3</v>
      </c>
      <c r="E396">
        <v>5.15</v>
      </c>
      <c r="F396">
        <v>5.22</v>
      </c>
      <c r="G396">
        <v>5.23</v>
      </c>
      <c r="H396">
        <v>5.28</v>
      </c>
      <c r="I396">
        <v>5.28</v>
      </c>
      <c r="J396">
        <v>5.33</v>
      </c>
      <c r="K396" s="44">
        <v>5.19</v>
      </c>
      <c r="L396" s="44">
        <v>4.93</v>
      </c>
      <c r="M396" s="44">
        <v>4.78</v>
      </c>
      <c r="N396" s="44">
        <v>5.16</v>
      </c>
      <c r="O396" s="44"/>
      <c r="P396" s="53"/>
      <c r="Q396" s="56"/>
    </row>
    <row r="397" spans="1:17" ht="12.75" customHeight="1">
      <c r="A397" s="65" t="s">
        <v>440</v>
      </c>
      <c r="B397" s="49">
        <v>4.8099999999999996</v>
      </c>
      <c r="C397" s="49">
        <v>4.5199999999999996</v>
      </c>
      <c r="D397" s="49">
        <v>4.3499999999999996</v>
      </c>
      <c r="E397">
        <v>4.26</v>
      </c>
      <c r="F397">
        <v>4.45</v>
      </c>
      <c r="G397">
        <v>4.3899999999999997</v>
      </c>
      <c r="H397">
        <v>4.6399999999999997</v>
      </c>
      <c r="I397">
        <v>4.87</v>
      </c>
      <c r="J397">
        <v>4.88</v>
      </c>
      <c r="K397" s="44">
        <v>4.8600000000000003</v>
      </c>
      <c r="L397" s="44">
        <v>4.84</v>
      </c>
      <c r="M397" s="44">
        <v>4.76</v>
      </c>
      <c r="N397" s="44">
        <v>4.58</v>
      </c>
      <c r="O397" s="53"/>
      <c r="P397" s="56"/>
      <c r="Q397" s="56"/>
    </row>
    <row r="398" spans="1:17" ht="12.75" customHeight="1">
      <c r="A398" s="65" t="s">
        <v>441</v>
      </c>
      <c r="B398" s="49">
        <v>4.5599999999999996</v>
      </c>
      <c r="C398" s="49">
        <v>4.54</v>
      </c>
      <c r="D398" s="49">
        <v>4.55</v>
      </c>
      <c r="E398">
        <v>4.7300000000000004</v>
      </c>
      <c r="F398">
        <v>4.9800000000000004</v>
      </c>
      <c r="G398">
        <v>5.24</v>
      </c>
      <c r="H398">
        <v>5.43</v>
      </c>
      <c r="I398">
        <v>5.48</v>
      </c>
      <c r="J398">
        <v>5.83</v>
      </c>
      <c r="K398" s="44">
        <v>5.85</v>
      </c>
      <c r="L398" s="44">
        <v>6.03</v>
      </c>
      <c r="M398" s="49">
        <v>6.55</v>
      </c>
      <c r="N398" s="44">
        <v>5.05</v>
      </c>
      <c r="O398" s="44"/>
      <c r="P398" s="56"/>
      <c r="Q398" s="56"/>
    </row>
    <row r="399" spans="1:17" ht="12.75" customHeight="1">
      <c r="A399" s="65" t="s">
        <v>442</v>
      </c>
      <c r="B399" s="49">
        <v>6.24</v>
      </c>
      <c r="C399" s="49">
        <v>6.26</v>
      </c>
      <c r="D399" s="49">
        <v>7.13</v>
      </c>
      <c r="E399">
        <v>7.75</v>
      </c>
      <c r="F399" s="49">
        <v>7.9</v>
      </c>
      <c r="G399">
        <v>8.51</v>
      </c>
      <c r="H399">
        <v>8.58</v>
      </c>
      <c r="I399">
        <v>8.5399999999999991</v>
      </c>
      <c r="J399">
        <v>9.17</v>
      </c>
      <c r="K399">
        <v>9.94</v>
      </c>
      <c r="L399" s="44">
        <v>10.199999999999999</v>
      </c>
      <c r="M399">
        <v>10.9</v>
      </c>
      <c r="N399" s="44">
        <v>7.63</v>
      </c>
      <c r="O399" s="53"/>
      <c r="P399" s="56"/>
      <c r="Q399" s="56"/>
    </row>
    <row r="400" spans="1:17" ht="12.75" customHeight="1">
      <c r="A400" s="65" t="s">
        <v>443</v>
      </c>
      <c r="B400">
        <v>9.5500000000000007</v>
      </c>
      <c r="C400">
        <v>8.69</v>
      </c>
      <c r="D400">
        <v>8.5500000000000007</v>
      </c>
      <c r="E400">
        <v>8.85</v>
      </c>
      <c r="F400">
        <v>9.2100000000000009</v>
      </c>
      <c r="G400">
        <v>9.16</v>
      </c>
      <c r="H400">
        <v>8.98</v>
      </c>
      <c r="I400">
        <v>8.82</v>
      </c>
      <c r="J400">
        <v>8.5299999999999994</v>
      </c>
      <c r="K400" s="326">
        <v>8.34</v>
      </c>
      <c r="L400" s="44">
        <v>8.31</v>
      </c>
      <c r="M400">
        <v>8.07</v>
      </c>
      <c r="N400">
        <v>8.83</v>
      </c>
      <c r="O400" s="53"/>
      <c r="P400" s="56"/>
      <c r="Q400" s="56"/>
    </row>
    <row r="401" spans="1:30" ht="12.75" customHeight="1" thickBot="1">
      <c r="A401" s="55" t="s">
        <v>451</v>
      </c>
      <c r="B401" s="77">
        <v>7.67</v>
      </c>
      <c r="C401" s="77">
        <v>7.61</v>
      </c>
      <c r="D401" s="77">
        <v>7.35</v>
      </c>
      <c r="E401" s="77">
        <v>7.07</v>
      </c>
      <c r="F401" s="77">
        <v>6.98</v>
      </c>
      <c r="G401" s="77">
        <v>6.53</v>
      </c>
      <c r="H401" s="77">
        <v>6.79</v>
      </c>
      <c r="I401" s="77">
        <v>6.79</v>
      </c>
      <c r="J401" s="77">
        <v>6.36</v>
      </c>
      <c r="K401" s="532"/>
      <c r="L401" s="142"/>
      <c r="M401" s="77"/>
      <c r="N401" s="77"/>
      <c r="O401" s="53"/>
      <c r="P401" s="56"/>
      <c r="Q401" s="56"/>
    </row>
    <row r="402" spans="1:30" ht="12.75" customHeight="1">
      <c r="A402" s="56" t="s">
        <v>147</v>
      </c>
      <c r="B402" s="49"/>
      <c r="C402" s="49"/>
      <c r="O402" s="56"/>
      <c r="P402" s="56"/>
      <c r="Q402" s="56"/>
    </row>
    <row r="403" spans="1:30" ht="12.75" customHeight="1">
      <c r="B403" s="49"/>
      <c r="C403" s="49"/>
      <c r="O403" s="66"/>
      <c r="P403" s="136"/>
      <c r="Q403" s="136"/>
      <c r="R403" s="136"/>
      <c r="S403" s="136"/>
      <c r="T403" s="136"/>
      <c r="U403" s="136"/>
      <c r="V403" s="136"/>
      <c r="W403" s="136"/>
      <c r="X403" s="136"/>
      <c r="Y403" s="136"/>
      <c r="Z403" s="136"/>
      <c r="AA403" s="136"/>
      <c r="AB403" s="136"/>
      <c r="AC403" s="136"/>
    </row>
    <row r="404" spans="1:30" ht="12.75" customHeight="1" thickBot="1">
      <c r="A404" s="3" t="s">
        <v>452</v>
      </c>
      <c r="B404" s="3"/>
      <c r="C404" s="3"/>
      <c r="D404" s="3"/>
      <c r="E404" s="3"/>
      <c r="F404" s="3"/>
      <c r="G404" s="3"/>
      <c r="H404" s="68"/>
      <c r="I404" s="68"/>
      <c r="J404" s="68"/>
      <c r="K404" s="68"/>
      <c r="L404" s="68"/>
      <c r="M404" s="68"/>
      <c r="N404" s="93"/>
      <c r="O404" s="66"/>
      <c r="P404" s="21"/>
      <c r="Q404" s="21"/>
      <c r="R404" s="21"/>
      <c r="S404" s="21"/>
      <c r="T404" s="21"/>
      <c r="U404" s="21"/>
      <c r="V404" s="21"/>
      <c r="W404" s="56"/>
      <c r="X404" s="56"/>
      <c r="Y404" s="56"/>
      <c r="Z404" s="56"/>
      <c r="AA404" s="56"/>
      <c r="AB404" s="56"/>
      <c r="AC404" s="7"/>
      <c r="AD404" s="7"/>
    </row>
    <row r="405" spans="1:30" ht="12.75" customHeight="1" thickBot="1">
      <c r="A405" s="91" t="s">
        <v>388</v>
      </c>
      <c r="B405" s="475"/>
      <c r="C405" s="475"/>
      <c r="D405" s="475"/>
      <c r="E405" s="475"/>
      <c r="F405" s="475"/>
      <c r="G405" s="475" t="s">
        <v>130</v>
      </c>
      <c r="H405" s="475"/>
      <c r="I405" s="475"/>
      <c r="J405" s="475"/>
      <c r="K405" s="475"/>
      <c r="L405" s="475"/>
      <c r="M405" s="475"/>
      <c r="N405" s="56"/>
      <c r="O405" s="66"/>
      <c r="P405" s="91"/>
      <c r="Q405" s="66"/>
      <c r="R405" s="66"/>
      <c r="S405" s="66"/>
      <c r="T405" s="66"/>
      <c r="U405" s="66"/>
      <c r="V405" s="66"/>
      <c r="W405" s="66"/>
      <c r="X405" s="66"/>
      <c r="Y405" s="66"/>
      <c r="Z405" s="66"/>
      <c r="AA405" s="66"/>
      <c r="AB405" s="66"/>
      <c r="AC405" s="10"/>
      <c r="AD405" s="10"/>
    </row>
    <row r="406" spans="1:30" ht="12.75" customHeight="1" thickBot="1">
      <c r="A406" s="87" t="s">
        <v>453</v>
      </c>
      <c r="B406" s="92" t="s">
        <v>138</v>
      </c>
      <c r="C406" s="92" t="s">
        <v>83</v>
      </c>
      <c r="D406" s="92" t="s">
        <v>84</v>
      </c>
      <c r="E406" s="92" t="s">
        <v>85</v>
      </c>
      <c r="F406" s="92" t="s">
        <v>86</v>
      </c>
      <c r="G406" s="92" t="s">
        <v>87</v>
      </c>
      <c r="H406" s="92" t="s">
        <v>88</v>
      </c>
      <c r="I406" s="92" t="s">
        <v>89</v>
      </c>
      <c r="J406" s="92" t="s">
        <v>90</v>
      </c>
      <c r="K406" s="92" t="s">
        <v>91</v>
      </c>
      <c r="L406" s="92" t="s">
        <v>92</v>
      </c>
      <c r="M406" s="92" t="s">
        <v>133</v>
      </c>
      <c r="N406" s="56"/>
      <c r="O406" s="8"/>
      <c r="P406" s="66"/>
      <c r="Q406" s="135"/>
      <c r="R406" s="135"/>
      <c r="S406" s="135"/>
      <c r="T406" s="135"/>
      <c r="U406" s="135"/>
      <c r="V406" s="135"/>
      <c r="W406" s="135"/>
      <c r="X406" s="135"/>
      <c r="Y406" s="135"/>
      <c r="Z406" s="135"/>
      <c r="AA406" s="135"/>
      <c r="AB406" s="135"/>
      <c r="AC406" s="10"/>
      <c r="AD406" s="10"/>
    </row>
    <row r="407" spans="1:30" ht="12.75" customHeight="1">
      <c r="A407" s="56"/>
      <c r="B407" s="315"/>
      <c r="C407" s="315"/>
      <c r="D407" s="315"/>
      <c r="E407" s="315"/>
      <c r="F407" s="315"/>
      <c r="G407" s="315" t="s">
        <v>81</v>
      </c>
      <c r="H407" s="315"/>
      <c r="I407" s="315"/>
      <c r="J407" s="315"/>
      <c r="K407" s="315"/>
      <c r="L407" s="315"/>
      <c r="M407" s="315"/>
      <c r="N407" s="56"/>
      <c r="O407" s="66"/>
      <c r="P407" s="56"/>
      <c r="Q407" s="66"/>
      <c r="R407" s="66"/>
      <c r="S407" s="66"/>
      <c r="T407" s="66"/>
      <c r="U407" s="66"/>
      <c r="V407" s="66"/>
      <c r="W407" s="66"/>
      <c r="X407" s="66"/>
      <c r="Y407" s="66"/>
      <c r="Z407" s="66"/>
      <c r="AA407" s="66"/>
      <c r="AB407" s="66"/>
      <c r="AC407" s="7"/>
      <c r="AD407" s="7"/>
    </row>
    <row r="408" spans="1:30" ht="12.75" customHeight="1">
      <c r="A408" s="56" t="s">
        <v>394</v>
      </c>
      <c r="B408" s="53">
        <v>-0.23880000000000001</v>
      </c>
      <c r="C408" s="53">
        <v>-0.25090000000000012</v>
      </c>
      <c r="D408" s="53">
        <v>-0.2330000000000001</v>
      </c>
      <c r="E408" s="53">
        <v>-0.19819999999999993</v>
      </c>
      <c r="F408" s="53">
        <v>-0.10490000000000066</v>
      </c>
      <c r="G408" s="53">
        <v>-0.10550000000000015</v>
      </c>
      <c r="H408" s="53">
        <v>-0.10199999999999987</v>
      </c>
      <c r="I408" s="53">
        <v>-0.13309999999999977</v>
      </c>
      <c r="J408" s="53">
        <v>-0.13609999999999989</v>
      </c>
      <c r="K408" s="53">
        <v>-0.16870000000000029</v>
      </c>
      <c r="L408" s="53">
        <v>-0.10619999999999985</v>
      </c>
      <c r="M408" s="53">
        <v>-0.17649999999999988</v>
      </c>
      <c r="N408" s="56" t="s">
        <v>454</v>
      </c>
      <c r="O408" s="66"/>
      <c r="P408" s="56"/>
      <c r="Q408" s="53"/>
      <c r="R408" s="53"/>
      <c r="S408" s="53"/>
      <c r="T408" s="53"/>
      <c r="U408" s="53"/>
      <c r="V408" s="53"/>
      <c r="W408" s="53"/>
      <c r="X408" s="53"/>
      <c r="Y408" s="53"/>
      <c r="Z408" s="53"/>
      <c r="AA408" s="53"/>
      <c r="AB408" s="53"/>
      <c r="AC408" s="9"/>
      <c r="AD408" s="9"/>
    </row>
    <row r="409" spans="1:30" ht="12.75" customHeight="1">
      <c r="A409" s="56" t="s">
        <v>396</v>
      </c>
      <c r="B409" s="53">
        <v>-0.29680000000000017</v>
      </c>
      <c r="C409" s="53">
        <v>-0.39860000000000007</v>
      </c>
      <c r="D409" s="53">
        <v>-0.29319999999999968</v>
      </c>
      <c r="E409" s="53">
        <v>-0.28010000000000002</v>
      </c>
      <c r="F409" s="53">
        <v>-0.28010000000000002</v>
      </c>
      <c r="G409" s="53">
        <v>-0.17499999999999999</v>
      </c>
      <c r="H409" s="53">
        <v>-0.31020000000000003</v>
      </c>
      <c r="I409" s="53">
        <v>-0.30569999999999986</v>
      </c>
      <c r="J409" s="53">
        <v>-0.28000000000000003</v>
      </c>
      <c r="K409" s="53">
        <v>-0.29239999999999977</v>
      </c>
      <c r="L409" s="53">
        <v>-0.19839999999999991</v>
      </c>
      <c r="M409" s="53">
        <v>-0.24790000000000001</v>
      </c>
      <c r="N409" s="56"/>
      <c r="O409" s="66"/>
      <c r="P409" s="56"/>
      <c r="Q409" s="53"/>
      <c r="R409" s="53"/>
      <c r="S409" s="53"/>
      <c r="T409" s="53"/>
      <c r="U409" s="53"/>
      <c r="V409" s="53"/>
      <c r="W409" s="53"/>
      <c r="X409" s="53"/>
      <c r="Y409" s="53"/>
      <c r="Z409" s="53"/>
      <c r="AA409" s="53"/>
      <c r="AB409" s="53"/>
      <c r="AC409" s="9"/>
      <c r="AD409" s="9"/>
    </row>
    <row r="410" spans="1:30" ht="12.75" customHeight="1">
      <c r="A410" s="56" t="s">
        <v>397</v>
      </c>
      <c r="B410" s="53">
        <v>-0.32540000000000013</v>
      </c>
      <c r="C410" s="53">
        <v>-0.34010000000000007</v>
      </c>
      <c r="D410" s="53">
        <v>-0.17240000000000011</v>
      </c>
      <c r="E410" s="53">
        <v>-0.33389999999999986</v>
      </c>
      <c r="F410" s="53">
        <v>-0.28849999999999998</v>
      </c>
      <c r="G410" s="53">
        <v>-0.29459999999999997</v>
      </c>
      <c r="H410" s="53">
        <v>-0.26129999999999987</v>
      </c>
      <c r="I410" s="53">
        <v>-0.2168000000000001</v>
      </c>
      <c r="J410" s="53">
        <v>-0.10249999999999999</v>
      </c>
      <c r="K410" s="53">
        <v>-0.12009999999999987</v>
      </c>
      <c r="L410" s="53">
        <v>-0.25690000000000035</v>
      </c>
      <c r="M410" s="53">
        <v>-0.19860000000000033</v>
      </c>
      <c r="N410" s="56"/>
      <c r="O410" s="66"/>
      <c r="P410" s="56"/>
      <c r="Q410" s="53"/>
      <c r="R410" s="53"/>
      <c r="S410" s="53"/>
      <c r="T410" s="53"/>
      <c r="U410" s="53"/>
      <c r="V410" s="53"/>
      <c r="W410" s="53"/>
      <c r="X410" s="53"/>
      <c r="Y410" s="53"/>
      <c r="Z410" s="53"/>
      <c r="AA410" s="53"/>
      <c r="AB410" s="53"/>
      <c r="AC410" s="9"/>
      <c r="AD410" s="9"/>
    </row>
    <row r="411" spans="1:30" ht="12.75" customHeight="1">
      <c r="A411" s="56" t="s">
        <v>398</v>
      </c>
      <c r="B411" s="53">
        <v>-0.24060000000000015</v>
      </c>
      <c r="C411" s="53">
        <v>-0.26330000000000009</v>
      </c>
      <c r="D411" s="53">
        <v>-0.17510000000000003</v>
      </c>
      <c r="E411" s="53">
        <v>-0.22480000000000011</v>
      </c>
      <c r="F411" s="53">
        <v>-0.27769999999999984</v>
      </c>
      <c r="G411" s="53">
        <v>-0.29049999999999976</v>
      </c>
      <c r="H411" s="53">
        <v>-0.23290000000000033</v>
      </c>
      <c r="I411" s="53">
        <v>-0.21879999999999988</v>
      </c>
      <c r="J411" s="53">
        <v>-0.24419999999999975</v>
      </c>
      <c r="K411" s="53">
        <v>-0.22489999999999988</v>
      </c>
      <c r="L411" s="53">
        <v>-0.23680000000000012</v>
      </c>
      <c r="M411" s="53">
        <v>-0.29610000000000003</v>
      </c>
      <c r="N411" s="56"/>
      <c r="O411" s="66"/>
      <c r="P411" s="56"/>
      <c r="Q411" s="53"/>
      <c r="R411" s="53"/>
      <c r="S411" s="53"/>
      <c r="T411" s="53"/>
      <c r="U411" s="53"/>
      <c r="V411" s="53"/>
      <c r="W411" s="53"/>
      <c r="X411" s="53"/>
      <c r="Y411" s="53"/>
      <c r="Z411" s="53"/>
      <c r="AA411" s="53"/>
      <c r="AB411" s="53"/>
      <c r="AC411" s="9"/>
      <c r="AD411" s="9"/>
    </row>
    <row r="412" spans="1:30" ht="12.75" customHeight="1">
      <c r="A412" s="56" t="s">
        <v>399</v>
      </c>
      <c r="B412" s="53">
        <v>-0.37020000000000008</v>
      </c>
      <c r="C412" s="53">
        <v>-0.38569999999999949</v>
      </c>
      <c r="D412" s="53">
        <v>-0.35649999999999959</v>
      </c>
      <c r="E412" s="53">
        <v>-0.3835999999999995</v>
      </c>
      <c r="F412" s="53">
        <v>-0.33419999999999961</v>
      </c>
      <c r="G412" s="53">
        <v>-0.37700000000000022</v>
      </c>
      <c r="H412" s="53">
        <v>-0.64659999999999984</v>
      </c>
      <c r="I412" s="53">
        <v>-0.66109999999999935</v>
      </c>
      <c r="J412" s="53">
        <v>-0.6080000000000001</v>
      </c>
      <c r="K412" s="53">
        <v>-0.59209999999999985</v>
      </c>
      <c r="L412" s="53">
        <v>-0.36799999999999988</v>
      </c>
      <c r="M412" s="53">
        <v>-0.50859999999999994</v>
      </c>
      <c r="N412" s="56"/>
      <c r="O412" s="66"/>
      <c r="P412" s="56"/>
      <c r="Q412" s="53"/>
      <c r="R412" s="53"/>
      <c r="S412" s="53"/>
      <c r="T412" s="53"/>
      <c r="U412" s="53"/>
      <c r="V412" s="53"/>
      <c r="W412" s="53"/>
      <c r="X412" s="53"/>
      <c r="Y412" s="53"/>
      <c r="Z412" s="53"/>
      <c r="AA412" s="53"/>
      <c r="AB412" s="53"/>
      <c r="AC412" s="9"/>
      <c r="AD412" s="9"/>
    </row>
    <row r="413" spans="1:30" ht="12.75" customHeight="1">
      <c r="A413" s="56" t="s">
        <v>400</v>
      </c>
      <c r="B413" s="53">
        <v>-0.39610000000000012</v>
      </c>
      <c r="C413" s="53">
        <v>-0.53299999999999992</v>
      </c>
      <c r="D413" s="53">
        <v>-0.46570000000000045</v>
      </c>
      <c r="E413" s="53">
        <v>-0.79110000000000014</v>
      </c>
      <c r="F413" s="53">
        <v>-0.77699999999999925</v>
      </c>
      <c r="G413" s="53">
        <v>-0.63209999999999944</v>
      </c>
      <c r="H413" s="53">
        <v>-0.98600000000000065</v>
      </c>
      <c r="I413" s="53">
        <v>-0.53169999999999984</v>
      </c>
      <c r="J413" s="53">
        <v>-0.5282</v>
      </c>
      <c r="K413" s="53">
        <v>-0.29469999999999974</v>
      </c>
      <c r="L413" s="53">
        <v>-0.34870000000000001</v>
      </c>
      <c r="M413" s="53">
        <v>-0.41800000000000015</v>
      </c>
      <c r="N413" s="56"/>
      <c r="O413" s="66"/>
      <c r="P413" s="56"/>
      <c r="Q413" s="53"/>
      <c r="R413" s="53"/>
      <c r="S413" s="53"/>
      <c r="T413" s="53"/>
      <c r="U413" s="53"/>
      <c r="V413" s="53"/>
      <c r="W413" s="53"/>
      <c r="X413" s="53"/>
      <c r="Y413" s="53"/>
      <c r="Z413" s="53"/>
      <c r="AA413" s="53"/>
      <c r="AB413" s="53"/>
      <c r="AC413" s="9"/>
      <c r="AD413" s="9"/>
    </row>
    <row r="414" spans="1:30" ht="12.75" customHeight="1">
      <c r="A414" s="56" t="s">
        <v>401</v>
      </c>
      <c r="B414" s="53">
        <v>-0.5202</v>
      </c>
      <c r="C414" s="53">
        <v>-0.70629999999999971</v>
      </c>
      <c r="D414" s="53">
        <v>-0.57209999999999983</v>
      </c>
      <c r="E414" s="53">
        <v>-0.65320000000000045</v>
      </c>
      <c r="F414" s="53">
        <v>-0.57659999999999956</v>
      </c>
      <c r="G414" s="53">
        <v>-0.56300000000000017</v>
      </c>
      <c r="H414" s="53">
        <v>-0.4916999999999998</v>
      </c>
      <c r="I414" s="53">
        <v>-0.38760000000000039</v>
      </c>
      <c r="J414" s="53">
        <v>-0.40219999999999967</v>
      </c>
      <c r="K414" s="53">
        <v>-0.28109999999999991</v>
      </c>
      <c r="L414" s="53">
        <v>-0.35070000000000023</v>
      </c>
      <c r="M414" s="53">
        <v>-0.13490000000000002</v>
      </c>
      <c r="N414" s="56"/>
      <c r="O414" s="66"/>
      <c r="P414" s="56"/>
      <c r="Q414" s="53"/>
      <c r="R414" s="53"/>
      <c r="S414" s="53"/>
      <c r="T414" s="53"/>
      <c r="U414" s="53"/>
      <c r="V414" s="53"/>
      <c r="W414" s="53"/>
      <c r="X414" s="53"/>
      <c r="Y414" s="53"/>
      <c r="Z414" s="53"/>
      <c r="AA414" s="53"/>
      <c r="AB414" s="53"/>
      <c r="AC414" s="9"/>
      <c r="AD414" s="9"/>
    </row>
    <row r="415" spans="1:30" ht="12.75" customHeight="1">
      <c r="A415" s="56" t="s">
        <v>402</v>
      </c>
      <c r="B415" s="53">
        <v>-0.2506999999999997</v>
      </c>
      <c r="C415" s="53">
        <v>-0.3974000000000002</v>
      </c>
      <c r="D415" s="53">
        <v>-0.28489999999999993</v>
      </c>
      <c r="E415" s="53">
        <v>-0.4222999999999999</v>
      </c>
      <c r="F415" s="53">
        <v>-0.14349999999999996</v>
      </c>
      <c r="G415" s="53">
        <v>-0.21079999999999988</v>
      </c>
      <c r="H415" s="53">
        <v>-0.25920000000000032</v>
      </c>
      <c r="I415" s="53">
        <v>-0.21120000000000028</v>
      </c>
      <c r="J415" s="53">
        <v>-0.32570000000000032</v>
      </c>
      <c r="K415" s="53">
        <v>-0.23130000000000006</v>
      </c>
      <c r="L415" s="53">
        <v>-0.19139999999999979</v>
      </c>
      <c r="M415" s="53">
        <v>4.5199999999999907E-2</v>
      </c>
      <c r="N415" s="56"/>
      <c r="O415" s="66"/>
      <c r="P415" s="56"/>
      <c r="Q415" s="53"/>
      <c r="R415" s="53"/>
      <c r="S415" s="53"/>
      <c r="T415" s="53"/>
      <c r="U415" s="53"/>
      <c r="V415" s="53"/>
      <c r="W415" s="53"/>
      <c r="X415" s="53"/>
      <c r="Y415" s="53"/>
      <c r="Z415" s="53"/>
      <c r="AA415" s="53"/>
      <c r="AB415" s="53"/>
      <c r="AC415" s="9"/>
      <c r="AD415" s="9"/>
    </row>
    <row r="416" spans="1:30" ht="12.75" customHeight="1">
      <c r="A416" s="56" t="s">
        <v>403</v>
      </c>
      <c r="B416" s="53">
        <v>-8.130000000000015E-2</v>
      </c>
      <c r="C416" s="53">
        <v>-0.27150000000000007</v>
      </c>
      <c r="D416" s="53">
        <v>-0.25570000000000004</v>
      </c>
      <c r="E416" s="53">
        <v>-0.3085</v>
      </c>
      <c r="F416" s="53">
        <v>-0.19079999999999986</v>
      </c>
      <c r="G416" s="53">
        <v>-0.18369999999999997</v>
      </c>
      <c r="H416" s="53">
        <v>-0.22270000000000012</v>
      </c>
      <c r="I416" s="53">
        <v>-0.19200000000000017</v>
      </c>
      <c r="J416" s="53">
        <v>-0.21580000000000021</v>
      </c>
      <c r="K416" s="53">
        <v>-0.21099999999999985</v>
      </c>
      <c r="L416" s="53">
        <v>-0.16130000000000022</v>
      </c>
      <c r="M416" s="53">
        <v>2.0500000000000185E-2</v>
      </c>
      <c r="N416" s="56"/>
      <c r="O416" s="66"/>
      <c r="P416" s="56"/>
      <c r="Q416" s="53"/>
      <c r="R416" s="53"/>
      <c r="S416" s="53"/>
      <c r="T416" s="53"/>
      <c r="U416" s="53"/>
      <c r="V416" s="53"/>
      <c r="W416" s="53"/>
      <c r="X416" s="53"/>
      <c r="Y416" s="53"/>
      <c r="Z416" s="53"/>
      <c r="AA416" s="53"/>
      <c r="AB416" s="53"/>
      <c r="AC416" s="9"/>
      <c r="AD416" s="9"/>
    </row>
    <row r="417" spans="1:30" ht="12.75" customHeight="1">
      <c r="A417" s="56" t="s">
        <v>404</v>
      </c>
      <c r="B417" s="53">
        <v>-0.18930000000000025</v>
      </c>
      <c r="C417" s="53">
        <v>-0.32459999999999978</v>
      </c>
      <c r="D417" s="53">
        <v>-0.25760000000000005</v>
      </c>
      <c r="E417" s="53">
        <v>-0.29219999999999979</v>
      </c>
      <c r="F417" s="53">
        <v>-0.32979999999999965</v>
      </c>
      <c r="G417" s="53">
        <v>-0.26200000000000001</v>
      </c>
      <c r="H417" s="53">
        <v>-0.19790000000000019</v>
      </c>
      <c r="I417" s="53">
        <v>-0.14530000000000021</v>
      </c>
      <c r="J417" s="53">
        <v>-0.14820000000000011</v>
      </c>
      <c r="K417" s="53">
        <v>-6.9900000000000073E-2</v>
      </c>
      <c r="L417" s="53">
        <v>-4.5499999999999652E-2</v>
      </c>
      <c r="M417" s="53">
        <v>8.6799999999999766E-2</v>
      </c>
      <c r="N417" s="56"/>
      <c r="O417" s="66"/>
      <c r="P417" s="56"/>
      <c r="Q417" s="53"/>
      <c r="R417" s="53"/>
      <c r="S417" s="53"/>
      <c r="T417" s="53"/>
      <c r="U417" s="53"/>
      <c r="V417" s="53"/>
      <c r="W417" s="53"/>
      <c r="X417" s="53"/>
      <c r="Y417" s="53"/>
      <c r="Z417" s="53"/>
      <c r="AA417" s="53"/>
      <c r="AB417" s="53"/>
      <c r="AC417" s="9"/>
      <c r="AD417" s="9"/>
    </row>
    <row r="418" spans="1:30" ht="12.75" customHeight="1">
      <c r="A418" s="56" t="s">
        <v>405</v>
      </c>
      <c r="B418" s="53">
        <v>-0.11380000000000035</v>
      </c>
      <c r="C418" s="53">
        <v>-0.16</v>
      </c>
      <c r="D418" s="53">
        <v>-6.0000000000000053E-2</v>
      </c>
      <c r="E418" s="53">
        <v>-6.5600000000000325E-2</v>
      </c>
      <c r="F418" s="53">
        <v>-3.3599999999999852E-2</v>
      </c>
      <c r="G418" s="53">
        <v>-5.559999999999965E-2</v>
      </c>
      <c r="H418" s="53">
        <v>-0.11819999999999986</v>
      </c>
      <c r="I418" s="53">
        <v>-2.7400000000000091E-2</v>
      </c>
      <c r="J418" s="53">
        <v>-2.8999999999999027E-3</v>
      </c>
      <c r="K418" s="53">
        <v>0.42369999999999974</v>
      </c>
      <c r="L418" s="53">
        <v>0.63749999999999996</v>
      </c>
      <c r="M418" s="53">
        <v>0.41809999999999992</v>
      </c>
      <c r="N418" s="56"/>
      <c r="O418" s="66"/>
      <c r="P418" s="56"/>
      <c r="Q418" s="53"/>
      <c r="R418" s="53"/>
      <c r="S418" s="53"/>
      <c r="T418" s="53"/>
      <c r="U418" s="53"/>
      <c r="V418" s="53"/>
      <c r="W418" s="53"/>
      <c r="X418" s="53"/>
      <c r="Y418" s="53"/>
      <c r="Z418" s="53"/>
      <c r="AA418" s="53"/>
      <c r="AB418" s="53"/>
      <c r="AC418" s="9"/>
      <c r="AD418" s="9"/>
    </row>
    <row r="419" spans="1:30" ht="12.75" customHeight="1">
      <c r="A419" s="56" t="s">
        <v>406</v>
      </c>
      <c r="B419" s="53">
        <v>3.4900000000000375E-2</v>
      </c>
      <c r="C419" s="53">
        <v>-0.21539999999999981</v>
      </c>
      <c r="D419" s="53">
        <v>-0.18740000000000023</v>
      </c>
      <c r="E419" s="53">
        <v>-0.22070000000000034</v>
      </c>
      <c r="F419" s="53">
        <v>-0.22619999999999996</v>
      </c>
      <c r="G419" s="53">
        <v>-0.12919999999999998</v>
      </c>
      <c r="H419" s="53">
        <v>-5.2400000000000002E-2</v>
      </c>
      <c r="I419" s="53">
        <v>-4.5600000000000307E-2</v>
      </c>
      <c r="J419" s="53">
        <v>-0.12460000000000004</v>
      </c>
      <c r="K419" s="53">
        <v>-0.12300000000000022</v>
      </c>
      <c r="L419" s="53">
        <v>-8.230000000000004E-2</v>
      </c>
      <c r="M419" s="53">
        <v>-0.20389999999999997</v>
      </c>
      <c r="N419" s="56"/>
      <c r="O419" s="66"/>
      <c r="P419" s="56"/>
      <c r="Q419" s="53"/>
      <c r="R419" s="53"/>
      <c r="S419" s="53"/>
      <c r="T419" s="53"/>
      <c r="U419" s="53"/>
      <c r="V419" s="53"/>
      <c r="W419" s="53"/>
      <c r="X419" s="53"/>
      <c r="Y419" s="53"/>
      <c r="Z419" s="53"/>
      <c r="AA419" s="53"/>
      <c r="AB419" s="53"/>
      <c r="AC419" s="9"/>
      <c r="AD419" s="9"/>
    </row>
    <row r="420" spans="1:30" ht="12.75" customHeight="1">
      <c r="A420" s="56" t="s">
        <v>407</v>
      </c>
      <c r="B420" s="53">
        <v>-0.1881999999999997</v>
      </c>
      <c r="C420" s="53">
        <v>-0.2730999999999999</v>
      </c>
      <c r="D420" s="53">
        <v>-0.31199999999999983</v>
      </c>
      <c r="E420" s="53">
        <v>-0.33479999999999999</v>
      </c>
      <c r="F420" s="53">
        <v>-0.3254999999999999</v>
      </c>
      <c r="G420" s="53">
        <v>-0.17799999999999994</v>
      </c>
      <c r="H420" s="53">
        <v>-0.35779999999999967</v>
      </c>
      <c r="I420" s="53">
        <v>-0.41400000000000015</v>
      </c>
      <c r="J420" s="53">
        <v>-0.42830000000000013</v>
      </c>
      <c r="K420" s="53">
        <v>-0.33529999999999971</v>
      </c>
      <c r="L420" s="53">
        <v>-0.32609999999999983</v>
      </c>
      <c r="M420" s="53">
        <v>-0.246</v>
      </c>
      <c r="N420" s="56"/>
      <c r="O420" s="66"/>
      <c r="P420" s="56"/>
      <c r="Q420" s="53"/>
      <c r="R420" s="53"/>
      <c r="S420" s="53"/>
      <c r="T420" s="53"/>
      <c r="U420" s="53"/>
      <c r="V420" s="53"/>
      <c r="W420" s="53"/>
      <c r="X420" s="53"/>
      <c r="Y420" s="53"/>
      <c r="Z420" s="53"/>
      <c r="AA420" s="53"/>
      <c r="AB420" s="53"/>
      <c r="AC420" s="9"/>
      <c r="AD420" s="9"/>
    </row>
    <row r="421" spans="1:30" ht="12.75" customHeight="1">
      <c r="A421" s="56" t="s">
        <v>408</v>
      </c>
      <c r="B421" s="53">
        <v>-0.42219999999999969</v>
      </c>
      <c r="C421" s="53">
        <v>-0.35559999999999992</v>
      </c>
      <c r="D421" s="53">
        <v>-0.20570000000000022</v>
      </c>
      <c r="E421" s="53">
        <v>-0.38129999999999953</v>
      </c>
      <c r="F421" s="53">
        <v>-0.31259999999999977</v>
      </c>
      <c r="G421" s="53">
        <v>-0.24819999999999975</v>
      </c>
      <c r="H421" s="53">
        <v>-0.28620000000000045</v>
      </c>
      <c r="I421" s="53">
        <v>-0.31770000000000032</v>
      </c>
      <c r="J421" s="53">
        <v>-0.2242999999999995</v>
      </c>
      <c r="K421" s="53">
        <v>-0.25739999999999963</v>
      </c>
      <c r="L421" s="53">
        <v>-0.18979999999999997</v>
      </c>
      <c r="M421" s="53">
        <v>-0.26580000000000048</v>
      </c>
      <c r="N421" s="56"/>
      <c r="O421" s="66"/>
      <c r="P421" s="56"/>
      <c r="Q421" s="53"/>
      <c r="R421" s="53"/>
      <c r="S421" s="53"/>
      <c r="T421" s="53"/>
      <c r="U421" s="53"/>
      <c r="V421" s="53"/>
      <c r="W421" s="53"/>
      <c r="X421" s="53"/>
      <c r="Y421" s="53"/>
      <c r="Z421" s="53"/>
      <c r="AA421" s="53"/>
      <c r="AB421" s="53"/>
      <c r="AC421" s="9"/>
      <c r="AD421" s="9"/>
    </row>
    <row r="422" spans="1:30" ht="12.75" customHeight="1">
      <c r="A422" s="56" t="s">
        <v>409</v>
      </c>
      <c r="B422" s="53">
        <v>-0.28980000000000006</v>
      </c>
      <c r="C422" s="53">
        <v>-0.29230000000000045</v>
      </c>
      <c r="D422" s="53">
        <v>-0.28339999999999943</v>
      </c>
      <c r="E422" s="53">
        <v>-0.24379999999999979</v>
      </c>
      <c r="F422" s="53">
        <v>-0.26029999999999998</v>
      </c>
      <c r="G422" s="53">
        <v>-0.36919999999999975</v>
      </c>
      <c r="H422" s="53">
        <v>-0.29499999999999998</v>
      </c>
      <c r="I422" s="53">
        <v>-0.27850000000000019</v>
      </c>
      <c r="J422" s="53">
        <v>-0.28279999999999994</v>
      </c>
      <c r="K422" s="53">
        <v>-0.1137999999999999</v>
      </c>
      <c r="L422" s="53">
        <v>-0.17039999999999988</v>
      </c>
      <c r="M422" s="53">
        <v>-5.8899999999999952E-2</v>
      </c>
      <c r="N422" s="56"/>
      <c r="O422" s="66"/>
      <c r="P422" s="56"/>
      <c r="Q422" s="53"/>
      <c r="R422" s="53"/>
      <c r="S422" s="53"/>
      <c r="T422" s="53"/>
      <c r="U422" s="53"/>
      <c r="V422" s="53"/>
      <c r="W422" s="53"/>
      <c r="X422" s="53"/>
      <c r="Y422" s="53"/>
      <c r="Z422" s="53"/>
      <c r="AA422" s="53"/>
      <c r="AB422" s="53"/>
      <c r="AC422" s="9"/>
      <c r="AD422" s="9"/>
    </row>
    <row r="423" spans="1:30" ht="12.75" customHeight="1">
      <c r="A423" s="56" t="s">
        <v>410</v>
      </c>
      <c r="B423" s="53">
        <v>-0.20799999999999974</v>
      </c>
      <c r="C423" s="53">
        <v>-0.26149999999999984</v>
      </c>
      <c r="D423" s="53">
        <v>-0.19139999999999979</v>
      </c>
      <c r="E423" s="53">
        <v>-0.31840000000000002</v>
      </c>
      <c r="F423" s="53">
        <v>-0.29129999999999967</v>
      </c>
      <c r="G423" s="53">
        <v>-0.2336999999999998</v>
      </c>
      <c r="H423" s="53">
        <v>-0.25859999999999994</v>
      </c>
      <c r="I423" s="53">
        <v>-0.17</v>
      </c>
      <c r="J423" s="53">
        <v>-0.21710000000000029</v>
      </c>
      <c r="K423" s="53">
        <v>-0.30630000000000024</v>
      </c>
      <c r="L423" s="53">
        <v>-0.2708999999999997</v>
      </c>
      <c r="M423" s="53">
        <v>-0.26770000000000005</v>
      </c>
      <c r="N423" s="56"/>
      <c r="O423" s="66"/>
      <c r="P423" s="56"/>
      <c r="Q423" s="53"/>
      <c r="R423" s="53"/>
      <c r="S423" s="53"/>
      <c r="T423" s="53"/>
      <c r="U423" s="53"/>
      <c r="V423" s="53"/>
      <c r="W423" s="53"/>
      <c r="X423" s="53"/>
      <c r="Y423" s="53"/>
      <c r="Z423" s="53"/>
      <c r="AA423" s="53"/>
      <c r="AB423" s="53"/>
      <c r="AC423" s="9"/>
      <c r="AD423" s="9"/>
    </row>
    <row r="424" spans="1:30" ht="12.75" customHeight="1">
      <c r="A424" s="56" t="s">
        <v>411</v>
      </c>
      <c r="B424" s="53">
        <v>-0.30810000000000004</v>
      </c>
      <c r="C424" s="53">
        <v>-0.28080000000000016</v>
      </c>
      <c r="D424" s="53">
        <v>-0.37179999999999991</v>
      </c>
      <c r="E424" s="53">
        <v>-0.46540000000000026</v>
      </c>
      <c r="F424" s="53">
        <v>-0.48950000000000005</v>
      </c>
      <c r="G424" s="53">
        <v>-0.38859999999999983</v>
      </c>
      <c r="H424" s="53">
        <v>-0.45100000000000007</v>
      </c>
      <c r="I424" s="53">
        <v>-0.625</v>
      </c>
      <c r="J424" s="53">
        <v>-0.57440000000000024</v>
      </c>
      <c r="K424" s="53">
        <v>-0.2448999999999999</v>
      </c>
      <c r="L424" s="53">
        <v>-3.6500000000000199E-2</v>
      </c>
      <c r="M424" s="53">
        <v>3.6700000000000177E-2</v>
      </c>
      <c r="N424" s="56"/>
      <c r="O424" s="66"/>
      <c r="P424" s="56"/>
      <c r="Q424" s="53"/>
      <c r="R424" s="53"/>
      <c r="S424" s="53"/>
      <c r="T424" s="53"/>
      <c r="U424" s="53"/>
      <c r="V424" s="53"/>
      <c r="W424" s="53"/>
      <c r="X424" s="53"/>
      <c r="Y424" s="53"/>
      <c r="Z424" s="53"/>
      <c r="AA424" s="53"/>
      <c r="AB424" s="53"/>
      <c r="AC424" s="9"/>
      <c r="AD424" s="9"/>
    </row>
    <row r="425" spans="1:30" ht="12.75" customHeight="1">
      <c r="A425" s="56" t="s">
        <v>412</v>
      </c>
      <c r="B425" s="53">
        <v>-0.16299999999999981</v>
      </c>
      <c r="C425" s="53">
        <v>-0.18360000000000021</v>
      </c>
      <c r="D425" s="53">
        <v>-6.6700000000000426E-2</v>
      </c>
      <c r="E425" s="53">
        <v>-0.14489999999999981</v>
      </c>
      <c r="F425" s="53">
        <v>-0.17449999999999966</v>
      </c>
      <c r="G425" s="53">
        <v>-0.26799999999999979</v>
      </c>
      <c r="H425" s="53">
        <v>-0.1852999999999998</v>
      </c>
      <c r="I425" s="53">
        <v>-0.2410000000000001</v>
      </c>
      <c r="J425" s="53">
        <v>-0.1633</v>
      </c>
      <c r="K425" s="53">
        <v>3.9599999999999635E-2</v>
      </c>
      <c r="L425" s="53">
        <v>-3.2100000000000239E-2</v>
      </c>
      <c r="M425" s="53">
        <v>0.16750000000000001</v>
      </c>
      <c r="N425" s="56"/>
      <c r="O425" s="66"/>
      <c r="P425" s="56"/>
      <c r="Q425" s="53"/>
      <c r="R425" s="53"/>
      <c r="S425" s="53"/>
      <c r="T425" s="53"/>
      <c r="U425" s="53"/>
      <c r="V425" s="53"/>
      <c r="W425" s="53"/>
      <c r="X425" s="53"/>
      <c r="Y425" s="53"/>
      <c r="Z425" s="53"/>
      <c r="AA425" s="53"/>
      <c r="AB425" s="53"/>
      <c r="AC425" s="9"/>
      <c r="AD425" s="9"/>
    </row>
    <row r="426" spans="1:30" ht="12.75" customHeight="1">
      <c r="A426" s="56" t="s">
        <v>413</v>
      </c>
      <c r="B426" s="53">
        <v>-3.1600000000000072E-2</v>
      </c>
      <c r="C426" s="53">
        <v>-0.20509999999999984</v>
      </c>
      <c r="D426" s="53">
        <v>-0.13920000000000021</v>
      </c>
      <c r="E426" s="53">
        <v>-5.4799999999999738E-2</v>
      </c>
      <c r="F426" s="53">
        <v>-4.3000000000000149E-2</v>
      </c>
      <c r="G426" s="53">
        <v>-0.11039999999999983</v>
      </c>
      <c r="H426" s="53">
        <v>-0.13640000000000008</v>
      </c>
      <c r="I426" s="53">
        <v>-0.19119999999999981</v>
      </c>
      <c r="J426" s="53">
        <v>-2.1399999999999864E-2</v>
      </c>
      <c r="K426" s="53">
        <v>0.33050000000000024</v>
      </c>
      <c r="L426" s="53">
        <v>0.23780000000000001</v>
      </c>
      <c r="M426" s="53">
        <v>0.14380000000000015</v>
      </c>
      <c r="N426" s="56"/>
      <c r="O426" s="66"/>
      <c r="P426" s="56"/>
      <c r="Q426" s="53"/>
      <c r="R426" s="53"/>
      <c r="S426" s="53"/>
      <c r="T426" s="53"/>
      <c r="U426" s="53"/>
      <c r="V426" s="53"/>
      <c r="W426" s="53"/>
      <c r="X426" s="53"/>
      <c r="Y426" s="53"/>
      <c r="Z426" s="53"/>
      <c r="AA426" s="53"/>
      <c r="AB426" s="53"/>
      <c r="AC426" s="9"/>
      <c r="AD426" s="9"/>
    </row>
    <row r="427" spans="1:30" ht="12.75" customHeight="1">
      <c r="A427" s="56" t="s">
        <v>414</v>
      </c>
      <c r="B427" s="53">
        <v>-0.155</v>
      </c>
      <c r="C427" s="53">
        <v>-0.28859999999999975</v>
      </c>
      <c r="D427" s="53">
        <v>-0.31879999999999997</v>
      </c>
      <c r="E427" s="53">
        <v>-0.38100000000000023</v>
      </c>
      <c r="F427" s="53">
        <v>-0.33049999999999979</v>
      </c>
      <c r="G427" s="53">
        <v>-0.15609999999999991</v>
      </c>
      <c r="H427" s="53">
        <v>-0.21399999999999997</v>
      </c>
      <c r="I427" s="53">
        <v>-0.10550000000000015</v>
      </c>
      <c r="J427" s="53">
        <v>-0.13630000000000031</v>
      </c>
      <c r="K427" s="53">
        <v>-9.300000000000086E-3</v>
      </c>
      <c r="L427" s="53">
        <v>-9.0100000000000069E-2</v>
      </c>
      <c r="M427" s="53">
        <v>-5.5299999999999905E-2</v>
      </c>
      <c r="N427" s="56"/>
      <c r="O427" s="66"/>
      <c r="P427" s="56"/>
      <c r="Q427" s="53"/>
      <c r="R427" s="53"/>
      <c r="S427" s="53"/>
      <c r="T427" s="53"/>
      <c r="U427" s="53"/>
      <c r="V427" s="53"/>
      <c r="W427" s="53"/>
      <c r="X427" s="53"/>
      <c r="Y427" s="53"/>
      <c r="Z427" s="53"/>
      <c r="AA427" s="53"/>
      <c r="AB427" s="53"/>
      <c r="AC427" s="9"/>
      <c r="AD427" s="9"/>
    </row>
    <row r="428" spans="1:30" ht="12.75" customHeight="1">
      <c r="A428" s="56" t="s">
        <v>415</v>
      </c>
      <c r="B428" s="53">
        <v>-0.40230000000000032</v>
      </c>
      <c r="C428" s="53">
        <v>-0.56610000000000049</v>
      </c>
      <c r="D428" s="53">
        <v>-0.31080000000000041</v>
      </c>
      <c r="E428" s="53">
        <v>-0.30949999999999989</v>
      </c>
      <c r="F428" s="53">
        <v>-0.36260000000000048</v>
      </c>
      <c r="G428" s="53">
        <v>-0.24920000000000009</v>
      </c>
      <c r="H428" s="53">
        <v>-0.14350000000000041</v>
      </c>
      <c r="I428" s="53">
        <v>-0.17989999999999995</v>
      </c>
      <c r="J428" s="53">
        <v>-0.2563999999999993</v>
      </c>
      <c r="K428" s="53">
        <v>1.3600000000000279E-2</v>
      </c>
      <c r="L428" s="53">
        <v>-0.83539999999999992</v>
      </c>
      <c r="M428" s="53">
        <v>-0.65190000000000037</v>
      </c>
      <c r="N428" s="56"/>
      <c r="O428" s="66"/>
      <c r="P428" s="56"/>
      <c r="Q428" s="53"/>
      <c r="R428" s="53"/>
      <c r="S428" s="53"/>
      <c r="T428" s="53"/>
      <c r="U428" s="53"/>
      <c r="V428" s="53"/>
      <c r="W428" s="53"/>
      <c r="X428" s="53"/>
      <c r="Y428" s="53"/>
      <c r="Z428" s="53"/>
      <c r="AA428" s="53"/>
      <c r="AB428" s="53"/>
      <c r="AC428" s="9"/>
      <c r="AD428" s="9"/>
    </row>
    <row r="429" spans="1:30" ht="12.75" customHeight="1">
      <c r="A429" s="56" t="s">
        <v>416</v>
      </c>
      <c r="B429" s="53">
        <v>-0.50190000000000001</v>
      </c>
      <c r="C429" s="53">
        <v>-0.30559999999999921</v>
      </c>
      <c r="D429" s="53">
        <v>-0.21939999999999937</v>
      </c>
      <c r="E429" s="53">
        <v>-2.829999999999977E-2</v>
      </c>
      <c r="F429" s="53">
        <v>-0.13630000000000031</v>
      </c>
      <c r="G429" s="53">
        <v>-0.16330000000000044</v>
      </c>
      <c r="H429" s="53">
        <v>3.2499999999999751E-2</v>
      </c>
      <c r="I429" s="53">
        <v>-0.10690000000000044</v>
      </c>
      <c r="J429" s="53">
        <v>-0.3046000000000002</v>
      </c>
      <c r="K429" s="53">
        <v>-0.19750000000000001</v>
      </c>
      <c r="L429" s="53">
        <v>-0.42470000000000052</v>
      </c>
      <c r="M429" s="53">
        <v>-9.3199999999999505E-2</v>
      </c>
      <c r="N429" s="56"/>
      <c r="O429" s="66"/>
      <c r="P429" s="56"/>
      <c r="Q429" s="53"/>
      <c r="R429" s="53"/>
      <c r="S429" s="53"/>
      <c r="T429" s="53"/>
      <c r="U429" s="53"/>
      <c r="V429" s="53"/>
      <c r="W429" s="53"/>
      <c r="X429" s="53"/>
      <c r="Y429" s="53"/>
      <c r="Z429" s="53"/>
      <c r="AA429" s="53"/>
      <c r="AB429" s="53"/>
      <c r="AC429" s="9"/>
      <c r="AD429" s="9"/>
    </row>
    <row r="430" spans="1:30" ht="12.75" customHeight="1">
      <c r="A430" s="56" t="s">
        <v>417</v>
      </c>
      <c r="B430" s="53">
        <v>-0.12349999999999994</v>
      </c>
      <c r="C430" s="53">
        <v>-0.2652000000000001</v>
      </c>
      <c r="D430" s="53">
        <v>-0.17989999999999995</v>
      </c>
      <c r="E430" s="53">
        <v>-0.15789999999999971</v>
      </c>
      <c r="F430" s="53">
        <v>-0.17</v>
      </c>
      <c r="G430" s="53">
        <v>-5.5299999999999905E-2</v>
      </c>
      <c r="H430" s="53">
        <v>-0.10070000000000023</v>
      </c>
      <c r="I430" s="53">
        <v>-0.10490000000000022</v>
      </c>
      <c r="J430" s="53">
        <v>-0.17709999999999981</v>
      </c>
      <c r="K430" s="53">
        <v>-0.14949999999999974</v>
      </c>
      <c r="L430" s="53">
        <v>-3.5699999999999843E-2</v>
      </c>
      <c r="M430" s="53">
        <v>-0.16409999999999991</v>
      </c>
      <c r="N430" s="56"/>
      <c r="O430" s="66"/>
      <c r="P430" s="56"/>
      <c r="Q430" s="53"/>
      <c r="R430" s="53"/>
      <c r="S430" s="53"/>
      <c r="T430" s="53"/>
      <c r="U430" s="53"/>
      <c r="V430" s="53"/>
      <c r="W430" s="53"/>
      <c r="X430" s="53"/>
      <c r="Y430" s="53"/>
      <c r="Z430" s="53"/>
      <c r="AA430" s="53"/>
      <c r="AB430" s="53"/>
      <c r="AC430" s="9"/>
      <c r="AD430" s="9"/>
    </row>
    <row r="431" spans="1:30" ht="12.75" customHeight="1">
      <c r="A431" s="56" t="s">
        <v>418</v>
      </c>
      <c r="B431" s="53">
        <v>-0.26889999999999992</v>
      </c>
      <c r="C431" s="53">
        <v>-0.36819999999999986</v>
      </c>
      <c r="D431" s="53">
        <v>-0.37010000000000032</v>
      </c>
      <c r="E431" s="53">
        <v>-0.55059999999999976</v>
      </c>
      <c r="F431" s="53">
        <v>-0.45929999999999982</v>
      </c>
      <c r="G431" s="53">
        <v>-0.25309999999999988</v>
      </c>
      <c r="H431" s="53">
        <v>-0.30810000000000004</v>
      </c>
      <c r="I431" s="53">
        <v>-0.29430000000000023</v>
      </c>
      <c r="J431" s="53">
        <v>-0.19370000000000021</v>
      </c>
      <c r="K431" s="53">
        <v>-0.37340000000000018</v>
      </c>
      <c r="L431" s="53">
        <v>-0.24989999999999979</v>
      </c>
      <c r="M431" s="53">
        <v>-0.32959999999999967</v>
      </c>
      <c r="N431" s="56"/>
      <c r="O431" s="66"/>
      <c r="P431" s="56"/>
      <c r="Q431" s="53"/>
      <c r="R431" s="53"/>
      <c r="S431" s="53"/>
      <c r="T431" s="53"/>
      <c r="U431" s="53"/>
      <c r="V431" s="53"/>
      <c r="W431" s="53"/>
      <c r="X431" s="53"/>
      <c r="Y431" s="53"/>
      <c r="Z431" s="53"/>
      <c r="AA431" s="53"/>
      <c r="AB431" s="53"/>
      <c r="AC431" s="9"/>
      <c r="AD431" s="9"/>
    </row>
    <row r="432" spans="1:30" ht="12.75" customHeight="1">
      <c r="A432" s="56" t="s">
        <v>419</v>
      </c>
      <c r="B432" s="53">
        <v>-0.33760000000000012</v>
      </c>
      <c r="C432" s="53">
        <v>-0.51229999999999976</v>
      </c>
      <c r="D432" s="53">
        <v>-0.39380000000000015</v>
      </c>
      <c r="E432" s="53">
        <v>-0.43189999999999973</v>
      </c>
      <c r="F432" s="53">
        <v>-0.22520000000000007</v>
      </c>
      <c r="G432" s="53">
        <v>-6.1999999999999833E-2</v>
      </c>
      <c r="H432" s="53">
        <v>-0.20440000000000014</v>
      </c>
      <c r="I432" s="53">
        <v>-0.34760000000000035</v>
      </c>
      <c r="J432" s="53">
        <v>-0.34739999999999993</v>
      </c>
      <c r="K432" s="53">
        <v>-0.2876000000000003</v>
      </c>
      <c r="L432" s="53">
        <v>-0.2175</v>
      </c>
      <c r="M432" s="53">
        <v>-0.40880000000000027</v>
      </c>
      <c r="N432" s="56"/>
      <c r="O432" s="66"/>
      <c r="P432" s="56"/>
      <c r="Q432" s="53"/>
      <c r="R432" s="53"/>
      <c r="S432" s="53"/>
      <c r="T432" s="53"/>
      <c r="U432" s="53"/>
      <c r="V432" s="53"/>
      <c r="W432" s="53"/>
      <c r="X432" s="53"/>
      <c r="Y432" s="53"/>
      <c r="Z432" s="53"/>
      <c r="AA432" s="53"/>
      <c r="AB432" s="53"/>
      <c r="AC432" s="9"/>
      <c r="AD432" s="9"/>
    </row>
    <row r="433" spans="1:30" ht="12.75" customHeight="1">
      <c r="A433" s="56" t="s">
        <v>420</v>
      </c>
      <c r="B433" s="53">
        <f t="shared" ref="B433:M433" si="16">B378-B194</f>
        <v>-0.48706143940000013</v>
      </c>
      <c r="C433" s="53">
        <f t="shared" si="16"/>
        <v>-0.50262019820000026</v>
      </c>
      <c r="D433" s="53">
        <f t="shared" si="16"/>
        <v>-0.31782146200000039</v>
      </c>
      <c r="E433" s="53">
        <f t="shared" si="16"/>
        <v>-0.49304901419999991</v>
      </c>
      <c r="F433" s="53">
        <f t="shared" si="16"/>
        <v>-0.33576425479999994</v>
      </c>
      <c r="G433" s="53">
        <f t="shared" si="16"/>
        <v>-0.14797838640000061</v>
      </c>
      <c r="H433" s="53">
        <f t="shared" si="16"/>
        <v>-0.20005912839999995</v>
      </c>
      <c r="I433" s="53">
        <f t="shared" si="16"/>
        <v>-0.3009974464000007</v>
      </c>
      <c r="J433" s="53">
        <f t="shared" si="16"/>
        <v>-0.15649386639999996</v>
      </c>
      <c r="K433" s="53">
        <f t="shared" si="16"/>
        <v>-0.18373820919999995</v>
      </c>
      <c r="L433" s="53">
        <f t="shared" si="16"/>
        <v>-0.1527754312000007</v>
      </c>
      <c r="M433" s="53">
        <f t="shared" si="16"/>
        <v>-3.2775431200000593E-2</v>
      </c>
      <c r="N433" s="56" t="s">
        <v>455</v>
      </c>
      <c r="O433" s="66"/>
      <c r="P433" s="56"/>
      <c r="Q433" s="53"/>
      <c r="R433" s="53"/>
      <c r="S433" s="53"/>
      <c r="T433" s="53"/>
      <c r="U433" s="53"/>
      <c r="V433" s="53"/>
      <c r="W433" s="53"/>
      <c r="X433" s="53"/>
      <c r="Y433" s="53"/>
      <c r="Z433" s="53"/>
      <c r="AA433" s="53"/>
      <c r="AB433" s="53"/>
      <c r="AC433" s="9"/>
      <c r="AD433" s="9"/>
    </row>
    <row r="434" spans="1:30" ht="12.75" customHeight="1">
      <c r="A434" s="56" t="s">
        <v>422</v>
      </c>
      <c r="B434" s="53">
        <f t="shared" ref="B434:M434" si="17">B379-B195</f>
        <v>-0.21695618760000013</v>
      </c>
      <c r="C434" s="53">
        <f t="shared" si="17"/>
        <v>-0.45058321560000003</v>
      </c>
      <c r="D434" s="53">
        <f t="shared" si="17"/>
        <v>-0.24507572500000041</v>
      </c>
      <c r="E434" s="53">
        <f t="shared" si="17"/>
        <v>-0.12055039759999975</v>
      </c>
      <c r="F434" s="53">
        <f t="shared" si="17"/>
        <v>-6.2372657100000062E-2</v>
      </c>
      <c r="G434" s="53">
        <f t="shared" si="17"/>
        <v>-4.9708178599999986E-2</v>
      </c>
      <c r="H434" s="53">
        <f t="shared" si="17"/>
        <v>-4.3291027300000451E-2</v>
      </c>
      <c r="I434" s="53">
        <f t="shared" si="17"/>
        <v>-0.10146565340000002</v>
      </c>
      <c r="J434" s="53">
        <f t="shared" si="17"/>
        <v>-3.518658600000002E-2</v>
      </c>
      <c r="K434" s="53">
        <f t="shared" si="17"/>
        <v>-1.3737341899999755E-2</v>
      </c>
      <c r="L434" s="53">
        <f t="shared" si="17"/>
        <v>-1.1246915100000088E-2</v>
      </c>
      <c r="M434" s="53">
        <f t="shared" si="17"/>
        <v>-3.1246915100000106E-2</v>
      </c>
      <c r="N434" s="56"/>
      <c r="O434" s="66"/>
      <c r="P434" s="56"/>
      <c r="Q434" s="53"/>
      <c r="R434" s="53"/>
      <c r="S434" s="53"/>
      <c r="T434" s="53"/>
      <c r="U434" s="53"/>
      <c r="V434" s="53"/>
      <c r="W434" s="53"/>
      <c r="X434" s="53"/>
      <c r="Y434" s="53"/>
      <c r="Z434" s="53"/>
      <c r="AA434" s="53"/>
      <c r="AB434" s="53"/>
      <c r="AC434" s="9"/>
      <c r="AD434" s="9"/>
    </row>
    <row r="435" spans="1:30" ht="12.75" customHeight="1">
      <c r="A435" s="56" t="s">
        <v>423</v>
      </c>
      <c r="B435" s="53">
        <f t="shared" ref="B435:M435" si="18">B380-B196</f>
        <v>-0.10090123820000008</v>
      </c>
      <c r="C435" s="53">
        <f t="shared" si="18"/>
        <v>-0.27872046560000019</v>
      </c>
      <c r="D435" s="53">
        <f t="shared" si="18"/>
        <v>-0.18322387380000027</v>
      </c>
      <c r="E435" s="53">
        <f t="shared" si="18"/>
        <v>-0.2967981681999996</v>
      </c>
      <c r="F435" s="53">
        <f t="shared" si="18"/>
        <v>-0.12311641460000011</v>
      </c>
      <c r="G435" s="53">
        <f t="shared" si="18"/>
        <v>3.955986520000021E-2</v>
      </c>
      <c r="H435" s="53">
        <f t="shared" si="18"/>
        <v>0.27371796609999999</v>
      </c>
      <c r="I435" s="53">
        <f t="shared" si="18"/>
        <v>0.39430113430000047</v>
      </c>
      <c r="J435" s="53">
        <f t="shared" si="18"/>
        <v>0.16658935769999994</v>
      </c>
      <c r="K435" s="53">
        <f t="shared" si="18"/>
        <v>0.2554618182999997</v>
      </c>
      <c r="L435" s="53">
        <f t="shared" si="18"/>
        <v>0.18412829900000016</v>
      </c>
      <c r="M435" s="53">
        <f t="shared" si="18"/>
        <v>0.14412829900000013</v>
      </c>
      <c r="N435" s="56"/>
      <c r="O435" s="66"/>
      <c r="P435" s="56"/>
      <c r="Q435" s="53"/>
      <c r="R435" s="53"/>
      <c r="S435" s="53"/>
      <c r="T435" s="53"/>
      <c r="U435" s="53"/>
      <c r="V435" s="53"/>
      <c r="W435" s="53"/>
      <c r="X435" s="53"/>
      <c r="Y435" s="53"/>
      <c r="Z435" s="53"/>
      <c r="AA435" s="53"/>
      <c r="AB435" s="53"/>
      <c r="AC435" s="9"/>
      <c r="AD435" s="9"/>
    </row>
    <row r="436" spans="1:30" ht="12.75" customHeight="1">
      <c r="A436" s="56" t="s">
        <v>424</v>
      </c>
      <c r="B436" s="53">
        <f t="shared" ref="B436:M436" si="19">B381-B197</f>
        <v>-0.15810716639999978</v>
      </c>
      <c r="C436" s="53">
        <f t="shared" si="19"/>
        <v>-0.33199043279999962</v>
      </c>
      <c r="D436" s="53">
        <f t="shared" si="19"/>
        <v>-0.30824330800000022</v>
      </c>
      <c r="E436" s="53">
        <f t="shared" si="19"/>
        <v>-0.17494006800000017</v>
      </c>
      <c r="F436" s="53">
        <f t="shared" si="19"/>
        <v>-8.3000157400000329E-2</v>
      </c>
      <c r="G436" s="53">
        <f t="shared" si="19"/>
        <v>-0.2291860586000003</v>
      </c>
      <c r="H436" s="53">
        <f t="shared" si="19"/>
        <v>-0.24462509859999981</v>
      </c>
      <c r="I436" s="53">
        <f t="shared" si="19"/>
        <v>-0.30373657339999971</v>
      </c>
      <c r="J436" s="53">
        <f t="shared" si="19"/>
        <v>-0.17639302109999999</v>
      </c>
      <c r="K436" s="53">
        <f t="shared" si="19"/>
        <v>-0.17699928399999987</v>
      </c>
      <c r="L436" s="53">
        <f t="shared" si="19"/>
        <v>-0.1788494236</v>
      </c>
      <c r="M436" s="53">
        <f t="shared" si="19"/>
        <v>-0.23884942360000005</v>
      </c>
      <c r="N436" s="56"/>
      <c r="O436" s="66"/>
      <c r="P436" s="56"/>
      <c r="Q436" s="53"/>
      <c r="R436" s="53"/>
      <c r="S436" s="53"/>
      <c r="T436" s="53"/>
      <c r="U436" s="53"/>
      <c r="V436" s="53"/>
      <c r="W436" s="53"/>
      <c r="X436" s="53"/>
      <c r="Y436" s="53"/>
      <c r="Z436" s="53"/>
      <c r="AA436" s="53"/>
      <c r="AB436" s="53"/>
      <c r="AC436" s="9"/>
      <c r="AD436" s="9"/>
    </row>
    <row r="437" spans="1:30" ht="12.75" customHeight="1">
      <c r="A437" s="56" t="s">
        <v>425</v>
      </c>
      <c r="B437" s="53">
        <f t="shared" ref="B437:M437" si="20">B382-B198</f>
        <v>-0.23777226480000024</v>
      </c>
      <c r="C437" s="53">
        <f t="shared" si="20"/>
        <v>-0.20528737879999959</v>
      </c>
      <c r="D437" s="53">
        <f t="shared" si="20"/>
        <v>-9.7007322000002283E-3</v>
      </c>
      <c r="E437" s="53">
        <f t="shared" si="20"/>
        <v>-0.13394317280000001</v>
      </c>
      <c r="F437" s="53">
        <f t="shared" si="20"/>
        <v>4.6807597000000367E-2</v>
      </c>
      <c r="G437" s="53">
        <f t="shared" si="20"/>
        <v>7.9587306099999644E-2</v>
      </c>
      <c r="H437" s="53">
        <f t="shared" si="20"/>
        <v>0.10538301237999947</v>
      </c>
      <c r="I437" s="53">
        <f t="shared" si="20"/>
        <v>0.16648063862499951</v>
      </c>
      <c r="J437" s="53">
        <f t="shared" si="20"/>
        <v>9.2458376025999822E-2</v>
      </c>
      <c r="K437" s="53">
        <f t="shared" si="20"/>
        <v>-0.10045681954499974</v>
      </c>
      <c r="L437" s="53">
        <f t="shared" si="20"/>
        <v>0.1151068669519999</v>
      </c>
      <c r="M437" s="53">
        <f t="shared" si="20"/>
        <v>7.5106866951999862E-2</v>
      </c>
      <c r="N437" s="56"/>
      <c r="O437" s="66"/>
      <c r="P437" s="56"/>
      <c r="Q437" s="53"/>
      <c r="R437" s="53"/>
      <c r="S437" s="53"/>
      <c r="T437" s="53"/>
      <c r="U437" s="53"/>
      <c r="V437" s="53"/>
      <c r="W437" s="53"/>
      <c r="X437" s="53"/>
      <c r="Y437" s="53"/>
      <c r="Z437" s="53"/>
      <c r="AA437" s="53"/>
      <c r="AB437" s="53"/>
      <c r="AC437" s="9"/>
      <c r="AD437" s="9"/>
    </row>
    <row r="438" spans="1:30" ht="12.75" customHeight="1">
      <c r="A438" s="56" t="s">
        <v>426</v>
      </c>
      <c r="B438" s="53">
        <f t="shared" ref="B438:M438" si="21">B383-B199</f>
        <v>-0.1031224593500002</v>
      </c>
      <c r="C438" s="53">
        <f t="shared" si="21"/>
        <v>-0.23346152124999975</v>
      </c>
      <c r="D438" s="53">
        <f t="shared" si="21"/>
        <v>-0.13653524356799984</v>
      </c>
      <c r="E438" s="53">
        <f t="shared" si="21"/>
        <v>-0.14929813421200011</v>
      </c>
      <c r="F438" s="53">
        <f t="shared" si="21"/>
        <v>-0.23765488528599965</v>
      </c>
      <c r="G438" s="53">
        <f t="shared" si="21"/>
        <v>-4.2813831270000158E-2</v>
      </c>
      <c r="H438" s="53">
        <f t="shared" si="21"/>
        <v>-8.196942754000025E-2</v>
      </c>
      <c r="I438" s="53">
        <f t="shared" si="21"/>
        <v>-0.21432778824999987</v>
      </c>
      <c r="J438" s="53">
        <f t="shared" si="21"/>
        <v>-0.36744658922799989</v>
      </c>
      <c r="K438" s="53">
        <f t="shared" si="21"/>
        <v>-0.2479478458840001</v>
      </c>
      <c r="L438" s="53">
        <f t="shared" si="21"/>
        <v>-0.29499664538600046</v>
      </c>
      <c r="M438" s="53">
        <f t="shared" si="21"/>
        <v>-1.4996645386000651E-2</v>
      </c>
      <c r="N438" s="56"/>
      <c r="P438" s="56"/>
      <c r="Q438" s="53"/>
      <c r="R438" s="53"/>
      <c r="S438" s="53"/>
      <c r="T438" s="53"/>
      <c r="U438" s="53"/>
      <c r="V438" s="53"/>
      <c r="W438" s="53"/>
      <c r="X438" s="53"/>
      <c r="Y438" s="53"/>
      <c r="Z438" s="53"/>
      <c r="AA438" s="53"/>
      <c r="AB438" s="53"/>
      <c r="AC438" s="9"/>
      <c r="AD438" s="9"/>
    </row>
    <row r="439" spans="1:30" ht="12.75" customHeight="1">
      <c r="A439" s="56" t="s">
        <v>427</v>
      </c>
      <c r="B439" s="53">
        <f t="shared" ref="B439:M439" si="22">B384-B200</f>
        <v>-0.43042940146500053</v>
      </c>
      <c r="C439" s="53">
        <f t="shared" si="22"/>
        <v>-0.81920578712500003</v>
      </c>
      <c r="D439" s="53">
        <f t="shared" si="22"/>
        <v>-0.43467223970800006</v>
      </c>
      <c r="E439" s="53">
        <f t="shared" si="22"/>
        <v>-0.45161259550000032</v>
      </c>
      <c r="F439" s="53">
        <f t="shared" si="22"/>
        <v>-0.51972587681899984</v>
      </c>
      <c r="G439" s="53">
        <f t="shared" si="22"/>
        <v>-0.44693035517900004</v>
      </c>
      <c r="H439" s="53">
        <f t="shared" si="22"/>
        <v>-0.56535603537500023</v>
      </c>
      <c r="I439" s="53">
        <f t="shared" si="22"/>
        <v>-0.28318046899999949</v>
      </c>
      <c r="J439" s="53">
        <f t="shared" si="22"/>
        <v>-0.14202514796100019</v>
      </c>
      <c r="K439" s="53">
        <f t="shared" si="22"/>
        <v>-0.10145369454599962</v>
      </c>
      <c r="L439" s="53">
        <f t="shared" si="22"/>
        <v>7.8370693750002829E-3</v>
      </c>
      <c r="M439" s="53">
        <f t="shared" si="22"/>
        <v>-2.1629306249995039E-3</v>
      </c>
      <c r="N439" s="56"/>
      <c r="O439" s="53"/>
      <c r="P439" s="56"/>
      <c r="Q439" s="53"/>
      <c r="R439" s="53"/>
      <c r="S439" s="53"/>
      <c r="T439" s="53"/>
      <c r="U439" s="53"/>
      <c r="V439" s="53"/>
      <c r="W439" s="53"/>
      <c r="X439" s="53"/>
      <c r="Y439" s="53"/>
      <c r="Z439" s="53"/>
      <c r="AA439" s="53"/>
      <c r="AB439" s="53"/>
      <c r="AC439" s="9"/>
      <c r="AD439" s="9"/>
    </row>
    <row r="440" spans="1:30" ht="12.75" customHeight="1">
      <c r="A440" s="56" t="s">
        <v>428</v>
      </c>
      <c r="B440" s="53">
        <f t="shared" ref="B440:M440" si="23">B385-B201</f>
        <v>-0.65478195191499911</v>
      </c>
      <c r="C440" s="53">
        <f t="shared" si="23"/>
        <v>-0.97682856171999966</v>
      </c>
      <c r="D440" s="53">
        <f t="shared" si="23"/>
        <v>-1.0718257637670012</v>
      </c>
      <c r="E440" s="53">
        <f t="shared" si="23"/>
        <v>-1.6598730684170011</v>
      </c>
      <c r="F440" s="53">
        <f t="shared" si="23"/>
        <v>-0.96339057879199963</v>
      </c>
      <c r="G440" s="53">
        <f t="shared" si="23"/>
        <v>-0.81901737451199974</v>
      </c>
      <c r="H440" s="53">
        <f t="shared" si="23"/>
        <v>-1.9684642729999995</v>
      </c>
      <c r="I440" s="53">
        <f t="shared" si="23"/>
        <v>-2.0539233853200018</v>
      </c>
      <c r="J440" s="53">
        <f t="shared" si="23"/>
        <v>-2.6470134160000018</v>
      </c>
      <c r="K440" s="53">
        <f t="shared" si="23"/>
        <v>-1.4993801540000007</v>
      </c>
      <c r="L440" s="53">
        <f t="shared" si="23"/>
        <v>0.1011052239120005</v>
      </c>
      <c r="M440" s="53">
        <f t="shared" si="23"/>
        <v>-1.1288947760879999</v>
      </c>
      <c r="N440" s="56"/>
      <c r="O440" s="66"/>
      <c r="P440" s="56"/>
      <c r="Q440" s="53"/>
      <c r="R440" s="53"/>
      <c r="S440" s="53"/>
      <c r="T440" s="53"/>
      <c r="U440" s="53"/>
      <c r="V440" s="53"/>
      <c r="W440" s="53"/>
      <c r="X440" s="53"/>
      <c r="Y440" s="53"/>
      <c r="Z440" s="53"/>
      <c r="AA440" s="53"/>
      <c r="AB440" s="53"/>
      <c r="AC440" s="9"/>
      <c r="AD440" s="9"/>
    </row>
    <row r="441" spans="1:30" ht="12.75" customHeight="1">
      <c r="A441" s="56" t="s">
        <v>429</v>
      </c>
      <c r="B441" s="53">
        <f t="shared" ref="B441:M441" si="24">B386-B202</f>
        <v>-1.5433031580969994</v>
      </c>
      <c r="C441" s="53">
        <f t="shared" si="24"/>
        <v>-1.318634754480998</v>
      </c>
      <c r="D441" s="53">
        <f t="shared" si="24"/>
        <v>-0.91862051724400029</v>
      </c>
      <c r="E441" s="53">
        <f t="shared" si="24"/>
        <v>-0.1756810382680003</v>
      </c>
      <c r="F441" s="53">
        <f t="shared" si="24"/>
        <v>0.59822444749999981</v>
      </c>
      <c r="G441" s="53">
        <f t="shared" si="24"/>
        <v>0.56402713374399926</v>
      </c>
      <c r="H441" s="53">
        <f t="shared" si="24"/>
        <v>0.26286319565600014</v>
      </c>
      <c r="I441" s="53">
        <f t="shared" si="24"/>
        <v>2.8297099500000478E-2</v>
      </c>
      <c r="J441" s="53">
        <f t="shared" si="24"/>
        <v>4.1938873593000636E-2</v>
      </c>
      <c r="K441" s="53">
        <f t="shared" si="24"/>
        <v>1.4948561485000234E-2</v>
      </c>
      <c r="L441" s="53">
        <f t="shared" si="24"/>
        <v>-3.7215058911000298E-2</v>
      </c>
      <c r="M441" s="53">
        <f t="shared" si="24"/>
        <v>5.278494108899956E-2</v>
      </c>
      <c r="N441" s="56"/>
      <c r="O441" s="66"/>
      <c r="P441" s="56"/>
      <c r="Q441" s="53"/>
      <c r="R441" s="53"/>
      <c r="S441" s="53"/>
      <c r="T441" s="53"/>
      <c r="U441" s="53"/>
      <c r="V441" s="53"/>
      <c r="W441" s="53"/>
      <c r="X441" s="53"/>
      <c r="Y441" s="53"/>
      <c r="Z441" s="53"/>
      <c r="AA441" s="53"/>
      <c r="AB441" s="53"/>
      <c r="AC441" s="9"/>
      <c r="AD441" s="9"/>
    </row>
    <row r="442" spans="1:30" ht="12.75" customHeight="1">
      <c r="A442" s="56" t="s">
        <v>430</v>
      </c>
      <c r="B442" s="53">
        <f t="shared" ref="B442:M442" si="25">B387-B203</f>
        <v>-0.71431854824000052</v>
      </c>
      <c r="C442" s="53">
        <f t="shared" si="25"/>
        <v>-0.462120223296</v>
      </c>
      <c r="D442" s="53">
        <f t="shared" si="25"/>
        <v>-0.34612820112000087</v>
      </c>
      <c r="E442" s="53">
        <f t="shared" si="25"/>
        <v>-0.31012928513999949</v>
      </c>
      <c r="F442" s="53">
        <f t="shared" si="25"/>
        <v>-0.62256810802599993</v>
      </c>
      <c r="G442" s="53">
        <f t="shared" si="25"/>
        <v>-0.64323620562499961</v>
      </c>
      <c r="H442" s="53">
        <f t="shared" si="25"/>
        <v>-0.53920503171099998</v>
      </c>
      <c r="I442" s="53">
        <f t="shared" si="25"/>
        <v>-0.36592854100799954</v>
      </c>
      <c r="J442" s="53">
        <f t="shared" si="25"/>
        <v>-0.25942912007699981</v>
      </c>
      <c r="K442" s="53">
        <f t="shared" si="25"/>
        <v>-0.25627133126400015</v>
      </c>
      <c r="L442" s="53">
        <f t="shared" si="25"/>
        <v>-0.52718284293199957</v>
      </c>
      <c r="M442" s="53">
        <f t="shared" si="25"/>
        <v>-0.60718284293199964</v>
      </c>
      <c r="N442" s="53"/>
      <c r="O442" s="8"/>
      <c r="P442" s="56"/>
      <c r="Q442" s="53"/>
      <c r="R442" s="53"/>
      <c r="S442" s="53"/>
      <c r="T442" s="53"/>
      <c r="U442" s="53"/>
      <c r="V442" s="53"/>
      <c r="W442" s="53"/>
      <c r="X442" s="53"/>
      <c r="Y442" s="53"/>
      <c r="Z442" s="53"/>
      <c r="AA442" s="53"/>
      <c r="AB442" s="53"/>
      <c r="AC442" s="9"/>
      <c r="AD442" s="9"/>
    </row>
    <row r="443" spans="1:30" ht="12.75" customHeight="1">
      <c r="A443" s="56" t="s">
        <v>431</v>
      </c>
      <c r="B443" s="53">
        <f t="shared" ref="B443:M443" si="26">B388-B204</f>
        <v>-0.66675721874999994</v>
      </c>
      <c r="C443" s="53">
        <f t="shared" si="26"/>
        <v>-1.373408992201</v>
      </c>
      <c r="D443" s="53">
        <f t="shared" si="26"/>
        <v>-1.5887985274160004</v>
      </c>
      <c r="E443" s="53">
        <f t="shared" si="26"/>
        <v>-1.6250255700219993</v>
      </c>
      <c r="F443" s="53">
        <f t="shared" si="26"/>
        <v>-1.3609856351929999</v>
      </c>
      <c r="G443" s="53">
        <f t="shared" si="26"/>
        <v>-1.2018872936490004</v>
      </c>
      <c r="H443" s="53">
        <f t="shared" si="26"/>
        <v>-1.8398552595730004</v>
      </c>
      <c r="I443" s="53">
        <f t="shared" si="26"/>
        <v>-2.0737774491250009</v>
      </c>
      <c r="J443" s="53">
        <f t="shared" si="26"/>
        <v>-1.8414801565649999</v>
      </c>
      <c r="K443" s="53">
        <f t="shared" si="26"/>
        <v>-0.89681909322300069</v>
      </c>
      <c r="L443" s="53">
        <f t="shared" si="26"/>
        <v>-0.9309619486250007</v>
      </c>
      <c r="M443" s="53">
        <f t="shared" si="26"/>
        <v>-0.78096194862500035</v>
      </c>
      <c r="N443" s="53"/>
      <c r="O443" s="54"/>
      <c r="P443" s="56"/>
      <c r="Q443" s="53"/>
      <c r="R443" s="53"/>
      <c r="S443" s="53"/>
      <c r="T443" s="53"/>
      <c r="U443" s="53"/>
      <c r="V443" s="53"/>
      <c r="W443" s="53"/>
      <c r="X443" s="53"/>
      <c r="Y443" s="53"/>
      <c r="Z443" s="53"/>
      <c r="AA443" s="53"/>
      <c r="AB443" s="53"/>
      <c r="AC443" s="9"/>
      <c r="AD443" s="9"/>
    </row>
    <row r="444" spans="1:30" ht="12.75" customHeight="1">
      <c r="A444" s="56" t="s">
        <v>432</v>
      </c>
      <c r="B444" s="53">
        <f t="shared" ref="B444:M444" si="27">B389-B205</f>
        <v>-0.78904760820400099</v>
      </c>
      <c r="C444" s="53">
        <f t="shared" si="27"/>
        <v>-0.45859731500000045</v>
      </c>
      <c r="D444" s="53">
        <f t="shared" si="27"/>
        <v>-0.45499137356999952</v>
      </c>
      <c r="E444" s="53">
        <f t="shared" si="27"/>
        <v>-0.30094904695500002</v>
      </c>
      <c r="F444" s="53">
        <f t="shared" si="27"/>
        <v>-5.3577516020000715E-2</v>
      </c>
      <c r="G444" s="53">
        <f t="shared" si="27"/>
        <v>0.14238592581599985</v>
      </c>
      <c r="H444" s="53">
        <f t="shared" si="27"/>
        <v>0.28384345</v>
      </c>
      <c r="I444" s="53">
        <f t="shared" si="27"/>
        <v>4.5761407250000552E-2</v>
      </c>
      <c r="J444" s="53">
        <f t="shared" si="27"/>
        <v>-4.2460675000022263E-4</v>
      </c>
      <c r="K444" s="53">
        <f t="shared" si="27"/>
        <v>0.1238165271099998</v>
      </c>
      <c r="L444" s="53">
        <f t="shared" si="27"/>
        <v>0.26815659025000027</v>
      </c>
      <c r="M444" s="53">
        <f t="shared" si="27"/>
        <v>-0.17184340975000012</v>
      </c>
      <c r="N444" s="53"/>
      <c r="O444" s="8"/>
      <c r="P444" s="56"/>
      <c r="Q444" s="53"/>
      <c r="R444" s="53"/>
      <c r="S444" s="53"/>
      <c r="T444" s="53"/>
      <c r="U444" s="53"/>
      <c r="V444" s="53"/>
      <c r="W444" s="53"/>
      <c r="X444" s="53"/>
      <c r="Y444" s="53"/>
      <c r="Z444" s="53"/>
      <c r="AA444" s="53"/>
      <c r="AB444" s="53"/>
      <c r="AC444" s="9"/>
      <c r="AD444" s="9"/>
    </row>
    <row r="445" spans="1:30" ht="12.75" customHeight="1">
      <c r="A445" s="56" t="s">
        <v>433</v>
      </c>
      <c r="B445" s="53">
        <f t="shared" ref="B445:M445" si="28">B390-B206</f>
        <v>-0.28765020808999875</v>
      </c>
      <c r="C445" s="53">
        <f t="shared" si="28"/>
        <v>-1.0118385813000002</v>
      </c>
      <c r="D445" s="53">
        <f t="shared" si="28"/>
        <v>-0.92298698439500093</v>
      </c>
      <c r="E445" s="53">
        <f t="shared" si="28"/>
        <v>-0.87079213999999894</v>
      </c>
      <c r="F445" s="53">
        <f t="shared" si="28"/>
        <v>-0.62123694567199905</v>
      </c>
      <c r="G445" s="53">
        <f t="shared" si="28"/>
        <v>-0.50901073058999913</v>
      </c>
      <c r="H445" s="53">
        <f t="shared" si="28"/>
        <v>-0.31354969725000004</v>
      </c>
      <c r="I445" s="53">
        <f t="shared" si="28"/>
        <v>-5.2045514854000885E-2</v>
      </c>
      <c r="J445" s="53">
        <f t="shared" si="28"/>
        <v>0.19441282442900043</v>
      </c>
      <c r="K445" s="53">
        <f t="shared" si="28"/>
        <v>0.27254299912500013</v>
      </c>
      <c r="L445" s="53">
        <f t="shared" si="28"/>
        <v>0.23457708950399958</v>
      </c>
      <c r="M445" s="53">
        <f t="shared" si="28"/>
        <v>0.20457708950399933</v>
      </c>
      <c r="N445" s="53"/>
      <c r="O445" s="54"/>
      <c r="P445" s="56"/>
      <c r="Q445" s="53"/>
      <c r="R445" s="53"/>
      <c r="S445" s="53"/>
      <c r="T445" s="53"/>
      <c r="U445" s="53"/>
      <c r="V445" s="53"/>
      <c r="W445" s="53"/>
      <c r="X445" s="53"/>
      <c r="Y445" s="53"/>
      <c r="Z445" s="53"/>
      <c r="AA445" s="53"/>
      <c r="AB445" s="53"/>
      <c r="AC445" s="9"/>
      <c r="AD445" s="9"/>
    </row>
    <row r="446" spans="1:30" ht="12.75" customHeight="1">
      <c r="A446" s="56" t="s">
        <v>434</v>
      </c>
      <c r="B446" s="53">
        <f t="shared" ref="B446:M446" si="29">B391-B207</f>
        <v>5.6717209999996854E-3</v>
      </c>
      <c r="C446" s="53">
        <f t="shared" si="29"/>
        <v>-8.3858118839999385E-2</v>
      </c>
      <c r="D446" s="53">
        <f t="shared" si="29"/>
        <v>-6.1368756209994046E-3</v>
      </c>
      <c r="E446" s="53">
        <f t="shared" si="29"/>
        <v>-7.3138273625001027E-2</v>
      </c>
      <c r="F446" s="53">
        <f t="shared" si="29"/>
        <v>-0.35246210663399946</v>
      </c>
      <c r="G446" s="53">
        <f t="shared" si="29"/>
        <v>-3.4329231249996539E-3</v>
      </c>
      <c r="H446" s="53">
        <f t="shared" si="29"/>
        <v>0.2150778912899991</v>
      </c>
      <c r="I446" s="53">
        <f t="shared" si="29"/>
        <v>0.60061211620999977</v>
      </c>
      <c r="J446" s="53">
        <f t="shared" si="29"/>
        <v>0.1111694448999998</v>
      </c>
      <c r="K446" s="53">
        <f t="shared" si="29"/>
        <v>-0.43536357358899913</v>
      </c>
      <c r="L446" s="53">
        <f t="shared" si="29"/>
        <v>-0.38040600999999974</v>
      </c>
      <c r="M446" s="53">
        <f t="shared" si="29"/>
        <v>-0.12040600999999995</v>
      </c>
      <c r="N446" s="53"/>
      <c r="O446" s="54"/>
      <c r="P446" s="56"/>
      <c r="Q446" s="53"/>
      <c r="R446" s="53"/>
      <c r="S446" s="53"/>
      <c r="T446" s="53"/>
      <c r="U446" s="53"/>
      <c r="V446" s="53"/>
      <c r="W446" s="53"/>
      <c r="X446" s="53"/>
      <c r="Y446" s="53"/>
      <c r="Z446" s="53"/>
      <c r="AA446" s="53"/>
      <c r="AB446" s="53"/>
      <c r="AC446" s="9"/>
      <c r="AD446" s="9"/>
    </row>
    <row r="447" spans="1:30" ht="12.75" customHeight="1">
      <c r="A447" s="56" t="s">
        <v>435</v>
      </c>
      <c r="B447" s="53">
        <f t="shared" ref="B447:M447" si="30">B392-B208</f>
        <v>-0.19063307323200007</v>
      </c>
      <c r="C447" s="53">
        <f t="shared" si="30"/>
        <v>7.148734129600065E-2</v>
      </c>
      <c r="D447" s="53">
        <f t="shared" si="30"/>
        <v>-2.2125464629993985E-3</v>
      </c>
      <c r="E447" s="53">
        <f t="shared" si="30"/>
        <v>0.16232598407199994</v>
      </c>
      <c r="F447" s="53">
        <f t="shared" si="30"/>
        <v>0.11324207448700019</v>
      </c>
      <c r="G447" s="53">
        <f t="shared" si="30"/>
        <v>0.30418289949999977</v>
      </c>
      <c r="H447" s="53">
        <f t="shared" si="30"/>
        <v>-0.16264350462300037</v>
      </c>
      <c r="I447" s="53">
        <f t="shared" si="30"/>
        <v>0.44787254000000054</v>
      </c>
      <c r="J447" s="53">
        <f t="shared" si="30"/>
        <v>0.43161642058899918</v>
      </c>
      <c r="K447" s="53">
        <f t="shared" si="30"/>
        <v>0.26778139537700074</v>
      </c>
      <c r="L447" s="53">
        <f t="shared" si="30"/>
        <v>0.28029415433799976</v>
      </c>
      <c r="M447" s="53">
        <f t="shared" si="30"/>
        <v>5.0294154338000219E-2</v>
      </c>
      <c r="N447" s="53"/>
      <c r="O447" s="8"/>
      <c r="P447" s="56"/>
      <c r="Q447" s="53"/>
      <c r="R447" s="53"/>
      <c r="S447" s="53"/>
      <c r="T447" s="53"/>
      <c r="U447" s="53"/>
      <c r="V447" s="53"/>
      <c r="W447" s="53"/>
      <c r="X447" s="53"/>
      <c r="Y447" s="53"/>
      <c r="Z447" s="53"/>
      <c r="AA447" s="53"/>
      <c r="AB447" s="53"/>
      <c r="AC447" s="9"/>
      <c r="AD447" s="9"/>
    </row>
    <row r="448" spans="1:30" ht="12.75" customHeight="1">
      <c r="A448" s="56" t="s">
        <v>436</v>
      </c>
      <c r="B448" s="53">
        <f t="shared" ref="B448:M448" si="31">B393-B209</f>
        <v>3.2297965281999907E-2</v>
      </c>
      <c r="C448" s="53">
        <f t="shared" si="31"/>
        <v>-0.31563767298399981</v>
      </c>
      <c r="D448" s="53">
        <f t="shared" si="31"/>
        <v>-0.27930857060299985</v>
      </c>
      <c r="E448" s="53">
        <f t="shared" si="31"/>
        <v>-0.24500002364500073</v>
      </c>
      <c r="F448" s="53">
        <f t="shared" si="31"/>
        <v>-0.20395182796799904</v>
      </c>
      <c r="G448" s="53">
        <f t="shared" si="31"/>
        <v>-2.9481048000000065E-2</v>
      </c>
      <c r="H448" s="53">
        <f t="shared" si="31"/>
        <v>-0.11619490796799958</v>
      </c>
      <c r="I448" s="53">
        <f t="shared" si="31"/>
        <v>3.0352688576000375E-2</v>
      </c>
      <c r="J448" s="53">
        <f t="shared" si="31"/>
        <v>-5.7906975999999055E-2</v>
      </c>
      <c r="K448" s="53">
        <f t="shared" si="31"/>
        <v>-0.43776427468799994</v>
      </c>
      <c r="L448" s="53">
        <f t="shared" si="31"/>
        <v>-0.41123047011199976</v>
      </c>
      <c r="M448" s="53">
        <f t="shared" si="31"/>
        <v>-0.42123047011199954</v>
      </c>
      <c r="N448" s="53"/>
      <c r="O448" s="8"/>
      <c r="P448" s="56"/>
      <c r="Q448" s="53"/>
      <c r="R448" s="53"/>
      <c r="S448" s="53"/>
      <c r="T448" s="53"/>
      <c r="U448" s="53"/>
      <c r="V448" s="53"/>
      <c r="W448" s="53"/>
      <c r="X448" s="53"/>
      <c r="Y448" s="53"/>
      <c r="Z448" s="53"/>
      <c r="AA448" s="53"/>
      <c r="AB448" s="53"/>
      <c r="AC448" s="9"/>
      <c r="AD448" s="9"/>
    </row>
    <row r="449" spans="1:30" ht="12.75" customHeight="1">
      <c r="A449" s="56" t="s">
        <v>437</v>
      </c>
      <c r="B449" s="53">
        <f t="shared" ref="B449:M449" si="32">B394-B210</f>
        <v>-0.61817556548999963</v>
      </c>
      <c r="C449" s="53">
        <f t="shared" si="32"/>
        <v>-0.68457551062500066</v>
      </c>
      <c r="D449" s="53">
        <f t="shared" si="32"/>
        <v>-0.65412781700000044</v>
      </c>
      <c r="E449" s="53">
        <f t="shared" si="32"/>
        <v>-0.87543989725000015</v>
      </c>
      <c r="F449" s="53">
        <f t="shared" si="32"/>
        <v>-0.75311987543999903</v>
      </c>
      <c r="G449" s="53">
        <f t="shared" si="32"/>
        <v>-0.51097195847999988</v>
      </c>
      <c r="H449" s="53">
        <f t="shared" si="32"/>
        <v>-0.54642260456000047</v>
      </c>
      <c r="I449" s="53">
        <f t="shared" si="32"/>
        <v>-0.67425091000000048</v>
      </c>
      <c r="J449" s="53">
        <f t="shared" si="32"/>
        <v>-0.60459690776000041</v>
      </c>
      <c r="K449" s="53">
        <f t="shared" si="32"/>
        <v>-0.32934397112000013</v>
      </c>
      <c r="L449" s="53">
        <f t="shared" si="32"/>
        <v>-0.33936653832000019</v>
      </c>
      <c r="M449" s="53">
        <f t="shared" si="32"/>
        <v>-0.44936653832000051</v>
      </c>
      <c r="N449" s="53"/>
      <c r="O449" s="8"/>
      <c r="P449" s="56"/>
      <c r="Q449" s="53"/>
      <c r="R449" s="53"/>
      <c r="S449" s="53"/>
      <c r="T449" s="53"/>
      <c r="U449" s="53"/>
      <c r="V449" s="53"/>
      <c r="W449" s="53"/>
      <c r="X449" s="53"/>
      <c r="Y449" s="53"/>
      <c r="Z449" s="53"/>
      <c r="AA449" s="53"/>
      <c r="AB449" s="53"/>
      <c r="AC449" s="9"/>
      <c r="AD449" s="9"/>
    </row>
    <row r="450" spans="1:30" ht="12.75" customHeight="1">
      <c r="A450" s="56" t="s">
        <v>438</v>
      </c>
      <c r="B450" s="53">
        <f t="shared" ref="B450:M450" si="33">B395-B211</f>
        <v>-0.82000000000000028</v>
      </c>
      <c r="C450" s="53">
        <f t="shared" si="33"/>
        <v>-1.2197034360000005</v>
      </c>
      <c r="D450" s="53">
        <f t="shared" si="33"/>
        <v>-0.13263132189999993</v>
      </c>
      <c r="E450" s="53">
        <f t="shared" si="33"/>
        <v>-0.32866389999999956</v>
      </c>
      <c r="F450" s="53">
        <f t="shared" si="33"/>
        <v>-0.18162417810999987</v>
      </c>
      <c r="G450" s="53">
        <f t="shared" si="33"/>
        <v>-3.7710325183999416E-2</v>
      </c>
      <c r="H450" s="53">
        <f t="shared" si="33"/>
        <v>-0.24162106150000007</v>
      </c>
      <c r="I450" s="53">
        <f t="shared" si="33"/>
        <v>-0.15763690279499887</v>
      </c>
      <c r="J450" s="53">
        <f t="shared" si="33"/>
        <v>-0.12037682971800034</v>
      </c>
      <c r="K450" s="53">
        <f t="shared" si="33"/>
        <v>-0.13982800000000051</v>
      </c>
      <c r="L450" s="53">
        <f t="shared" si="33"/>
        <v>8.6000000000000298E-2</v>
      </c>
      <c r="M450" s="53">
        <f t="shared" si="33"/>
        <v>0.18599999999999994</v>
      </c>
      <c r="N450" s="56"/>
      <c r="O450" s="8"/>
      <c r="P450" s="56"/>
      <c r="Q450" s="53"/>
      <c r="R450" s="53"/>
      <c r="S450" s="53"/>
      <c r="T450" s="53"/>
      <c r="U450" s="53"/>
      <c r="V450" s="53"/>
      <c r="W450" s="53"/>
      <c r="X450" s="53"/>
      <c r="Y450" s="53"/>
      <c r="Z450" s="53"/>
      <c r="AA450" s="53"/>
      <c r="AB450" s="53"/>
      <c r="AC450" s="9"/>
      <c r="AD450" s="9"/>
    </row>
    <row r="451" spans="1:30" ht="12.75" customHeight="1">
      <c r="A451" s="56" t="s">
        <v>439</v>
      </c>
      <c r="B451" s="53">
        <f t="shared" ref="B451:M451" si="34">B396-B212</f>
        <v>-5.0775953069999602E-2</v>
      </c>
      <c r="C451" s="53">
        <f t="shared" si="34"/>
        <v>-0.20006400000000024</v>
      </c>
      <c r="D451" s="53">
        <f t="shared" si="34"/>
        <v>-0.31527300000000036</v>
      </c>
      <c r="E451" s="53">
        <f t="shared" si="34"/>
        <v>-0.25103999999999971</v>
      </c>
      <c r="F451" s="53">
        <f t="shared" si="34"/>
        <v>-0.16999999999999993</v>
      </c>
      <c r="G451" s="53">
        <f t="shared" si="34"/>
        <v>-8.7719999999995579E-3</v>
      </c>
      <c r="H451" s="53">
        <f t="shared" si="34"/>
        <v>-6.180559249999984E-2</v>
      </c>
      <c r="I451" s="53">
        <f t="shared" si="34"/>
        <v>-3.3993999999999858E-2</v>
      </c>
      <c r="J451" s="53">
        <f t="shared" si="34"/>
        <v>0.16999999999999993</v>
      </c>
      <c r="K451" s="53">
        <f t="shared" si="34"/>
        <v>0.30345200000000006</v>
      </c>
      <c r="L451" s="53">
        <f t="shared" si="34"/>
        <v>0.27355899999999966</v>
      </c>
      <c r="M451" s="53">
        <f t="shared" si="34"/>
        <v>0.1235590000000002</v>
      </c>
      <c r="N451" s="56"/>
      <c r="O451" s="8"/>
      <c r="P451" s="56"/>
      <c r="Q451" s="53"/>
      <c r="R451" s="53"/>
      <c r="S451" s="53"/>
      <c r="T451" s="53"/>
      <c r="U451" s="53"/>
      <c r="V451" s="53"/>
      <c r="W451" s="53"/>
      <c r="X451" s="53"/>
      <c r="Y451" s="53"/>
      <c r="Z451" s="53"/>
      <c r="AA451" s="53"/>
      <c r="AB451" s="53"/>
      <c r="AC451" s="9"/>
      <c r="AD451" s="9"/>
    </row>
    <row r="452" spans="1:30" ht="12.75" customHeight="1">
      <c r="A452" s="56" t="s">
        <v>440</v>
      </c>
      <c r="B452" s="53">
        <f t="shared" ref="B452:M452" si="35">B397-B213</f>
        <v>-0.29455700000000018</v>
      </c>
      <c r="C452" s="53">
        <f t="shared" si="35"/>
        <v>-0.35262100000000007</v>
      </c>
      <c r="D452" s="53">
        <f t="shared" si="35"/>
        <v>-0.17085600000000056</v>
      </c>
      <c r="E452" s="53">
        <f t="shared" si="35"/>
        <v>-0.32479499999999994</v>
      </c>
      <c r="F452" s="53">
        <f t="shared" si="35"/>
        <v>-0.33662399999999959</v>
      </c>
      <c r="G452" s="53">
        <f t="shared" si="35"/>
        <v>-0.35655500000000018</v>
      </c>
      <c r="H452" s="53">
        <f t="shared" si="35"/>
        <v>-0.34685699999999997</v>
      </c>
      <c r="I452" s="53">
        <f t="shared" si="35"/>
        <v>-0.3834799999999996</v>
      </c>
      <c r="J452" s="53">
        <f t="shared" si="35"/>
        <v>-0.16857027000000091</v>
      </c>
      <c r="K452" s="53">
        <f t="shared" si="35"/>
        <v>-0.1216704992809996</v>
      </c>
      <c r="L452" s="53">
        <f t="shared" si="35"/>
        <v>-0.20919021195300047</v>
      </c>
      <c r="M452" s="53">
        <f t="shared" si="35"/>
        <v>-0.28919021195300054</v>
      </c>
      <c r="N452" s="56"/>
      <c r="O452" s="8"/>
      <c r="P452" s="56"/>
      <c r="Q452" s="53"/>
      <c r="R452" s="53"/>
      <c r="S452" s="53"/>
      <c r="T452" s="53"/>
      <c r="U452" s="53"/>
      <c r="V452" s="53"/>
      <c r="W452" s="53"/>
      <c r="X452" s="53"/>
      <c r="Y452" s="53"/>
      <c r="Z452" s="53"/>
      <c r="AA452" s="53"/>
      <c r="AB452" s="53"/>
      <c r="AC452" s="9"/>
      <c r="AD452" s="9"/>
    </row>
    <row r="453" spans="1:30" ht="12.75" customHeight="1">
      <c r="A453" s="56" t="s">
        <v>441</v>
      </c>
      <c r="B453" s="53">
        <f t="shared" ref="B453:M453" si="36">B398-B214</f>
        <v>-0.26166871224300969</v>
      </c>
      <c r="C453" s="53">
        <f t="shared" si="36"/>
        <v>-0.35554294692798383</v>
      </c>
      <c r="D453" s="53">
        <f t="shared" si="36"/>
        <v>-0.24474434513217513</v>
      </c>
      <c r="E453" s="53">
        <f t="shared" si="36"/>
        <v>-0.62852159179880562</v>
      </c>
      <c r="F453" s="53">
        <f t="shared" si="36"/>
        <v>-0.66668679888289351</v>
      </c>
      <c r="G453" s="53">
        <f t="shared" si="36"/>
        <v>-0.41184716456167703</v>
      </c>
      <c r="H453" s="53">
        <f t="shared" si="36"/>
        <v>-0.34017439219090662</v>
      </c>
      <c r="I453" s="53">
        <f t="shared" si="36"/>
        <v>-0.83675136557244123</v>
      </c>
      <c r="J453" s="53">
        <f t="shared" si="36"/>
        <v>-0.5235492782911102</v>
      </c>
      <c r="K453" s="53">
        <f t="shared" si="36"/>
        <v>-0.35690456366716461</v>
      </c>
      <c r="L453" s="53">
        <f t="shared" si="36"/>
        <v>-0.50635712205761774</v>
      </c>
      <c r="M453" s="53">
        <f t="shared" si="36"/>
        <v>-0.43766149832678014</v>
      </c>
      <c r="N453" s="56"/>
      <c r="O453" s="8"/>
      <c r="P453" s="56"/>
      <c r="Q453" s="53"/>
      <c r="R453" s="53"/>
      <c r="S453" s="53"/>
      <c r="T453" s="53"/>
      <c r="U453" s="53"/>
      <c r="V453" s="53"/>
      <c r="W453" s="53"/>
      <c r="X453" s="53"/>
      <c r="Y453" s="53"/>
      <c r="Z453" s="53"/>
      <c r="AA453" s="53"/>
      <c r="AB453" s="53"/>
      <c r="AC453" s="9"/>
      <c r="AD453" s="9"/>
    </row>
    <row r="454" spans="1:30" ht="12.75" customHeight="1">
      <c r="A454" s="56" t="s">
        <v>442</v>
      </c>
      <c r="B454" s="53">
        <f t="shared" ref="B454:M454" si="37">B399-B215</f>
        <v>-0.72045451170357389</v>
      </c>
      <c r="C454" s="53">
        <f t="shared" si="37"/>
        <v>-0.68219446887642743</v>
      </c>
      <c r="D454" s="53">
        <f t="shared" si="37"/>
        <v>-0.4859219066141085</v>
      </c>
      <c r="E454" s="53">
        <f t="shared" si="37"/>
        <v>0.21842073954710362</v>
      </c>
      <c r="F454" s="53">
        <f t="shared" si="37"/>
        <v>-0.1100275069815595</v>
      </c>
      <c r="G454" s="53">
        <f t="shared" si="37"/>
        <v>-0.1470007911219362</v>
      </c>
      <c r="H454" s="53">
        <f t="shared" si="37"/>
        <v>1.1361421200122734E-2</v>
      </c>
      <c r="I454" s="53">
        <f t="shared" si="37"/>
        <v>0.39352348817935123</v>
      </c>
      <c r="J454" s="53">
        <f t="shared" si="37"/>
        <v>0.64998101185832091</v>
      </c>
      <c r="K454" s="53">
        <f t="shared" si="37"/>
        <v>0.1723156904635168</v>
      </c>
      <c r="L454" s="53">
        <f t="shared" si="37"/>
        <v>-0.77228010212886034</v>
      </c>
      <c r="M454" s="53">
        <f t="shared" si="37"/>
        <v>-0.68341562210620843</v>
      </c>
      <c r="N454" s="56"/>
      <c r="O454" s="8"/>
      <c r="P454" s="56"/>
      <c r="Q454" s="53"/>
      <c r="R454" s="53"/>
      <c r="S454" s="53"/>
      <c r="T454" s="53"/>
      <c r="U454" s="53"/>
      <c r="V454" s="53"/>
      <c r="W454" s="53"/>
      <c r="X454" s="53"/>
      <c r="Y454" s="53"/>
      <c r="Z454" s="53"/>
      <c r="AA454" s="53"/>
      <c r="AB454" s="53"/>
      <c r="AC454" s="9"/>
      <c r="AD454" s="9"/>
    </row>
    <row r="455" spans="1:30" ht="12.75" customHeight="1" thickBot="1">
      <c r="A455" s="68" t="s">
        <v>443</v>
      </c>
      <c r="B455" s="59">
        <f t="shared" ref="B455:M455" si="38">B400-B216</f>
        <v>-1.3249073626373615</v>
      </c>
      <c r="C455" s="59">
        <f t="shared" si="38"/>
        <v>5.9408115030219477E-3</v>
      </c>
      <c r="D455" s="59">
        <f t="shared" si="38"/>
        <v>0.15887523100326284</v>
      </c>
      <c r="E455" s="59">
        <f t="shared" si="38"/>
        <v>-0.18792153116775978</v>
      </c>
      <c r="F455" s="59">
        <f t="shared" si="38"/>
        <v>-6.9708214789214296E-2</v>
      </c>
      <c r="G455" s="59">
        <f t="shared" si="38"/>
        <v>0.21955749455414164</v>
      </c>
      <c r="H455" s="59">
        <f t="shared" si="38"/>
        <v>0.48205892193240985</v>
      </c>
      <c r="I455" s="59">
        <f t="shared" si="38"/>
        <v>0.50220964216748243</v>
      </c>
      <c r="J455" s="59">
        <f t="shared" si="38"/>
        <v>2.3487821523772823E-2</v>
      </c>
      <c r="K455" s="59">
        <f t="shared" si="38"/>
        <v>0.47747820141852948</v>
      </c>
      <c r="L455" s="59">
        <f t="shared" si="38"/>
        <v>0.57311914577926526</v>
      </c>
      <c r="M455" s="59">
        <f t="shared" si="38"/>
        <v>0.51177785266547104</v>
      </c>
      <c r="N455" s="56"/>
      <c r="O455" s="8"/>
      <c r="P455" s="56"/>
      <c r="Q455" s="53"/>
      <c r="R455" s="53"/>
      <c r="S455" s="53"/>
      <c r="T455" s="53"/>
      <c r="U455" s="53"/>
      <c r="V455" s="53"/>
      <c r="W455" s="53"/>
      <c r="X455" s="53"/>
      <c r="Y455" s="53"/>
      <c r="Z455" s="53"/>
      <c r="AA455" s="53"/>
      <c r="AB455" s="53"/>
      <c r="AC455" s="9"/>
      <c r="AD455" s="9"/>
    </row>
    <row r="456" spans="1:30" ht="12.75" customHeight="1">
      <c r="A456" s="56" t="s">
        <v>150</v>
      </c>
      <c r="B456" s="53"/>
      <c r="C456" s="53"/>
      <c r="D456" s="53"/>
      <c r="E456" s="53"/>
      <c r="F456" s="53"/>
      <c r="G456" s="53"/>
      <c r="H456" s="53"/>
      <c r="I456" s="53"/>
      <c r="J456" s="53"/>
      <c r="N456" s="56"/>
      <c r="O456" s="8"/>
      <c r="P456" s="56"/>
      <c r="Q456" s="53"/>
      <c r="R456" s="53"/>
      <c r="S456" s="53"/>
      <c r="T456" s="53"/>
      <c r="U456" s="53"/>
      <c r="V456" s="53"/>
      <c r="W456" s="53"/>
      <c r="X456" s="53"/>
      <c r="Y456" s="53"/>
      <c r="Z456" s="53"/>
      <c r="AA456" s="53"/>
      <c r="AB456" s="53"/>
      <c r="AC456" s="9"/>
      <c r="AD456" s="9"/>
    </row>
    <row r="457" spans="1:30" ht="12.75" customHeight="1">
      <c r="B457" s="53"/>
      <c r="C457" s="53"/>
      <c r="D457" s="53"/>
      <c r="E457" s="53"/>
      <c r="F457" s="53"/>
      <c r="G457" s="53"/>
      <c r="H457" s="53"/>
      <c r="I457" s="53"/>
      <c r="J457" s="53"/>
      <c r="N457" s="56"/>
      <c r="O457" s="66"/>
      <c r="P457" s="134"/>
      <c r="Q457" s="134"/>
      <c r="R457" s="134"/>
      <c r="S457" s="134"/>
      <c r="T457" s="134"/>
      <c r="U457" s="134"/>
      <c r="V457" s="134"/>
      <c r="W457" s="134"/>
      <c r="X457" s="134"/>
      <c r="Y457" s="134"/>
      <c r="Z457" s="134"/>
      <c r="AA457" s="134"/>
      <c r="AB457" s="134"/>
      <c r="AC457" s="134"/>
      <c r="AD457" s="9"/>
    </row>
    <row r="458" spans="1:30" ht="12.75" customHeight="1" thickBot="1">
      <c r="A458" s="3" t="s">
        <v>456</v>
      </c>
      <c r="B458" s="3"/>
      <c r="C458" s="3"/>
      <c r="D458" s="3"/>
      <c r="E458" s="3"/>
      <c r="F458" s="3"/>
      <c r="G458" s="3"/>
      <c r="H458" s="3"/>
      <c r="I458" s="68"/>
      <c r="J458" s="68"/>
      <c r="K458" s="68"/>
      <c r="L458" s="68"/>
      <c r="M458" s="68"/>
      <c r="N458" s="68"/>
      <c r="O458" s="66"/>
      <c r="P458" s="132"/>
      <c r="Q458" s="132"/>
      <c r="R458" s="132"/>
      <c r="S458" s="132"/>
      <c r="T458" s="132"/>
      <c r="U458" s="132"/>
      <c r="V458" s="132"/>
      <c r="W458" s="132"/>
      <c r="X458" s="132"/>
      <c r="Y458" s="132"/>
      <c r="Z458" s="132"/>
      <c r="AA458" s="132"/>
      <c r="AB458" s="132"/>
      <c r="AC458" s="132"/>
      <c r="AD458" s="9"/>
    </row>
    <row r="459" spans="1:30" ht="12.75" customHeight="1" thickBot="1">
      <c r="A459" s="91" t="s">
        <v>388</v>
      </c>
      <c r="B459" s="66"/>
      <c r="C459" s="562" t="s">
        <v>130</v>
      </c>
      <c r="D459" s="562"/>
      <c r="E459" s="562"/>
      <c r="F459" s="562"/>
      <c r="G459" s="562"/>
      <c r="H459" s="562"/>
      <c r="I459" s="562"/>
      <c r="J459" s="562"/>
      <c r="K459" s="562"/>
      <c r="L459" s="562"/>
      <c r="M459" s="562"/>
      <c r="N459" s="562"/>
      <c r="O459" s="66"/>
      <c r="P459" s="56"/>
      <c r="Q459" s="56"/>
      <c r="R459" s="56"/>
      <c r="S459" s="56"/>
      <c r="T459" s="56"/>
      <c r="U459" s="56"/>
      <c r="V459" s="56"/>
      <c r="W459" s="56"/>
      <c r="X459" s="56"/>
      <c r="Y459" s="56"/>
      <c r="Z459" s="56"/>
      <c r="AA459" s="56"/>
      <c r="AB459" s="56"/>
      <c r="AC459" s="56"/>
      <c r="AD459" s="9"/>
    </row>
    <row r="460" spans="1:30" ht="12.75" customHeight="1" thickBot="1">
      <c r="A460" s="102" t="s">
        <v>131</v>
      </c>
      <c r="B460" s="61" t="s">
        <v>457</v>
      </c>
      <c r="C460" s="103" t="s">
        <v>82</v>
      </c>
      <c r="D460" s="103" t="s">
        <v>94</v>
      </c>
      <c r="E460" s="103" t="s">
        <v>84</v>
      </c>
      <c r="F460" s="103" t="s">
        <v>85</v>
      </c>
      <c r="G460" s="103" t="s">
        <v>86</v>
      </c>
      <c r="H460" s="103" t="s">
        <v>87</v>
      </c>
      <c r="I460" s="103" t="s">
        <v>88</v>
      </c>
      <c r="J460" s="103" t="s">
        <v>89</v>
      </c>
      <c r="K460" s="103" t="s">
        <v>90</v>
      </c>
      <c r="L460" s="103" t="s">
        <v>91</v>
      </c>
      <c r="M460" s="103" t="s">
        <v>139</v>
      </c>
      <c r="N460" s="103" t="s">
        <v>93</v>
      </c>
      <c r="O460" s="66"/>
      <c r="P460" s="56"/>
      <c r="Q460" s="56"/>
      <c r="R460" s="56"/>
      <c r="S460" s="56"/>
      <c r="T460" s="56"/>
      <c r="U460" s="56"/>
      <c r="V460" s="56"/>
      <c r="W460" s="56"/>
      <c r="X460" s="56"/>
      <c r="Y460" s="56"/>
      <c r="Z460" s="133"/>
      <c r="AA460" s="133"/>
      <c r="AB460" s="133"/>
      <c r="AC460" s="133"/>
      <c r="AD460" s="9"/>
    </row>
    <row r="461" spans="1:30" ht="12.75" customHeight="1">
      <c r="A461" s="56"/>
      <c r="B461" s="56"/>
      <c r="C461" s="315"/>
      <c r="D461" s="315"/>
      <c r="E461" s="315"/>
      <c r="F461" s="315"/>
      <c r="G461" s="315"/>
      <c r="H461" s="315" t="s">
        <v>81</v>
      </c>
      <c r="I461" s="315"/>
      <c r="J461" s="315"/>
      <c r="K461" s="315"/>
      <c r="L461" s="315"/>
      <c r="M461" s="315"/>
      <c r="N461" s="315"/>
      <c r="O461" s="66"/>
      <c r="P461" s="56"/>
      <c r="Q461" s="56"/>
      <c r="R461" s="56"/>
      <c r="S461" s="56"/>
      <c r="T461" s="56"/>
      <c r="U461" s="56"/>
      <c r="V461" s="56"/>
      <c r="W461" s="56"/>
      <c r="X461" s="56"/>
      <c r="Y461" s="56"/>
      <c r="Z461" s="56"/>
      <c r="AA461" s="56"/>
      <c r="AB461" s="56"/>
      <c r="AC461" s="56"/>
      <c r="AD461" s="9"/>
    </row>
    <row r="462" spans="1:30" ht="12.75" customHeight="1">
      <c r="A462" s="56" t="s">
        <v>400</v>
      </c>
      <c r="B462" s="56" t="s">
        <v>458</v>
      </c>
      <c r="C462" s="53">
        <f t="shared" ref="C462:N462" si="39">AVERAGE(B408:B412)</f>
        <v>-0.29436000000000007</v>
      </c>
      <c r="D462" s="53">
        <f t="shared" si="39"/>
        <v>-0.32771999999999996</v>
      </c>
      <c r="E462" s="53">
        <f t="shared" si="39"/>
        <v>-0.2460399999999999</v>
      </c>
      <c r="F462" s="53">
        <f t="shared" si="39"/>
        <v>-0.28411999999999987</v>
      </c>
      <c r="G462" s="53">
        <f t="shared" si="39"/>
        <v>-0.25708000000000003</v>
      </c>
      <c r="H462" s="53">
        <f t="shared" si="39"/>
        <v>-0.24852000000000002</v>
      </c>
      <c r="I462" s="53">
        <f t="shared" si="39"/>
        <v>-0.31059999999999999</v>
      </c>
      <c r="J462" s="53">
        <f t="shared" si="39"/>
        <v>-0.30709999999999982</v>
      </c>
      <c r="K462" s="53">
        <f t="shared" si="39"/>
        <v>-0.27415999999999996</v>
      </c>
      <c r="L462" s="53">
        <f t="shared" si="39"/>
        <v>-0.27963999999999994</v>
      </c>
      <c r="M462" s="53">
        <f t="shared" si="39"/>
        <v>-0.23326000000000002</v>
      </c>
      <c r="N462" s="53">
        <f t="shared" si="39"/>
        <v>-0.28554000000000002</v>
      </c>
      <c r="O462" s="66"/>
      <c r="P462" s="56"/>
      <c r="Q462" s="56"/>
      <c r="R462" s="56"/>
      <c r="S462" s="56"/>
      <c r="T462" s="56"/>
      <c r="U462" s="56"/>
      <c r="V462" s="56"/>
      <c r="W462" s="56"/>
      <c r="X462" s="56"/>
      <c r="Y462" s="56"/>
      <c r="Z462" s="56"/>
      <c r="AA462" s="56"/>
      <c r="AB462" s="56"/>
      <c r="AC462" s="56"/>
      <c r="AD462" s="9"/>
    </row>
    <row r="463" spans="1:30" ht="12.75" customHeight="1">
      <c r="A463" s="56" t="s">
        <v>401</v>
      </c>
      <c r="B463" s="56" t="s">
        <v>459</v>
      </c>
      <c r="C463" s="53">
        <f t="shared" ref="C463:N463" si="40">AVERAGE(B409:B413)</f>
        <v>-0.32582000000000011</v>
      </c>
      <c r="D463" s="53">
        <f t="shared" si="40"/>
        <v>-0.38413999999999993</v>
      </c>
      <c r="E463" s="53">
        <f t="shared" si="40"/>
        <v>-0.29257999999999995</v>
      </c>
      <c r="F463" s="53">
        <f t="shared" si="40"/>
        <v>-0.40269999999999995</v>
      </c>
      <c r="G463" s="53">
        <f t="shared" si="40"/>
        <v>-0.39149999999999974</v>
      </c>
      <c r="H463" s="53">
        <f t="shared" si="40"/>
        <v>-0.35383999999999988</v>
      </c>
      <c r="I463" s="53">
        <f t="shared" si="40"/>
        <v>-0.48740000000000017</v>
      </c>
      <c r="J463" s="53">
        <f t="shared" si="40"/>
        <v>-0.38681999999999983</v>
      </c>
      <c r="K463" s="53">
        <f t="shared" si="40"/>
        <v>-0.35258</v>
      </c>
      <c r="L463" s="53">
        <f t="shared" si="40"/>
        <v>-0.30483999999999983</v>
      </c>
      <c r="M463" s="53">
        <f t="shared" si="40"/>
        <v>-0.28176000000000007</v>
      </c>
      <c r="N463" s="53">
        <f t="shared" si="40"/>
        <v>-0.33384000000000008</v>
      </c>
      <c r="O463" s="66"/>
      <c r="P463" s="56"/>
      <c r="Q463" s="56"/>
      <c r="R463" s="56"/>
      <c r="S463" s="56"/>
      <c r="T463" s="56"/>
      <c r="U463" s="56"/>
      <c r="V463" s="56"/>
      <c r="W463" s="56"/>
      <c r="X463" s="56"/>
      <c r="Y463" s="56"/>
      <c r="Z463" s="56"/>
      <c r="AA463" s="56"/>
      <c r="AB463" s="56"/>
      <c r="AC463" s="56"/>
      <c r="AD463" s="9"/>
    </row>
    <row r="464" spans="1:30" ht="12.75" customHeight="1">
      <c r="A464" s="56" t="s">
        <v>402</v>
      </c>
      <c r="B464" s="56" t="s">
        <v>460</v>
      </c>
      <c r="C464" s="53">
        <f t="shared" ref="C464:N464" si="41">AVERAGE(B410:B414)</f>
        <v>-0.37050000000000011</v>
      </c>
      <c r="D464" s="53">
        <f t="shared" si="41"/>
        <v>-0.44567999999999985</v>
      </c>
      <c r="E464" s="53">
        <f t="shared" si="41"/>
        <v>-0.34836</v>
      </c>
      <c r="F464" s="53">
        <f t="shared" si="41"/>
        <v>-0.47732000000000002</v>
      </c>
      <c r="G464" s="53">
        <f t="shared" si="41"/>
        <v>-0.45079999999999965</v>
      </c>
      <c r="H464" s="53">
        <f t="shared" si="41"/>
        <v>-0.43143999999999993</v>
      </c>
      <c r="I464" s="53">
        <f t="shared" si="41"/>
        <v>-0.52370000000000005</v>
      </c>
      <c r="J464" s="53">
        <f t="shared" si="41"/>
        <v>-0.40319999999999989</v>
      </c>
      <c r="K464" s="53">
        <f t="shared" si="41"/>
        <v>-0.37701999999999991</v>
      </c>
      <c r="L464" s="53">
        <f t="shared" si="41"/>
        <v>-0.30257999999999985</v>
      </c>
      <c r="M464" s="53">
        <f t="shared" si="41"/>
        <v>-0.31222000000000011</v>
      </c>
      <c r="N464" s="53">
        <f t="shared" si="41"/>
        <v>-0.31124000000000007</v>
      </c>
      <c r="O464" s="66"/>
      <c r="P464" s="56"/>
      <c r="Q464" s="56"/>
      <c r="R464" s="56"/>
      <c r="S464" s="56"/>
      <c r="T464" s="56"/>
      <c r="U464" s="56"/>
      <c r="V464" s="56"/>
      <c r="W464" s="56"/>
      <c r="X464" s="56"/>
      <c r="Y464" s="56"/>
      <c r="Z464" s="56"/>
      <c r="AA464" s="56"/>
      <c r="AB464" s="56"/>
      <c r="AC464" s="56"/>
      <c r="AD464" s="9"/>
    </row>
    <row r="465" spans="1:30" ht="12.75" customHeight="1">
      <c r="A465" s="56" t="s">
        <v>403</v>
      </c>
      <c r="B465" s="56" t="s">
        <v>461</v>
      </c>
      <c r="C465" s="53">
        <f t="shared" ref="C465:N465" si="42">AVERAGE(B411:B415)</f>
        <v>-0.35555999999999999</v>
      </c>
      <c r="D465" s="53">
        <f t="shared" si="42"/>
        <v>-0.45713999999999988</v>
      </c>
      <c r="E465" s="53">
        <f t="shared" si="42"/>
        <v>-0.37085999999999997</v>
      </c>
      <c r="F465" s="53">
        <f t="shared" si="42"/>
        <v>-0.495</v>
      </c>
      <c r="G465" s="53">
        <f t="shared" si="42"/>
        <v>-0.42179999999999962</v>
      </c>
      <c r="H465" s="53">
        <f t="shared" si="42"/>
        <v>-0.41467999999999988</v>
      </c>
      <c r="I465" s="53">
        <f t="shared" si="42"/>
        <v>-0.52328000000000019</v>
      </c>
      <c r="J465" s="53">
        <f t="shared" si="42"/>
        <v>-0.40207999999999994</v>
      </c>
      <c r="K465" s="53">
        <f t="shared" si="42"/>
        <v>-0.42165999999999998</v>
      </c>
      <c r="L465" s="53">
        <f t="shared" si="42"/>
        <v>-0.32481999999999989</v>
      </c>
      <c r="M465" s="53">
        <f t="shared" si="42"/>
        <v>-0.29912</v>
      </c>
      <c r="N465" s="53">
        <f t="shared" si="42"/>
        <v>-0.26248000000000005</v>
      </c>
      <c r="O465" s="66"/>
      <c r="P465" s="56"/>
      <c r="Q465" s="56"/>
      <c r="R465" s="56"/>
      <c r="S465" s="56"/>
      <c r="T465" s="56"/>
      <c r="U465" s="56"/>
      <c r="V465" s="56"/>
      <c r="W465" s="56"/>
      <c r="X465" s="56"/>
      <c r="Y465" s="56"/>
      <c r="Z465" s="56"/>
      <c r="AA465" s="56"/>
      <c r="AB465" s="56"/>
      <c r="AC465" s="56"/>
      <c r="AD465" s="9"/>
    </row>
    <row r="466" spans="1:30" ht="12.75" customHeight="1">
      <c r="A466" s="56" t="s">
        <v>404</v>
      </c>
      <c r="B466" s="56" t="s">
        <v>462</v>
      </c>
      <c r="C466" s="53">
        <f t="shared" ref="C466:N466" si="43">AVERAGE(B412:B416)</f>
        <v>-0.32369999999999999</v>
      </c>
      <c r="D466" s="53">
        <f t="shared" si="43"/>
        <v>-0.45877999999999985</v>
      </c>
      <c r="E466" s="53">
        <f t="shared" si="43"/>
        <v>-0.38697999999999999</v>
      </c>
      <c r="F466" s="53">
        <f t="shared" si="43"/>
        <v>-0.51173999999999997</v>
      </c>
      <c r="G466" s="53">
        <f t="shared" si="43"/>
        <v>-0.40441999999999967</v>
      </c>
      <c r="H466" s="53">
        <f t="shared" si="43"/>
        <v>-0.39331999999999995</v>
      </c>
      <c r="I466" s="53">
        <f t="shared" si="43"/>
        <v>-0.52124000000000015</v>
      </c>
      <c r="J466" s="53">
        <f t="shared" si="43"/>
        <v>-0.39672000000000002</v>
      </c>
      <c r="K466" s="53">
        <f t="shared" si="43"/>
        <v>-0.41598000000000007</v>
      </c>
      <c r="L466" s="53">
        <f t="shared" si="43"/>
        <v>-0.32203999999999988</v>
      </c>
      <c r="M466" s="53">
        <f t="shared" si="43"/>
        <v>-0.28402000000000005</v>
      </c>
      <c r="N466" s="53">
        <f t="shared" si="43"/>
        <v>-0.19916</v>
      </c>
      <c r="O466" s="66"/>
      <c r="P466" s="56"/>
      <c r="Q466" s="56"/>
      <c r="R466" s="56"/>
      <c r="S466" s="56"/>
      <c r="T466" s="56"/>
      <c r="U466" s="56"/>
      <c r="V466" s="56"/>
      <c r="W466" s="56"/>
      <c r="X466" s="56"/>
      <c r="Y466" s="56"/>
      <c r="Z466" s="56"/>
      <c r="AA466" s="56"/>
      <c r="AB466" s="56"/>
      <c r="AC466" s="56"/>
      <c r="AD466" s="9"/>
    </row>
    <row r="467" spans="1:30" ht="12.75" customHeight="1">
      <c r="A467" s="56" t="s">
        <v>405</v>
      </c>
      <c r="B467" s="56" t="s">
        <v>463</v>
      </c>
      <c r="C467" s="53">
        <f t="shared" ref="C467:N467" si="44">AVERAGE(B413:B417)</f>
        <v>-0.28752000000000005</v>
      </c>
      <c r="D467" s="53">
        <f t="shared" si="44"/>
        <v>-0.44655999999999996</v>
      </c>
      <c r="E467" s="53">
        <f t="shared" si="44"/>
        <v>-0.36720000000000008</v>
      </c>
      <c r="F467" s="53">
        <f t="shared" si="44"/>
        <v>-0.49346000000000007</v>
      </c>
      <c r="G467" s="53">
        <f t="shared" si="44"/>
        <v>-0.40353999999999968</v>
      </c>
      <c r="H467" s="53">
        <f t="shared" si="44"/>
        <v>-0.37031999999999987</v>
      </c>
      <c r="I467" s="53">
        <f t="shared" si="44"/>
        <v>-0.43150000000000022</v>
      </c>
      <c r="J467" s="53">
        <f t="shared" si="44"/>
        <v>-0.29356000000000015</v>
      </c>
      <c r="K467" s="53">
        <f t="shared" si="44"/>
        <v>-0.32402000000000009</v>
      </c>
      <c r="L467" s="53">
        <f t="shared" si="44"/>
        <v>-0.21759999999999993</v>
      </c>
      <c r="M467" s="53">
        <f t="shared" si="44"/>
        <v>-0.21951999999999999</v>
      </c>
      <c r="N467" s="53">
        <f t="shared" si="44"/>
        <v>-8.0080000000000068E-2</v>
      </c>
      <c r="O467" s="66"/>
      <c r="P467" s="56"/>
      <c r="Q467" s="56"/>
      <c r="R467" s="56"/>
      <c r="S467" s="56"/>
      <c r="T467" s="56"/>
      <c r="U467" s="56"/>
      <c r="V467" s="56"/>
      <c r="W467" s="56"/>
      <c r="X467" s="56"/>
      <c r="Y467" s="56"/>
      <c r="Z467" s="56"/>
      <c r="AA467" s="56"/>
      <c r="AB467" s="56"/>
      <c r="AC467" s="56"/>
      <c r="AD467" s="9"/>
    </row>
    <row r="468" spans="1:30" ht="12.75" customHeight="1">
      <c r="A468" s="56" t="s">
        <v>406</v>
      </c>
      <c r="B468" s="56" t="s">
        <v>464</v>
      </c>
      <c r="C468" s="53">
        <f t="shared" ref="C468:N468" si="45">AVERAGE(B414:B418)</f>
        <v>-0.2310600000000001</v>
      </c>
      <c r="D468" s="53">
        <f t="shared" si="45"/>
        <v>-0.37195999999999996</v>
      </c>
      <c r="E468" s="53">
        <f t="shared" si="45"/>
        <v>-0.28605999999999998</v>
      </c>
      <c r="F468" s="53">
        <f t="shared" si="45"/>
        <v>-0.34836000000000011</v>
      </c>
      <c r="G468" s="53">
        <f t="shared" si="45"/>
        <v>-0.25485999999999975</v>
      </c>
      <c r="H468" s="53">
        <f t="shared" si="45"/>
        <v>-0.25501999999999991</v>
      </c>
      <c r="I468" s="53">
        <f t="shared" si="45"/>
        <v>-0.25794000000000006</v>
      </c>
      <c r="J468" s="53">
        <f t="shared" si="45"/>
        <v>-0.19270000000000023</v>
      </c>
      <c r="K468" s="53">
        <f t="shared" si="45"/>
        <v>-0.21896000000000004</v>
      </c>
      <c r="L468" s="53">
        <f t="shared" si="45"/>
        <v>-7.3920000000000027E-2</v>
      </c>
      <c r="M468" s="53">
        <f t="shared" si="45"/>
        <v>-2.2279999999999987E-2</v>
      </c>
      <c r="N468" s="53">
        <f t="shared" si="45"/>
        <v>8.7139999999999954E-2</v>
      </c>
      <c r="O468" s="66"/>
      <c r="P468" s="56"/>
      <c r="Q468" s="56"/>
      <c r="R468" s="56"/>
      <c r="S468" s="56"/>
      <c r="T468" s="56"/>
      <c r="U468" s="56"/>
      <c r="V468" s="56"/>
      <c r="W468" s="56"/>
      <c r="X468" s="56"/>
      <c r="Y468" s="56"/>
      <c r="Z468" s="56"/>
      <c r="AA468" s="56"/>
      <c r="AB468" s="56"/>
      <c r="AC468" s="56"/>
      <c r="AD468" s="9"/>
    </row>
    <row r="469" spans="1:30" ht="12.75" customHeight="1">
      <c r="A469" s="56" t="s">
        <v>407</v>
      </c>
      <c r="B469" s="56" t="s">
        <v>465</v>
      </c>
      <c r="C469" s="53">
        <f t="shared" ref="C469:N469" si="46">AVERAGE(B415:B419)</f>
        <v>-0.12004000000000001</v>
      </c>
      <c r="D469" s="53">
        <f t="shared" si="46"/>
        <v>-0.27377999999999997</v>
      </c>
      <c r="E469" s="53">
        <f t="shared" si="46"/>
        <v>-0.20912000000000006</v>
      </c>
      <c r="F469" s="53">
        <f t="shared" si="46"/>
        <v>-0.26186000000000009</v>
      </c>
      <c r="G469" s="53">
        <f t="shared" si="46"/>
        <v>-0.18477999999999986</v>
      </c>
      <c r="H469" s="53">
        <f t="shared" si="46"/>
        <v>-0.16825999999999991</v>
      </c>
      <c r="I469" s="53">
        <f t="shared" si="46"/>
        <v>-0.17008000000000009</v>
      </c>
      <c r="J469" s="53">
        <f t="shared" si="46"/>
        <v>-0.12430000000000022</v>
      </c>
      <c r="K469" s="53">
        <f t="shared" si="46"/>
        <v>-0.16344000000000011</v>
      </c>
      <c r="L469" s="53">
        <f t="shared" si="46"/>
        <v>-4.2300000000000094E-2</v>
      </c>
      <c r="M469" s="53">
        <f t="shared" si="46"/>
        <v>3.1400000000000053E-2</v>
      </c>
      <c r="N469" s="53">
        <f t="shared" si="46"/>
        <v>7.3339999999999961E-2</v>
      </c>
      <c r="O469" s="66"/>
      <c r="P469" s="56"/>
      <c r="Q469" s="56"/>
      <c r="R469" s="56"/>
      <c r="S469" s="56"/>
      <c r="T469" s="56"/>
      <c r="U469" s="56"/>
      <c r="V469" s="56"/>
      <c r="W469" s="56"/>
      <c r="X469" s="56"/>
      <c r="Y469" s="56"/>
      <c r="Z469" s="56"/>
      <c r="AA469" s="56"/>
      <c r="AB469" s="56"/>
      <c r="AC469" s="56"/>
      <c r="AD469" s="9"/>
    </row>
    <row r="470" spans="1:30" ht="12.75" customHeight="1">
      <c r="A470" s="56" t="s">
        <v>408</v>
      </c>
      <c r="B470" s="56" t="s">
        <v>466</v>
      </c>
      <c r="C470" s="53">
        <f t="shared" ref="C470:N470" si="47">AVERAGE(B416:B420)</f>
        <v>-0.10754000000000001</v>
      </c>
      <c r="D470" s="53">
        <f t="shared" si="47"/>
        <v>-0.24891999999999995</v>
      </c>
      <c r="E470" s="53">
        <f t="shared" si="47"/>
        <v>-0.21454000000000004</v>
      </c>
      <c r="F470" s="53">
        <f t="shared" si="47"/>
        <v>-0.24436000000000008</v>
      </c>
      <c r="G470" s="53">
        <f t="shared" si="47"/>
        <v>-0.22117999999999985</v>
      </c>
      <c r="H470" s="53">
        <f t="shared" si="47"/>
        <v>-0.1616999999999999</v>
      </c>
      <c r="I470" s="53">
        <f t="shared" si="47"/>
        <v>-0.18979999999999997</v>
      </c>
      <c r="J470" s="53">
        <f t="shared" si="47"/>
        <v>-0.16486000000000017</v>
      </c>
      <c r="K470" s="53">
        <f t="shared" si="47"/>
        <v>-0.18396000000000007</v>
      </c>
      <c r="L470" s="53">
        <f t="shared" si="47"/>
        <v>-6.3100000000000017E-2</v>
      </c>
      <c r="M470" s="53">
        <f t="shared" si="47"/>
        <v>4.4600000000000421E-3</v>
      </c>
      <c r="N470" s="53">
        <f t="shared" si="47"/>
        <v>1.509999999999998E-2</v>
      </c>
      <c r="O470" s="66"/>
      <c r="P470" s="56"/>
      <c r="Q470" s="56"/>
      <c r="R470" s="56"/>
      <c r="S470" s="56"/>
      <c r="T470" s="56"/>
      <c r="U470" s="56"/>
      <c r="V470" s="56"/>
      <c r="W470" s="56"/>
      <c r="X470" s="56"/>
      <c r="Y470" s="56"/>
      <c r="Z470" s="56"/>
      <c r="AA470" s="56"/>
      <c r="AB470" s="56"/>
      <c r="AC470" s="56"/>
      <c r="AD470" s="9"/>
    </row>
    <row r="471" spans="1:30" ht="12.75" customHeight="1">
      <c r="A471" s="56" t="s">
        <v>409</v>
      </c>
      <c r="B471" s="56" t="s">
        <v>467</v>
      </c>
      <c r="C471" s="53">
        <f t="shared" ref="C471:N471" si="48">AVERAGE(B417:B421)</f>
        <v>-0.17571999999999993</v>
      </c>
      <c r="D471" s="53">
        <f t="shared" si="48"/>
        <v>-0.26573999999999992</v>
      </c>
      <c r="E471" s="53">
        <f t="shared" si="48"/>
        <v>-0.20454000000000008</v>
      </c>
      <c r="F471" s="53">
        <f t="shared" si="48"/>
        <v>-0.25891999999999998</v>
      </c>
      <c r="G471" s="53">
        <f t="shared" si="48"/>
        <v>-0.24553999999999981</v>
      </c>
      <c r="H471" s="53">
        <f t="shared" si="48"/>
        <v>-0.17459999999999987</v>
      </c>
      <c r="I471" s="53">
        <f t="shared" si="48"/>
        <v>-0.20250000000000004</v>
      </c>
      <c r="J471" s="53">
        <f t="shared" si="48"/>
        <v>-0.19000000000000022</v>
      </c>
      <c r="K471" s="53">
        <f t="shared" si="48"/>
        <v>-0.18565999999999994</v>
      </c>
      <c r="L471" s="53">
        <f t="shared" si="48"/>
        <v>-7.2379999999999972E-2</v>
      </c>
      <c r="M471" s="53">
        <f t="shared" si="48"/>
        <v>-1.2399999999999078E-3</v>
      </c>
      <c r="N471" s="53">
        <f t="shared" si="48"/>
        <v>-4.2160000000000156E-2</v>
      </c>
      <c r="O471" s="66"/>
      <c r="P471" s="56"/>
      <c r="Q471" s="56"/>
      <c r="R471" s="56"/>
      <c r="S471" s="56"/>
      <c r="T471" s="56"/>
      <c r="U471" s="56"/>
      <c r="V471" s="56"/>
      <c r="W471" s="56"/>
      <c r="X471" s="56"/>
      <c r="Y471" s="56"/>
      <c r="Z471" s="56"/>
      <c r="AA471" s="56"/>
      <c r="AB471" s="56"/>
      <c r="AC471" s="56"/>
      <c r="AD471" s="9"/>
    </row>
    <row r="472" spans="1:30" ht="12.75" customHeight="1">
      <c r="A472" s="56" t="s">
        <v>410</v>
      </c>
      <c r="B472" s="56" t="s">
        <v>468</v>
      </c>
      <c r="C472" s="53">
        <f t="shared" ref="C472:N472" si="49">AVERAGE(B418:B422)</f>
        <v>-0.19581999999999988</v>
      </c>
      <c r="D472" s="53">
        <f t="shared" si="49"/>
        <v>-0.25928000000000007</v>
      </c>
      <c r="E472" s="53">
        <f t="shared" si="49"/>
        <v>-0.20969999999999994</v>
      </c>
      <c r="F472" s="53">
        <f t="shared" si="49"/>
        <v>-0.24923999999999999</v>
      </c>
      <c r="G472" s="53">
        <f t="shared" si="49"/>
        <v>-0.2316399999999999</v>
      </c>
      <c r="H472" s="53">
        <f t="shared" si="49"/>
        <v>-0.19603999999999983</v>
      </c>
      <c r="I472" s="53">
        <f t="shared" si="49"/>
        <v>-0.22191999999999998</v>
      </c>
      <c r="J472" s="53">
        <f t="shared" si="49"/>
        <v>-0.21664000000000022</v>
      </c>
      <c r="K472" s="53">
        <f t="shared" si="49"/>
        <v>-0.21257999999999991</v>
      </c>
      <c r="L472" s="53">
        <f t="shared" si="49"/>
        <v>-8.1159999999999941E-2</v>
      </c>
      <c r="M472" s="53">
        <f t="shared" si="49"/>
        <v>-2.6219999999999955E-2</v>
      </c>
      <c r="N472" s="53">
        <f t="shared" si="49"/>
        <v>-7.1300000000000099E-2</v>
      </c>
      <c r="O472" s="66"/>
      <c r="P472" s="56"/>
      <c r="Q472" s="56"/>
      <c r="R472" s="56"/>
      <c r="S472" s="56"/>
      <c r="T472" s="56"/>
      <c r="U472" s="56"/>
      <c r="V472" s="56"/>
      <c r="W472" s="56"/>
      <c r="X472" s="56"/>
      <c r="Y472" s="56"/>
      <c r="Z472" s="56"/>
      <c r="AA472" s="56"/>
      <c r="AB472" s="56"/>
      <c r="AC472" s="56"/>
      <c r="AD472" s="9"/>
    </row>
    <row r="473" spans="1:30" ht="12.75" customHeight="1">
      <c r="A473" s="56" t="s">
        <v>411</v>
      </c>
      <c r="B473" s="56" t="s">
        <v>469</v>
      </c>
      <c r="C473" s="53">
        <f t="shared" ref="C473:N473" si="50">AVERAGE(B419:B423)</f>
        <v>-0.21465999999999977</v>
      </c>
      <c r="D473" s="53">
        <f t="shared" si="50"/>
        <v>-0.27958</v>
      </c>
      <c r="E473" s="53">
        <f t="shared" si="50"/>
        <v>-0.23597999999999991</v>
      </c>
      <c r="F473" s="53">
        <f t="shared" si="50"/>
        <v>-0.29979999999999996</v>
      </c>
      <c r="G473" s="53">
        <f t="shared" si="50"/>
        <v>-0.28317999999999988</v>
      </c>
      <c r="H473" s="53">
        <f t="shared" si="50"/>
        <v>-0.23165999999999984</v>
      </c>
      <c r="I473" s="53">
        <f t="shared" si="50"/>
        <v>-0.25</v>
      </c>
      <c r="J473" s="53">
        <f t="shared" si="50"/>
        <v>-0.24516000000000018</v>
      </c>
      <c r="K473" s="53">
        <f t="shared" si="50"/>
        <v>-0.25541999999999998</v>
      </c>
      <c r="L473" s="53">
        <f t="shared" si="50"/>
        <v>-0.22715999999999995</v>
      </c>
      <c r="M473" s="53">
        <f t="shared" si="50"/>
        <v>-0.20789999999999989</v>
      </c>
      <c r="N473" s="53">
        <f t="shared" si="50"/>
        <v>-0.20846000000000009</v>
      </c>
      <c r="O473" s="66"/>
      <c r="P473" s="56"/>
      <c r="Q473" s="56"/>
      <c r="R473" s="56"/>
      <c r="S473" s="56"/>
      <c r="T473" s="56"/>
      <c r="U473" s="56"/>
      <c r="V473" s="56"/>
      <c r="W473" s="56"/>
      <c r="X473" s="56"/>
      <c r="Y473" s="56"/>
      <c r="Z473" s="56"/>
      <c r="AA473" s="56"/>
      <c r="AB473" s="56"/>
      <c r="AC473" s="56"/>
      <c r="AD473" s="9"/>
    </row>
    <row r="474" spans="1:30" ht="12.75" customHeight="1">
      <c r="A474" s="56" t="s">
        <v>412</v>
      </c>
      <c r="B474" s="56" t="s">
        <v>470</v>
      </c>
      <c r="C474" s="53">
        <f t="shared" ref="C474:N474" si="51">AVERAGE(B420:B424)</f>
        <v>-0.28325999999999985</v>
      </c>
      <c r="D474" s="53">
        <f t="shared" si="51"/>
        <v>-0.29266000000000003</v>
      </c>
      <c r="E474" s="53">
        <f t="shared" si="51"/>
        <v>-0.27285999999999982</v>
      </c>
      <c r="F474" s="53">
        <f t="shared" si="51"/>
        <v>-0.34873999999999994</v>
      </c>
      <c r="G474" s="53">
        <f t="shared" si="51"/>
        <v>-0.33583999999999986</v>
      </c>
      <c r="H474" s="53">
        <f t="shared" si="51"/>
        <v>-0.28353999999999979</v>
      </c>
      <c r="I474" s="53">
        <f t="shared" si="51"/>
        <v>-0.32972000000000001</v>
      </c>
      <c r="J474" s="53">
        <f t="shared" si="51"/>
        <v>-0.36104000000000014</v>
      </c>
      <c r="K474" s="53">
        <f t="shared" si="51"/>
        <v>-0.34538000000000002</v>
      </c>
      <c r="L474" s="53">
        <f t="shared" si="51"/>
        <v>-0.25153999999999987</v>
      </c>
      <c r="M474" s="53">
        <f t="shared" si="51"/>
        <v>-0.19873999999999992</v>
      </c>
      <c r="N474" s="53">
        <f t="shared" si="51"/>
        <v>-0.16034000000000007</v>
      </c>
      <c r="O474" s="66"/>
      <c r="P474" s="56"/>
      <c r="Q474" s="56"/>
      <c r="R474" s="56"/>
      <c r="S474" s="56"/>
      <c r="T474" s="56"/>
      <c r="U474" s="56"/>
      <c r="V474" s="56"/>
      <c r="W474" s="56"/>
      <c r="X474" s="56"/>
      <c r="Y474" s="56"/>
      <c r="Z474" s="56"/>
      <c r="AA474" s="56"/>
      <c r="AB474" s="56"/>
      <c r="AC474" s="56"/>
      <c r="AD474" s="9"/>
    </row>
    <row r="475" spans="1:30" ht="12.75" customHeight="1">
      <c r="A475" s="56" t="s">
        <v>413</v>
      </c>
      <c r="B475" s="56" t="s">
        <v>471</v>
      </c>
      <c r="C475" s="53">
        <f t="shared" ref="C475:N475" si="52">AVERAGE(B421:B425)</f>
        <v>-0.27821999999999986</v>
      </c>
      <c r="D475" s="53">
        <f t="shared" si="52"/>
        <v>-0.27476000000000012</v>
      </c>
      <c r="E475" s="53">
        <f t="shared" si="52"/>
        <v>-0.22379999999999994</v>
      </c>
      <c r="F475" s="53">
        <f t="shared" si="52"/>
        <v>-0.31075999999999987</v>
      </c>
      <c r="G475" s="53">
        <f t="shared" si="52"/>
        <v>-0.3056399999999998</v>
      </c>
      <c r="H475" s="53">
        <f t="shared" si="52"/>
        <v>-0.30153999999999981</v>
      </c>
      <c r="I475" s="53">
        <f t="shared" si="52"/>
        <v>-0.29522000000000004</v>
      </c>
      <c r="J475" s="53">
        <f t="shared" si="52"/>
        <v>-0.32644000000000012</v>
      </c>
      <c r="K475" s="53">
        <f t="shared" si="52"/>
        <v>-0.29237999999999997</v>
      </c>
      <c r="L475" s="53">
        <f t="shared" si="52"/>
        <v>-0.17655999999999999</v>
      </c>
      <c r="M475" s="53">
        <f t="shared" si="52"/>
        <v>-0.13994000000000001</v>
      </c>
      <c r="N475" s="53">
        <f t="shared" si="52"/>
        <v>-7.764000000000007E-2</v>
      </c>
      <c r="O475" s="66"/>
      <c r="P475" s="56"/>
      <c r="Q475" s="56"/>
      <c r="R475" s="56"/>
      <c r="S475" s="56"/>
      <c r="T475" s="56"/>
      <c r="U475" s="56"/>
      <c r="V475" s="56"/>
      <c r="W475" s="56"/>
      <c r="X475" s="56"/>
      <c r="Y475" s="56"/>
      <c r="Z475" s="56"/>
      <c r="AA475" s="56"/>
      <c r="AB475" s="56"/>
      <c r="AC475" s="56"/>
      <c r="AD475" s="9"/>
    </row>
    <row r="476" spans="1:30" ht="12.75" customHeight="1">
      <c r="A476" s="56" t="s">
        <v>414</v>
      </c>
      <c r="B476" s="56" t="s">
        <v>472</v>
      </c>
      <c r="C476" s="53">
        <f t="shared" ref="C476:N476" si="53">AVERAGE(B422:B426)</f>
        <v>-0.20009999999999994</v>
      </c>
      <c r="D476" s="53">
        <f t="shared" si="53"/>
        <v>-0.2446600000000001</v>
      </c>
      <c r="E476" s="53">
        <f t="shared" si="53"/>
        <v>-0.21049999999999996</v>
      </c>
      <c r="F476" s="53">
        <f t="shared" si="53"/>
        <v>-0.24545999999999993</v>
      </c>
      <c r="G476" s="53">
        <f t="shared" si="53"/>
        <v>-0.25171999999999989</v>
      </c>
      <c r="H476" s="53">
        <f t="shared" si="53"/>
        <v>-0.27397999999999978</v>
      </c>
      <c r="I476" s="53">
        <f t="shared" si="53"/>
        <v>-0.26525999999999994</v>
      </c>
      <c r="J476" s="53">
        <f t="shared" si="53"/>
        <v>-0.30114000000000002</v>
      </c>
      <c r="K476" s="53">
        <f t="shared" si="53"/>
        <v>-0.25180000000000008</v>
      </c>
      <c r="L476" s="53">
        <f t="shared" si="53"/>
        <v>-5.8980000000000032E-2</v>
      </c>
      <c r="M476" s="53">
        <f t="shared" si="53"/>
        <v>-5.4420000000000003E-2</v>
      </c>
      <c r="N476" s="53">
        <f t="shared" si="53"/>
        <v>4.2800000000000667E-3</v>
      </c>
      <c r="O476" s="66"/>
      <c r="P476" s="56"/>
      <c r="Q476" s="56"/>
      <c r="R476" s="56"/>
      <c r="S476" s="56"/>
      <c r="T476" s="56"/>
      <c r="U476" s="56"/>
      <c r="V476" s="56"/>
      <c r="W476" s="56"/>
      <c r="X476" s="56"/>
      <c r="Y476" s="56"/>
      <c r="Z476" s="56"/>
      <c r="AA476" s="56"/>
      <c r="AB476" s="56"/>
      <c r="AC476" s="56"/>
      <c r="AD476" s="9"/>
    </row>
    <row r="477" spans="1:30" ht="12.75" customHeight="1">
      <c r="A477" s="56" t="s">
        <v>415</v>
      </c>
      <c r="B477" s="56" t="s">
        <v>473</v>
      </c>
      <c r="C477" s="53">
        <f t="shared" ref="C477:N477" si="54">AVERAGE(B423:B427)</f>
        <v>-0.17313999999999993</v>
      </c>
      <c r="D477" s="53">
        <f t="shared" si="54"/>
        <v>-0.24391999999999997</v>
      </c>
      <c r="E477" s="53">
        <f t="shared" si="54"/>
        <v>-0.21758000000000005</v>
      </c>
      <c r="F477" s="53">
        <f t="shared" si="54"/>
        <v>-0.27290000000000003</v>
      </c>
      <c r="G477" s="53">
        <f t="shared" si="54"/>
        <v>-0.26575999999999989</v>
      </c>
      <c r="H477" s="53">
        <f t="shared" si="54"/>
        <v>-0.23135999999999984</v>
      </c>
      <c r="I477" s="53">
        <f t="shared" si="54"/>
        <v>-0.24905999999999998</v>
      </c>
      <c r="J477" s="53">
        <f t="shared" si="54"/>
        <v>-0.26654</v>
      </c>
      <c r="K477" s="53">
        <f t="shared" si="54"/>
        <v>-0.22250000000000014</v>
      </c>
      <c r="L477" s="53">
        <f t="shared" si="54"/>
        <v>-3.8080000000000072E-2</v>
      </c>
      <c r="M477" s="53">
        <f t="shared" si="54"/>
        <v>-3.836000000000004E-2</v>
      </c>
      <c r="N477" s="53">
        <f t="shared" si="54"/>
        <v>5.0000000000000764E-3</v>
      </c>
      <c r="O477" s="66"/>
      <c r="P477" s="56"/>
      <c r="Q477" s="56"/>
      <c r="R477" s="56"/>
      <c r="S477" s="56"/>
      <c r="T477" s="56"/>
      <c r="U477" s="56"/>
      <c r="V477" s="56"/>
      <c r="W477" s="56"/>
      <c r="X477" s="56"/>
      <c r="Y477" s="56"/>
      <c r="Z477" s="56"/>
      <c r="AA477" s="56"/>
      <c r="AB477" s="56"/>
      <c r="AC477" s="56"/>
      <c r="AD477" s="9"/>
    </row>
    <row r="478" spans="1:30" ht="12.75" customHeight="1">
      <c r="A478" s="56" t="s">
        <v>416</v>
      </c>
      <c r="B478" s="56" t="s">
        <v>474</v>
      </c>
      <c r="C478" s="53">
        <f t="shared" ref="C478:N478" si="55">AVERAGE(B424:B428)</f>
        <v>-0.21200000000000005</v>
      </c>
      <c r="D478" s="53">
        <f t="shared" si="55"/>
        <v>-0.30484000000000011</v>
      </c>
      <c r="E478" s="53">
        <f t="shared" si="55"/>
        <v>-0.24146000000000017</v>
      </c>
      <c r="F478" s="53">
        <f t="shared" si="55"/>
        <v>-0.27111999999999997</v>
      </c>
      <c r="G478" s="53">
        <f t="shared" si="55"/>
        <v>-0.28002000000000005</v>
      </c>
      <c r="H478" s="53">
        <f t="shared" si="55"/>
        <v>-0.23445999999999989</v>
      </c>
      <c r="I478" s="53">
        <f t="shared" si="55"/>
        <v>-0.22604000000000007</v>
      </c>
      <c r="J478" s="53">
        <f t="shared" si="55"/>
        <v>-0.26851999999999998</v>
      </c>
      <c r="K478" s="53">
        <f t="shared" si="55"/>
        <v>-0.23035999999999995</v>
      </c>
      <c r="L478" s="53">
        <f t="shared" si="55"/>
        <v>2.5900000000000034E-2</v>
      </c>
      <c r="M478" s="53">
        <f t="shared" si="55"/>
        <v>-0.15126000000000009</v>
      </c>
      <c r="N478" s="53">
        <f t="shared" si="55"/>
        <v>-7.1839999999999987E-2</v>
      </c>
      <c r="O478" s="66"/>
      <c r="P478" s="56"/>
      <c r="Q478" s="56"/>
      <c r="R478" s="56"/>
      <c r="S478" s="56"/>
      <c r="T478" s="56"/>
      <c r="U478" s="56"/>
      <c r="V478" s="56"/>
      <c r="W478" s="56"/>
      <c r="X478" s="56"/>
      <c r="Y478" s="56"/>
      <c r="Z478" s="56"/>
      <c r="AA478" s="56"/>
      <c r="AB478" s="56"/>
      <c r="AC478" s="56"/>
      <c r="AD478" s="9"/>
    </row>
    <row r="479" spans="1:30" ht="12.75" customHeight="1">
      <c r="A479" s="56" t="s">
        <v>417</v>
      </c>
      <c r="B479" s="56" t="s">
        <v>475</v>
      </c>
      <c r="C479" s="53">
        <f t="shared" ref="C479:N479" si="56">AVERAGE(B425:B429)</f>
        <v>-0.25076000000000004</v>
      </c>
      <c r="D479" s="53">
        <f t="shared" si="56"/>
        <v>-0.30979999999999991</v>
      </c>
      <c r="E479" s="53">
        <f t="shared" si="56"/>
        <v>-0.21098000000000008</v>
      </c>
      <c r="F479" s="53">
        <f t="shared" si="56"/>
        <v>-0.18369999999999989</v>
      </c>
      <c r="G479" s="53">
        <f t="shared" si="56"/>
        <v>-0.20938000000000007</v>
      </c>
      <c r="H479" s="53">
        <f t="shared" si="56"/>
        <v>-0.18940000000000001</v>
      </c>
      <c r="I479" s="53">
        <f t="shared" si="56"/>
        <v>-0.12934000000000009</v>
      </c>
      <c r="J479" s="53">
        <f t="shared" si="56"/>
        <v>-0.1649000000000001</v>
      </c>
      <c r="K479" s="53">
        <f t="shared" si="56"/>
        <v>-0.17639999999999995</v>
      </c>
      <c r="L479" s="53">
        <f t="shared" si="56"/>
        <v>3.5380000000000009E-2</v>
      </c>
      <c r="M479" s="53">
        <f t="shared" si="56"/>
        <v>-0.22890000000000016</v>
      </c>
      <c r="N479" s="53">
        <f t="shared" si="56"/>
        <v>-9.7819999999999935E-2</v>
      </c>
      <c r="O479" s="66"/>
      <c r="P479" s="56"/>
      <c r="Q479" s="56"/>
      <c r="R479" s="56"/>
      <c r="S479" s="56"/>
      <c r="T479" s="56"/>
      <c r="U479" s="56"/>
      <c r="V479" s="56"/>
      <c r="W479" s="56"/>
      <c r="X479" s="56"/>
      <c r="Y479" s="56"/>
      <c r="Z479" s="56"/>
      <c r="AA479" s="56"/>
      <c r="AB479" s="56"/>
      <c r="AC479" s="56"/>
      <c r="AD479" s="9"/>
    </row>
    <row r="480" spans="1:30" ht="12.75" customHeight="1">
      <c r="A480" s="56" t="s">
        <v>418</v>
      </c>
      <c r="B480" s="56" t="s">
        <v>476</v>
      </c>
      <c r="C480" s="53">
        <f t="shared" ref="C480:N480" si="57">AVERAGE(B426:B430)</f>
        <v>-0.24286000000000008</v>
      </c>
      <c r="D480" s="53">
        <f t="shared" si="57"/>
        <v>-0.32611999999999985</v>
      </c>
      <c r="E480" s="53">
        <f t="shared" si="57"/>
        <v>-0.23361999999999999</v>
      </c>
      <c r="F480" s="53">
        <f t="shared" si="57"/>
        <v>-0.18629999999999985</v>
      </c>
      <c r="G480" s="53">
        <f t="shared" si="57"/>
        <v>-0.20848000000000014</v>
      </c>
      <c r="H480" s="53">
        <f t="shared" si="57"/>
        <v>-0.14686000000000005</v>
      </c>
      <c r="I480" s="53">
        <f t="shared" si="57"/>
        <v>-0.11242000000000019</v>
      </c>
      <c r="J480" s="53">
        <f t="shared" si="57"/>
        <v>-0.13768000000000011</v>
      </c>
      <c r="K480" s="53">
        <f t="shared" si="57"/>
        <v>-0.1791599999999999</v>
      </c>
      <c r="L480" s="53">
        <f t="shared" si="57"/>
        <v>-2.4399999999998646E-3</v>
      </c>
      <c r="M480" s="53">
        <f t="shared" si="57"/>
        <v>-0.22962000000000007</v>
      </c>
      <c r="N480" s="53">
        <f t="shared" si="57"/>
        <v>-0.1641399999999999</v>
      </c>
      <c r="O480" s="66"/>
      <c r="P480" s="56"/>
      <c r="Q480" s="56"/>
      <c r="R480" s="56"/>
      <c r="S480" s="56"/>
      <c r="T480" s="56"/>
      <c r="U480" s="56"/>
      <c r="V480" s="56"/>
      <c r="W480" s="56"/>
      <c r="X480" s="56"/>
      <c r="Y480" s="56"/>
      <c r="Z480" s="56"/>
      <c r="AA480" s="56"/>
      <c r="AB480" s="56"/>
      <c r="AC480" s="56"/>
      <c r="AD480" s="9"/>
    </row>
    <row r="481" spans="1:30" ht="12.75" customHeight="1">
      <c r="A481" s="56" t="s">
        <v>419</v>
      </c>
      <c r="B481" s="56" t="s">
        <v>477</v>
      </c>
      <c r="C481" s="53">
        <f t="shared" ref="C481:N481" si="58">AVERAGE(B427:B431)</f>
        <v>-0.29032000000000002</v>
      </c>
      <c r="D481" s="53">
        <f t="shared" si="58"/>
        <v>-0.35873999999999989</v>
      </c>
      <c r="E481" s="53">
        <f t="shared" si="58"/>
        <v>-0.27979999999999999</v>
      </c>
      <c r="F481" s="53">
        <f t="shared" si="58"/>
        <v>-0.28545999999999988</v>
      </c>
      <c r="G481" s="53">
        <f t="shared" si="58"/>
        <v>-0.29174000000000005</v>
      </c>
      <c r="H481" s="53">
        <f t="shared" si="58"/>
        <v>-0.17540000000000006</v>
      </c>
      <c r="I481" s="53">
        <f t="shared" si="58"/>
        <v>-0.14676000000000017</v>
      </c>
      <c r="J481" s="53">
        <f t="shared" si="58"/>
        <v>-0.15830000000000019</v>
      </c>
      <c r="K481" s="53">
        <f t="shared" si="58"/>
        <v>-0.21361999999999998</v>
      </c>
      <c r="L481" s="53">
        <f t="shared" si="58"/>
        <v>-0.14321999999999996</v>
      </c>
      <c r="M481" s="53">
        <f t="shared" si="58"/>
        <v>-0.32716000000000001</v>
      </c>
      <c r="N481" s="53">
        <f t="shared" si="58"/>
        <v>-0.25881999999999988</v>
      </c>
      <c r="O481" s="66"/>
      <c r="P481" s="56"/>
      <c r="Q481" s="56"/>
      <c r="R481" s="56"/>
      <c r="S481" s="56"/>
      <c r="T481" s="56"/>
      <c r="U481" s="56"/>
      <c r="V481" s="56"/>
      <c r="W481" s="56"/>
      <c r="X481" s="56"/>
      <c r="Y481" s="56"/>
      <c r="Z481" s="56"/>
      <c r="AA481" s="56"/>
      <c r="AB481" s="56"/>
      <c r="AC481" s="56"/>
      <c r="AD481" s="9"/>
    </row>
    <row r="482" spans="1:30" ht="12.75" customHeight="1">
      <c r="A482" s="56" t="s">
        <v>420</v>
      </c>
      <c r="B482" s="56" t="s">
        <v>478</v>
      </c>
      <c r="C482" s="53">
        <f t="shared" ref="C482:N482" si="59">AVERAGE(B428:B432)</f>
        <v>-0.32684000000000007</v>
      </c>
      <c r="D482" s="53">
        <f t="shared" si="59"/>
        <v>-0.40347999999999989</v>
      </c>
      <c r="E482" s="53">
        <f t="shared" si="59"/>
        <v>-0.29480000000000006</v>
      </c>
      <c r="F482" s="53">
        <f t="shared" si="59"/>
        <v>-0.29563999999999979</v>
      </c>
      <c r="G482" s="53">
        <f t="shared" si="59"/>
        <v>-0.27068000000000014</v>
      </c>
      <c r="H482" s="53">
        <f t="shared" si="59"/>
        <v>-0.15658000000000002</v>
      </c>
      <c r="I482" s="53">
        <f t="shared" si="59"/>
        <v>-0.14484000000000022</v>
      </c>
      <c r="J482" s="53">
        <f t="shared" si="59"/>
        <v>-0.20672000000000024</v>
      </c>
      <c r="K482" s="53">
        <f t="shared" si="59"/>
        <v>-0.2558399999999999</v>
      </c>
      <c r="L482" s="53">
        <f t="shared" si="59"/>
        <v>-0.19888</v>
      </c>
      <c r="M482" s="53">
        <f t="shared" si="59"/>
        <v>-0.35264000000000001</v>
      </c>
      <c r="N482" s="53">
        <f t="shared" si="59"/>
        <v>-0.32951999999999992</v>
      </c>
      <c r="O482" s="66"/>
      <c r="P482" s="56"/>
      <c r="Q482" s="56"/>
      <c r="R482" s="56"/>
      <c r="S482" s="56"/>
      <c r="T482" s="56"/>
      <c r="U482" s="56"/>
      <c r="V482" s="56"/>
      <c r="W482" s="56"/>
      <c r="X482" s="56"/>
      <c r="Y482" s="56"/>
      <c r="Z482" s="56"/>
      <c r="AA482" s="56"/>
      <c r="AB482" s="56"/>
      <c r="AC482" s="56"/>
      <c r="AD482" s="9"/>
    </row>
    <row r="483" spans="1:30" ht="12.75" customHeight="1">
      <c r="A483" s="56" t="s">
        <v>422</v>
      </c>
      <c r="B483" s="56" t="s">
        <v>479</v>
      </c>
      <c r="C483" s="53">
        <f t="shared" ref="C483:N483" si="60">AVERAGE(B429:B433)</f>
        <v>-0.34379228788000005</v>
      </c>
      <c r="D483" s="53">
        <f t="shared" si="60"/>
        <v>-0.39078403963999986</v>
      </c>
      <c r="E483" s="53">
        <f t="shared" si="60"/>
        <v>-0.29620429240000001</v>
      </c>
      <c r="F483" s="53">
        <f t="shared" si="60"/>
        <v>-0.33234980283999976</v>
      </c>
      <c r="G483" s="53">
        <f t="shared" si="60"/>
        <v>-0.26531285096000001</v>
      </c>
      <c r="H483" s="53">
        <f t="shared" si="60"/>
        <v>-0.13633567728000012</v>
      </c>
      <c r="I483" s="53">
        <f t="shared" si="60"/>
        <v>-0.15615182568000013</v>
      </c>
      <c r="J483" s="53">
        <f t="shared" si="60"/>
        <v>-0.23093948928000038</v>
      </c>
      <c r="K483" s="53">
        <f t="shared" si="60"/>
        <v>-0.23585877328000002</v>
      </c>
      <c r="L483" s="53">
        <f t="shared" si="60"/>
        <v>-0.23834764184000004</v>
      </c>
      <c r="M483" s="53">
        <f t="shared" si="60"/>
        <v>-0.21611508624000017</v>
      </c>
      <c r="N483" s="53">
        <f t="shared" si="60"/>
        <v>-0.20569508623999999</v>
      </c>
      <c r="O483" s="66"/>
      <c r="P483" s="56"/>
      <c r="Q483" s="56"/>
      <c r="R483" s="56"/>
      <c r="S483" s="56"/>
      <c r="T483" s="56"/>
      <c r="U483" s="56"/>
      <c r="V483" s="56"/>
      <c r="W483" s="56"/>
      <c r="X483" s="56"/>
      <c r="Y483" s="56"/>
      <c r="Z483" s="56"/>
      <c r="AA483" s="56"/>
      <c r="AB483" s="56"/>
      <c r="AC483" s="56"/>
      <c r="AD483" s="9"/>
    </row>
    <row r="484" spans="1:30" ht="12.75" customHeight="1">
      <c r="A484" s="56" t="s">
        <v>423</v>
      </c>
      <c r="B484" s="56" t="s">
        <v>480</v>
      </c>
      <c r="C484" s="53">
        <f t="shared" ref="C484:N484" si="61">AVERAGE(B430:B434)</f>
        <v>-0.28680352540000004</v>
      </c>
      <c r="D484" s="53">
        <f t="shared" si="61"/>
        <v>-0.41978068276000002</v>
      </c>
      <c r="E484" s="53">
        <f t="shared" si="61"/>
        <v>-0.30133943740000024</v>
      </c>
      <c r="F484" s="53">
        <f t="shared" si="61"/>
        <v>-0.35079988235999976</v>
      </c>
      <c r="G484" s="53">
        <f t="shared" si="61"/>
        <v>-0.25052738237999994</v>
      </c>
      <c r="H484" s="53">
        <f t="shared" si="61"/>
        <v>-0.11361731300000004</v>
      </c>
      <c r="I484" s="53">
        <f t="shared" si="61"/>
        <v>-0.17131003114000015</v>
      </c>
      <c r="J484" s="53">
        <f t="shared" si="61"/>
        <v>-0.22985261996000031</v>
      </c>
      <c r="K484" s="53">
        <f t="shared" si="61"/>
        <v>-0.18197609047999999</v>
      </c>
      <c r="L484" s="53">
        <f t="shared" si="61"/>
        <v>-0.20159511021999998</v>
      </c>
      <c r="M484" s="53">
        <f t="shared" si="61"/>
        <v>-0.13342446926000009</v>
      </c>
      <c r="N484" s="53">
        <f t="shared" si="61"/>
        <v>-0.19330446926000011</v>
      </c>
      <c r="O484" s="66"/>
      <c r="P484" s="56"/>
      <c r="Q484" s="56"/>
      <c r="R484" s="56"/>
      <c r="S484" s="56"/>
      <c r="T484" s="56"/>
      <c r="U484" s="56"/>
      <c r="V484" s="56"/>
      <c r="W484" s="56"/>
      <c r="X484" s="56"/>
      <c r="Y484" s="56"/>
      <c r="Z484" s="56"/>
      <c r="AA484" s="56"/>
      <c r="AB484" s="56"/>
      <c r="AC484" s="56"/>
      <c r="AD484" s="9"/>
    </row>
    <row r="485" spans="1:30" ht="12.75" customHeight="1">
      <c r="A485" s="56" t="s">
        <v>424</v>
      </c>
      <c r="B485" s="56" t="s">
        <v>481</v>
      </c>
      <c r="C485" s="53">
        <f t="shared" ref="C485:N485" si="62">AVERAGE(B431:B435)</f>
        <v>-0.28228377304000007</v>
      </c>
      <c r="D485" s="53">
        <f t="shared" si="62"/>
        <v>-0.42248477588</v>
      </c>
      <c r="E485" s="53">
        <f t="shared" si="62"/>
        <v>-0.30200421216000028</v>
      </c>
      <c r="F485" s="53">
        <f t="shared" si="62"/>
        <v>-0.37857951599999973</v>
      </c>
      <c r="G485" s="53">
        <f t="shared" si="62"/>
        <v>-0.24115066530000001</v>
      </c>
      <c r="H485" s="53">
        <f t="shared" si="62"/>
        <v>-9.4645339960000019E-2</v>
      </c>
      <c r="I485" s="53">
        <f t="shared" si="62"/>
        <v>-9.6426437920000121E-2</v>
      </c>
      <c r="J485" s="53">
        <f t="shared" si="62"/>
        <v>-0.13001239310000018</v>
      </c>
      <c r="K485" s="53">
        <f t="shared" si="62"/>
        <v>-0.11323821894000004</v>
      </c>
      <c r="L485" s="53">
        <f t="shared" si="62"/>
        <v>-0.1206027465600001</v>
      </c>
      <c r="M485" s="53">
        <f t="shared" si="62"/>
        <v>-8.9458809460000094E-2</v>
      </c>
      <c r="N485" s="53">
        <f t="shared" si="62"/>
        <v>-0.13165880946000011</v>
      </c>
      <c r="O485" s="52"/>
      <c r="P485" s="56"/>
      <c r="Q485" s="56"/>
      <c r="R485" s="56"/>
      <c r="S485" s="56"/>
      <c r="T485" s="56"/>
      <c r="U485" s="56"/>
      <c r="V485" s="56"/>
      <c r="W485" s="56"/>
      <c r="X485" s="56"/>
      <c r="Y485" s="56"/>
      <c r="Z485" s="56"/>
      <c r="AA485" s="56"/>
      <c r="AB485" s="56"/>
      <c r="AC485" s="56"/>
      <c r="AD485" s="9"/>
    </row>
    <row r="486" spans="1:30" ht="12.75" customHeight="1">
      <c r="A486" s="56" t="s">
        <v>425</v>
      </c>
      <c r="B486" s="56" t="s">
        <v>482</v>
      </c>
      <c r="C486" s="53">
        <f t="shared" ref="C486:N486" si="63">AVERAGE(B432:B436)</f>
        <v>-0.26012520632000002</v>
      </c>
      <c r="D486" s="53">
        <f t="shared" si="63"/>
        <v>-0.41524286243999997</v>
      </c>
      <c r="E486" s="53">
        <f t="shared" si="63"/>
        <v>-0.2896328737600003</v>
      </c>
      <c r="F486" s="53">
        <f t="shared" si="63"/>
        <v>-0.30344752959999982</v>
      </c>
      <c r="G486" s="53">
        <f t="shared" si="63"/>
        <v>-0.1658906967800001</v>
      </c>
      <c r="H486" s="53">
        <f t="shared" si="63"/>
        <v>-8.9862551680000097E-2</v>
      </c>
      <c r="I486" s="53">
        <f t="shared" si="63"/>
        <v>-8.3731457640000076E-2</v>
      </c>
      <c r="J486" s="53">
        <f t="shared" si="63"/>
        <v>-0.13189970778000007</v>
      </c>
      <c r="K486" s="53">
        <f t="shared" si="63"/>
        <v>-0.10977682315999999</v>
      </c>
      <c r="L486" s="53">
        <f t="shared" si="63"/>
        <v>-8.1322603360000037E-2</v>
      </c>
      <c r="M486" s="53">
        <f t="shared" si="63"/>
        <v>-7.5248694180000131E-2</v>
      </c>
      <c r="N486" s="53">
        <f t="shared" si="63"/>
        <v>-0.11350869418000017</v>
      </c>
      <c r="O486" s="52"/>
      <c r="P486" s="56"/>
      <c r="Q486" s="56"/>
      <c r="R486" s="56"/>
      <c r="S486" s="56"/>
      <c r="T486" s="56"/>
      <c r="U486" s="56"/>
      <c r="V486" s="56"/>
      <c r="W486" s="56"/>
      <c r="X486" s="56"/>
      <c r="Y486" s="56"/>
      <c r="Z486" s="56"/>
      <c r="AA486" s="56"/>
      <c r="AB486" s="56"/>
      <c r="AC486" s="56"/>
      <c r="AD486" s="9"/>
    </row>
    <row r="487" spans="1:30" ht="12.75" customHeight="1">
      <c r="A487" s="56" t="s">
        <v>426</v>
      </c>
      <c r="B487" s="56" t="s">
        <v>483</v>
      </c>
      <c r="C487" s="53">
        <f t="shared" ref="C487:N487" si="64">AVERAGE(B433:B437)</f>
        <v>-0.24015965928000008</v>
      </c>
      <c r="D487" s="53">
        <f t="shared" si="64"/>
        <v>-0.35384033819999994</v>
      </c>
      <c r="E487" s="53">
        <f t="shared" si="64"/>
        <v>-0.21281302020000031</v>
      </c>
      <c r="F487" s="53">
        <f t="shared" si="64"/>
        <v>-0.24385616415999989</v>
      </c>
      <c r="G487" s="53">
        <f t="shared" si="64"/>
        <v>-0.11148917738000001</v>
      </c>
      <c r="H487" s="53">
        <f t="shared" si="64"/>
        <v>-6.1545090460000208E-2</v>
      </c>
      <c r="I487" s="53">
        <f t="shared" si="64"/>
        <v>-2.1774855164000149E-2</v>
      </c>
      <c r="J487" s="53">
        <f t="shared" si="64"/>
        <v>-2.9083580055000093E-2</v>
      </c>
      <c r="K487" s="53">
        <f t="shared" si="64"/>
        <v>-2.1805147954800042E-2</v>
      </c>
      <c r="L487" s="53">
        <f t="shared" si="64"/>
        <v>-4.3893967268999926E-2</v>
      </c>
      <c r="M487" s="53">
        <f t="shared" si="64"/>
        <v>-8.7273207896001459E-3</v>
      </c>
      <c r="N487" s="53">
        <f t="shared" si="64"/>
        <v>-1.6727320789600153E-2</v>
      </c>
      <c r="O487" s="52"/>
      <c r="P487" s="56"/>
      <c r="Q487" s="56"/>
      <c r="R487" s="56"/>
      <c r="S487" s="56"/>
      <c r="T487" s="56"/>
      <c r="U487" s="56"/>
      <c r="V487" s="56"/>
      <c r="W487" s="56"/>
      <c r="X487" s="56"/>
      <c r="Y487" s="56"/>
      <c r="Z487" s="56"/>
      <c r="AA487" s="56"/>
      <c r="AB487" s="56"/>
      <c r="AC487" s="56"/>
      <c r="AD487" s="9"/>
    </row>
    <row r="488" spans="1:30" ht="12.75" customHeight="1">
      <c r="A488" s="56" t="s">
        <v>427</v>
      </c>
      <c r="B488" s="56" t="s">
        <v>484</v>
      </c>
      <c r="C488" s="53">
        <f t="shared" ref="C488:N488" si="65">AVERAGE(B434:B438)</f>
        <v>-0.16337186327000008</v>
      </c>
      <c r="D488" s="53">
        <f t="shared" si="65"/>
        <v>-0.30000860280999986</v>
      </c>
      <c r="E488" s="53">
        <f t="shared" si="65"/>
        <v>-0.17655577651360019</v>
      </c>
      <c r="F488" s="53">
        <f t="shared" si="65"/>
        <v>-0.17510598816239992</v>
      </c>
      <c r="G488" s="53">
        <f t="shared" si="65"/>
        <v>-9.1867303477199957E-2</v>
      </c>
      <c r="H488" s="53">
        <f t="shared" si="65"/>
        <v>-4.0512179434000116E-2</v>
      </c>
      <c r="I488" s="53">
        <f t="shared" si="65"/>
        <v>1.8430850079997896E-3</v>
      </c>
      <c r="J488" s="53">
        <f t="shared" si="65"/>
        <v>-1.1749648424999926E-2</v>
      </c>
      <c r="K488" s="53">
        <f t="shared" si="65"/>
        <v>-6.3995692520400022E-2</v>
      </c>
      <c r="L488" s="53">
        <f t="shared" si="65"/>
        <v>-5.6735894605799954E-2</v>
      </c>
      <c r="M488" s="53">
        <f t="shared" si="65"/>
        <v>-3.7171563626800096E-2</v>
      </c>
      <c r="N488" s="53">
        <f t="shared" si="65"/>
        <v>-1.3171563626800165E-2</v>
      </c>
      <c r="O488" s="52"/>
      <c r="P488" s="56"/>
      <c r="Q488" s="56"/>
      <c r="R488" s="56"/>
      <c r="S488" s="56"/>
      <c r="T488" s="56"/>
      <c r="U488" s="56"/>
      <c r="V488" s="56"/>
      <c r="W488" s="56"/>
      <c r="X488" s="56"/>
      <c r="Y488" s="56"/>
      <c r="Z488" s="56"/>
      <c r="AA488" s="56"/>
      <c r="AB488" s="56"/>
      <c r="AC488" s="56"/>
      <c r="AD488" s="9"/>
    </row>
    <row r="489" spans="1:30" ht="12.75" customHeight="1">
      <c r="A489" s="56" t="s">
        <v>428</v>
      </c>
      <c r="B489" s="56" t="s">
        <v>485</v>
      </c>
      <c r="C489" s="53">
        <f t="shared" ref="C489:N489" si="66">AVERAGE(B435:B439)</f>
        <v>-0.20606650604300017</v>
      </c>
      <c r="D489" s="53">
        <f t="shared" si="66"/>
        <v>-0.37373311711499985</v>
      </c>
      <c r="E489" s="53">
        <f t="shared" si="66"/>
        <v>-0.21447507945520011</v>
      </c>
      <c r="F489" s="53">
        <f t="shared" si="66"/>
        <v>-0.24131842774240003</v>
      </c>
      <c r="G489" s="53">
        <f t="shared" si="66"/>
        <v>-0.1833379474209999</v>
      </c>
      <c r="H489" s="53">
        <f t="shared" si="66"/>
        <v>-0.11995661474980013</v>
      </c>
      <c r="I489" s="53">
        <f t="shared" si="66"/>
        <v>-0.10256991660700017</v>
      </c>
      <c r="J489" s="53">
        <f t="shared" si="66"/>
        <v>-4.8092611544999816E-2</v>
      </c>
      <c r="K489" s="53">
        <f t="shared" si="66"/>
        <v>-8.5363404912600055E-2</v>
      </c>
      <c r="L489" s="53">
        <f t="shared" si="66"/>
        <v>-7.4279165134999922E-2</v>
      </c>
      <c r="M489" s="53">
        <f t="shared" si="66"/>
        <v>-3.3354766731800024E-2</v>
      </c>
      <c r="N489" s="53">
        <f t="shared" si="66"/>
        <v>-7.3547667318000446E-3</v>
      </c>
      <c r="O489" s="52"/>
      <c r="P489" s="56"/>
      <c r="Q489" s="56"/>
      <c r="R489" s="56"/>
      <c r="S489" s="56"/>
      <c r="T489" s="56"/>
      <c r="U489" s="56"/>
      <c r="V489" s="56"/>
      <c r="W489" s="56"/>
      <c r="X489" s="56"/>
      <c r="Y489" s="56"/>
      <c r="Z489" s="56"/>
      <c r="AA489" s="56"/>
      <c r="AB489" s="56"/>
      <c r="AC489" s="56"/>
      <c r="AD489" s="9"/>
    </row>
    <row r="490" spans="1:30" ht="12.75" customHeight="1">
      <c r="A490" s="56" t="s">
        <v>429</v>
      </c>
      <c r="B490" s="56" t="s">
        <v>486</v>
      </c>
      <c r="C490" s="53">
        <f t="shared" ref="C490:N490" si="67">AVERAGE(B436:B440)</f>
        <v>-0.31684264878599999</v>
      </c>
      <c r="D490" s="53">
        <f t="shared" si="67"/>
        <v>-0.51335473633899975</v>
      </c>
      <c r="E490" s="53">
        <f t="shared" si="67"/>
        <v>-0.39219545744860029</v>
      </c>
      <c r="F490" s="53">
        <f t="shared" si="67"/>
        <v>-0.51393340778580032</v>
      </c>
      <c r="G490" s="53">
        <f t="shared" si="67"/>
        <v>-0.3513927802593998</v>
      </c>
      <c r="H490" s="53">
        <f t="shared" si="67"/>
        <v>-0.29167206269220014</v>
      </c>
      <c r="I490" s="53">
        <f t="shared" si="67"/>
        <v>-0.55100636442700002</v>
      </c>
      <c r="J490" s="53">
        <f t="shared" si="67"/>
        <v>-0.53773751546900028</v>
      </c>
      <c r="K490" s="53">
        <f t="shared" si="67"/>
        <v>-0.64808395965260046</v>
      </c>
      <c r="L490" s="53">
        <f t="shared" si="67"/>
        <v>-0.42524755959499999</v>
      </c>
      <c r="M490" s="53">
        <f t="shared" si="67"/>
        <v>-4.9959381749399956E-2</v>
      </c>
      <c r="N490" s="53">
        <f t="shared" si="67"/>
        <v>-0.26195938174940003</v>
      </c>
      <c r="O490" s="52"/>
      <c r="P490" s="56"/>
      <c r="Q490" s="56"/>
      <c r="R490" s="56"/>
      <c r="S490" s="56"/>
      <c r="T490" s="56"/>
      <c r="U490" s="56"/>
      <c r="V490" s="56"/>
      <c r="W490" s="56"/>
      <c r="X490" s="56"/>
      <c r="Y490" s="56"/>
      <c r="Z490" s="56"/>
      <c r="AA490" s="56"/>
      <c r="AB490" s="56"/>
      <c r="AC490" s="56"/>
      <c r="AD490" s="7"/>
    </row>
    <row r="491" spans="1:30" ht="12.75" customHeight="1">
      <c r="A491" s="56" t="s">
        <v>430</v>
      </c>
      <c r="B491" s="56" t="s">
        <v>487</v>
      </c>
      <c r="C491" s="53">
        <f t="shared" ref="C491:N491" si="68">AVERAGE(B437:B441)</f>
        <v>-0.59388184712539993</v>
      </c>
      <c r="D491" s="53">
        <f t="shared" si="68"/>
        <v>-0.71068360067519942</v>
      </c>
      <c r="E491" s="53">
        <f t="shared" si="68"/>
        <v>-0.51427089929740033</v>
      </c>
      <c r="F491" s="53">
        <f t="shared" si="68"/>
        <v>-0.51408160183940033</v>
      </c>
      <c r="G491" s="53">
        <f t="shared" si="68"/>
        <v>-0.21514785927939978</v>
      </c>
      <c r="H491" s="53">
        <f t="shared" si="68"/>
        <v>-0.13302942422340019</v>
      </c>
      <c r="I491" s="53">
        <f t="shared" si="68"/>
        <v>-0.44950870557580008</v>
      </c>
      <c r="J491" s="53">
        <f t="shared" si="68"/>
        <v>-0.47133078088900027</v>
      </c>
      <c r="K491" s="53">
        <f t="shared" si="68"/>
        <v>-0.60441758071400031</v>
      </c>
      <c r="L491" s="53">
        <f t="shared" si="68"/>
        <v>-0.38685799049799996</v>
      </c>
      <c r="M491" s="53">
        <f t="shared" si="68"/>
        <v>-2.1632508811600015E-2</v>
      </c>
      <c r="N491" s="53">
        <f t="shared" si="68"/>
        <v>-0.20363250881160014</v>
      </c>
      <c r="O491" s="52"/>
      <c r="P491" s="56"/>
      <c r="Q491" s="56"/>
      <c r="R491" s="56"/>
      <c r="S491" s="56"/>
      <c r="T491" s="56"/>
      <c r="U491" s="56"/>
      <c r="V491" s="56"/>
      <c r="W491" s="56"/>
      <c r="X491" s="56"/>
      <c r="Y491" s="56"/>
      <c r="Z491" s="56"/>
      <c r="AA491" s="56"/>
      <c r="AB491" s="56"/>
      <c r="AC491" s="56"/>
      <c r="AD491" s="7"/>
    </row>
    <row r="492" spans="1:30" ht="12.75" customHeight="1">
      <c r="A492" s="56" t="s">
        <v>431</v>
      </c>
      <c r="B492" s="56" t="s">
        <v>488</v>
      </c>
      <c r="C492" s="53">
        <f t="shared" ref="C492:N492" si="69">AVERAGE(B438:B442)</f>
        <v>-0.68919110381339999</v>
      </c>
      <c r="D492" s="53">
        <f t="shared" si="69"/>
        <v>-0.76205016957439953</v>
      </c>
      <c r="E492" s="53">
        <f t="shared" si="69"/>
        <v>-0.5815563930814005</v>
      </c>
      <c r="F492" s="53">
        <f t="shared" si="69"/>
        <v>-0.54931882430740031</v>
      </c>
      <c r="G492" s="53">
        <f t="shared" si="69"/>
        <v>-0.34902300028459987</v>
      </c>
      <c r="H492" s="53">
        <f t="shared" si="69"/>
        <v>-0.27759412656840005</v>
      </c>
      <c r="I492" s="53">
        <f t="shared" si="69"/>
        <v>-0.57842631439399994</v>
      </c>
      <c r="J492" s="53">
        <f t="shared" si="69"/>
        <v>-0.57781261681560003</v>
      </c>
      <c r="K492" s="53">
        <f t="shared" si="69"/>
        <v>-0.67479507993460019</v>
      </c>
      <c r="L492" s="53">
        <f t="shared" si="69"/>
        <v>-0.41802089284180005</v>
      </c>
      <c r="M492" s="53">
        <f t="shared" si="69"/>
        <v>-0.15009045078839992</v>
      </c>
      <c r="N492" s="53">
        <f t="shared" si="69"/>
        <v>-0.34009045078840006</v>
      </c>
      <c r="O492" s="66"/>
      <c r="P492" s="56"/>
      <c r="Q492" s="56"/>
      <c r="R492" s="56"/>
      <c r="S492" s="56"/>
      <c r="T492" s="56"/>
      <c r="U492" s="56"/>
      <c r="V492" s="56"/>
      <c r="W492" s="56"/>
      <c r="X492" s="56"/>
      <c r="Y492" s="56"/>
      <c r="Z492" s="56"/>
      <c r="AA492" s="56"/>
      <c r="AB492" s="56"/>
      <c r="AC492" s="56"/>
      <c r="AD492" s="7"/>
    </row>
    <row r="493" spans="1:30" ht="12.75" customHeight="1">
      <c r="A493" s="56" t="s">
        <v>432</v>
      </c>
      <c r="B493" s="56" t="s">
        <v>489</v>
      </c>
      <c r="C493" s="53">
        <f t="shared" ref="C493:N493" si="70">AVERAGE(B439:B443)</f>
        <v>-0.80191805569340002</v>
      </c>
      <c r="D493" s="53">
        <f t="shared" si="70"/>
        <v>-0.99003966376459951</v>
      </c>
      <c r="E493" s="53">
        <f t="shared" si="70"/>
        <v>-0.87200904985100058</v>
      </c>
      <c r="F493" s="53">
        <f t="shared" si="70"/>
        <v>-0.84446431146940015</v>
      </c>
      <c r="G493" s="53">
        <f t="shared" si="70"/>
        <v>-0.57368915026599987</v>
      </c>
      <c r="H493" s="53">
        <f t="shared" si="70"/>
        <v>-0.5094088190442001</v>
      </c>
      <c r="I493" s="53">
        <f t="shared" si="70"/>
        <v>-0.93000348080060002</v>
      </c>
      <c r="J493" s="53">
        <f t="shared" si="70"/>
        <v>-0.94970254899060025</v>
      </c>
      <c r="K493" s="53">
        <f t="shared" si="70"/>
        <v>-0.96960179340200026</v>
      </c>
      <c r="L493" s="53">
        <f t="shared" si="70"/>
        <v>-0.54779514230960014</v>
      </c>
      <c r="M493" s="53">
        <f t="shared" si="70"/>
        <v>-0.27728351143619995</v>
      </c>
      <c r="N493" s="53">
        <f t="shared" si="70"/>
        <v>-0.49328351143619997</v>
      </c>
      <c r="O493" s="66"/>
      <c r="P493" s="56"/>
      <c r="Q493" s="56"/>
      <c r="R493" s="56"/>
      <c r="S493" s="56"/>
      <c r="T493" s="56"/>
      <c r="U493" s="56"/>
      <c r="V493" s="56"/>
      <c r="W493" s="56"/>
      <c r="X493" s="56"/>
      <c r="Y493" s="56"/>
      <c r="Z493" s="56"/>
      <c r="AA493" s="56"/>
      <c r="AB493" s="56"/>
      <c r="AC493" s="56"/>
      <c r="AD493" s="7"/>
    </row>
    <row r="494" spans="1:30" ht="12.75" customHeight="1">
      <c r="A494" s="56" t="s">
        <v>433</v>
      </c>
      <c r="B494" s="56" t="s">
        <v>490</v>
      </c>
      <c r="C494" s="53">
        <f t="shared" ref="C494:N494" si="71">AVERAGE(B440:B444)</f>
        <v>-0.87364169704119998</v>
      </c>
      <c r="D494" s="53">
        <f t="shared" si="71"/>
        <v>-0.91791796933959957</v>
      </c>
      <c r="E494" s="53">
        <f t="shared" si="71"/>
        <v>-0.8760728766234005</v>
      </c>
      <c r="F494" s="53">
        <f t="shared" si="71"/>
        <v>-0.81433160176040009</v>
      </c>
      <c r="G494" s="53">
        <f t="shared" si="71"/>
        <v>-0.48045947810620004</v>
      </c>
      <c r="H494" s="53">
        <f t="shared" si="71"/>
        <v>-0.39154556284520015</v>
      </c>
      <c r="I494" s="53">
        <f t="shared" si="71"/>
        <v>-0.7601635837256</v>
      </c>
      <c r="J494" s="53">
        <f t="shared" si="71"/>
        <v>-0.88391417374060022</v>
      </c>
      <c r="K494" s="53">
        <f t="shared" si="71"/>
        <v>-0.94128168515980026</v>
      </c>
      <c r="L494" s="53">
        <f t="shared" si="71"/>
        <v>-0.50274109797840028</v>
      </c>
      <c r="M494" s="53">
        <f t="shared" si="71"/>
        <v>-0.22521960726119997</v>
      </c>
      <c r="N494" s="53">
        <f t="shared" si="71"/>
        <v>-0.5272196072612001</v>
      </c>
      <c r="O494" s="66"/>
      <c r="P494" s="56"/>
      <c r="Q494" s="56"/>
      <c r="R494" s="56"/>
      <c r="S494" s="56"/>
      <c r="T494" s="56"/>
      <c r="U494" s="56"/>
      <c r="V494" s="56"/>
      <c r="W494" s="56"/>
      <c r="X494" s="56"/>
      <c r="Y494" s="56"/>
      <c r="Z494" s="56"/>
      <c r="AA494" s="56"/>
      <c r="AB494" s="56"/>
      <c r="AC494" s="56"/>
      <c r="AD494" s="7"/>
    </row>
    <row r="495" spans="1:30" ht="12.75" customHeight="1">
      <c r="A495" s="56" t="s">
        <v>434</v>
      </c>
      <c r="B495" s="56" t="s">
        <v>491</v>
      </c>
      <c r="C495" s="53">
        <f t="shared" ref="C495:N495" si="72">AVERAGE(B441:B445)</f>
        <v>-0.80021534827619989</v>
      </c>
      <c r="D495" s="53">
        <f t="shared" si="72"/>
        <v>-0.92491997325559971</v>
      </c>
      <c r="E495" s="53">
        <f t="shared" si="72"/>
        <v>-0.84630512074900044</v>
      </c>
      <c r="F495" s="53">
        <f t="shared" si="72"/>
        <v>-0.65651541607699959</v>
      </c>
      <c r="G495" s="53">
        <f t="shared" si="72"/>
        <v>-0.41202875148219997</v>
      </c>
      <c r="H495" s="53">
        <f t="shared" si="72"/>
        <v>-0.32954423406080002</v>
      </c>
      <c r="I495" s="53">
        <f t="shared" si="72"/>
        <v>-0.42918066857560006</v>
      </c>
      <c r="J495" s="53">
        <f t="shared" si="72"/>
        <v>-0.48353859964740009</v>
      </c>
      <c r="K495" s="53">
        <f t="shared" si="72"/>
        <v>-0.37299643707399976</v>
      </c>
      <c r="L495" s="53">
        <f t="shared" si="72"/>
        <v>-0.14835646735340013</v>
      </c>
      <c r="M495" s="53">
        <f t="shared" si="72"/>
        <v>-0.19852523414280016</v>
      </c>
      <c r="N495" s="53">
        <f t="shared" si="72"/>
        <v>-0.26052523414280027</v>
      </c>
      <c r="O495" s="66"/>
      <c r="P495" s="56"/>
      <c r="Q495" s="56"/>
      <c r="R495" s="56"/>
      <c r="S495" s="56"/>
      <c r="T495" s="56"/>
      <c r="U495" s="56"/>
      <c r="V495" s="56"/>
      <c r="W495" s="56"/>
      <c r="X495" s="56"/>
      <c r="Y495" s="56"/>
      <c r="Z495" s="56"/>
      <c r="AA495" s="56"/>
      <c r="AB495" s="56"/>
      <c r="AC495" s="56"/>
      <c r="AD495" s="7"/>
    </row>
    <row r="496" spans="1:30" ht="12.75" customHeight="1">
      <c r="A496" s="56" t="s">
        <v>435</v>
      </c>
      <c r="B496" s="56" t="s">
        <v>492</v>
      </c>
      <c r="C496" s="53">
        <f t="shared" ref="C496:N496" si="73">AVERAGE(B442:B446)</f>
        <v>-0.49042037245680009</v>
      </c>
      <c r="D496" s="53">
        <f t="shared" si="73"/>
        <v>-0.67796464612740004</v>
      </c>
      <c r="E496" s="53">
        <f t="shared" si="73"/>
        <v>-0.66380839242440026</v>
      </c>
      <c r="F496" s="53">
        <f t="shared" si="73"/>
        <v>-0.63600686314839971</v>
      </c>
      <c r="G496" s="53">
        <f t="shared" si="73"/>
        <v>-0.60216606230899983</v>
      </c>
      <c r="H496" s="53">
        <f t="shared" si="73"/>
        <v>-0.4430362454345998</v>
      </c>
      <c r="I496" s="53">
        <f t="shared" si="73"/>
        <v>-0.4387377294488003</v>
      </c>
      <c r="J496" s="53">
        <f t="shared" si="73"/>
        <v>-0.36907559630540021</v>
      </c>
      <c r="K496" s="53">
        <f t="shared" si="73"/>
        <v>-0.35915032281259995</v>
      </c>
      <c r="L496" s="53">
        <f t="shared" si="73"/>
        <v>-0.23841889436820002</v>
      </c>
      <c r="M496" s="53">
        <f t="shared" si="73"/>
        <v>-0.26716342436060003</v>
      </c>
      <c r="N496" s="53">
        <f t="shared" si="73"/>
        <v>-0.29516342436060017</v>
      </c>
      <c r="O496" s="52"/>
      <c r="P496" s="56"/>
      <c r="Q496" s="56"/>
      <c r="R496" s="56"/>
      <c r="S496" s="56"/>
      <c r="T496" s="56"/>
      <c r="U496" s="56"/>
      <c r="V496" s="56"/>
      <c r="W496" s="56"/>
      <c r="X496" s="56"/>
      <c r="Y496" s="56"/>
      <c r="Z496" s="56"/>
      <c r="AA496" s="56"/>
      <c r="AB496" s="56"/>
      <c r="AC496" s="56"/>
      <c r="AD496" s="7"/>
    </row>
    <row r="497" spans="1:30" ht="12.75" customHeight="1">
      <c r="A497" s="56" t="s">
        <v>436</v>
      </c>
      <c r="B497" s="56" t="s">
        <v>493</v>
      </c>
      <c r="C497" s="53">
        <f t="shared" ref="C497:N497" si="74">AVERAGE(B443:B447)</f>
        <v>-0.38568327745520004</v>
      </c>
      <c r="D497" s="53">
        <f t="shared" si="74"/>
        <v>-0.57124313320899989</v>
      </c>
      <c r="E497" s="53">
        <f t="shared" si="74"/>
        <v>-0.59502526149299995</v>
      </c>
      <c r="F497" s="53">
        <f t="shared" si="74"/>
        <v>-0.54151580930599985</v>
      </c>
      <c r="G497" s="53">
        <f t="shared" si="74"/>
        <v>-0.45500402580639976</v>
      </c>
      <c r="H497" s="53">
        <f t="shared" si="74"/>
        <v>-0.25355242440959991</v>
      </c>
      <c r="I497" s="53">
        <f t="shared" si="74"/>
        <v>-0.36342542403120037</v>
      </c>
      <c r="J497" s="53">
        <f t="shared" si="74"/>
        <v>-0.20631538010380018</v>
      </c>
      <c r="K497" s="53">
        <f t="shared" si="74"/>
        <v>-0.22094121467940014</v>
      </c>
      <c r="L497" s="53">
        <f t="shared" si="74"/>
        <v>-0.13360834903999982</v>
      </c>
      <c r="M497" s="53">
        <f t="shared" si="74"/>
        <v>-0.10566802490660017</v>
      </c>
      <c r="N497" s="53">
        <f t="shared" si="74"/>
        <v>-0.16366802490660018</v>
      </c>
      <c r="O497" s="52"/>
      <c r="P497" s="56"/>
      <c r="Q497" s="56"/>
      <c r="R497" s="56"/>
      <c r="S497" s="56"/>
      <c r="T497" s="56"/>
      <c r="U497" s="56"/>
      <c r="V497" s="56"/>
      <c r="W497" s="56"/>
      <c r="X497" s="56"/>
      <c r="Y497" s="56"/>
      <c r="Z497" s="56"/>
      <c r="AA497" s="56"/>
      <c r="AB497" s="56"/>
      <c r="AC497" s="56"/>
      <c r="AD497" s="7"/>
    </row>
    <row r="498" spans="1:30" ht="12.75" customHeight="1">
      <c r="A498" s="56" t="s">
        <v>437</v>
      </c>
      <c r="B498" s="56" t="s">
        <v>494</v>
      </c>
      <c r="C498" s="53">
        <f t="shared" ref="C498:N498" si="75">AVERAGE(B444:B448)</f>
        <v>-0.24587224064880003</v>
      </c>
      <c r="D498" s="53">
        <f t="shared" si="75"/>
        <v>-0.35968886936559985</v>
      </c>
      <c r="E498" s="53">
        <f t="shared" si="75"/>
        <v>-0.33312727013039983</v>
      </c>
      <c r="F498" s="53">
        <f t="shared" si="75"/>
        <v>-0.26551070003060018</v>
      </c>
      <c r="G498" s="53">
        <f t="shared" si="75"/>
        <v>-0.22359726436139962</v>
      </c>
      <c r="H498" s="53">
        <f t="shared" si="75"/>
        <v>-1.9071175279799846E-2</v>
      </c>
      <c r="I498" s="53">
        <f t="shared" si="75"/>
        <v>-1.8693353710200179E-2</v>
      </c>
      <c r="J498" s="53">
        <f t="shared" si="75"/>
        <v>0.21451064743640008</v>
      </c>
      <c r="K498" s="53">
        <f t="shared" si="75"/>
        <v>0.13577342143360002</v>
      </c>
      <c r="L498" s="53">
        <f t="shared" si="75"/>
        <v>-4.1797385332999683E-2</v>
      </c>
      <c r="M498" s="53">
        <f t="shared" si="75"/>
        <v>-1.7217292039999777E-3</v>
      </c>
      <c r="N498" s="53">
        <f t="shared" si="75"/>
        <v>-9.1721729204000013E-2</v>
      </c>
      <c r="O498" s="66"/>
      <c r="P498" s="56"/>
      <c r="Q498" s="56"/>
      <c r="R498" s="56"/>
      <c r="S498" s="56"/>
      <c r="T498" s="56"/>
      <c r="U498" s="56"/>
      <c r="V498" s="56"/>
      <c r="W498" s="56"/>
      <c r="X498" s="56"/>
      <c r="Y498" s="56"/>
      <c r="Z498" s="56"/>
      <c r="AA498" s="56"/>
      <c r="AB498" s="56"/>
      <c r="AC498" s="56"/>
      <c r="AD498" s="7"/>
    </row>
    <row r="499" spans="1:30" ht="12.75" customHeight="1">
      <c r="A499" s="56" t="s">
        <v>438</v>
      </c>
      <c r="B499" s="56" t="s">
        <v>495</v>
      </c>
      <c r="C499" s="53">
        <f t="shared" ref="C499:N499" si="76">AVERAGE(B445:B449)</f>
        <v>-0.21169783210599977</v>
      </c>
      <c r="D499" s="53">
        <f t="shared" si="76"/>
        <v>-0.40488450849059987</v>
      </c>
      <c r="E499" s="53">
        <f t="shared" si="76"/>
        <v>-0.37295455881639999</v>
      </c>
      <c r="F499" s="53">
        <f t="shared" si="76"/>
        <v>-0.38040887008960017</v>
      </c>
      <c r="G499" s="53">
        <f t="shared" si="76"/>
        <v>-0.36350573624539928</v>
      </c>
      <c r="H499" s="53">
        <f t="shared" si="76"/>
        <v>-0.14974275213899979</v>
      </c>
      <c r="I499" s="53">
        <f t="shared" si="76"/>
        <v>-0.18474656462220027</v>
      </c>
      <c r="J499" s="53">
        <f t="shared" si="76"/>
        <v>7.0508183986399867E-2</v>
      </c>
      <c r="K499" s="53">
        <f t="shared" si="76"/>
        <v>1.493896123159999E-2</v>
      </c>
      <c r="L499" s="53">
        <f t="shared" si="76"/>
        <v>-0.13242948497899967</v>
      </c>
      <c r="M499" s="53">
        <f t="shared" si="76"/>
        <v>-0.12322635491800008</v>
      </c>
      <c r="N499" s="53">
        <f t="shared" si="76"/>
        <v>-0.1472263549180001</v>
      </c>
      <c r="O499" s="66"/>
      <c r="P499" s="56"/>
      <c r="Q499" s="56"/>
      <c r="R499" s="53"/>
      <c r="S499" s="53"/>
      <c r="T499" s="53"/>
      <c r="U499" s="53"/>
      <c r="V499" s="53"/>
      <c r="W499" s="53"/>
      <c r="X499" s="53"/>
      <c r="Y499" s="53"/>
      <c r="Z499" s="53"/>
      <c r="AA499" s="53"/>
      <c r="AB499" s="53"/>
      <c r="AC499" s="53"/>
      <c r="AD499" s="7"/>
    </row>
    <row r="500" spans="1:30" ht="12.75" customHeight="1">
      <c r="A500" s="56" t="s">
        <v>439</v>
      </c>
      <c r="B500" s="56" t="s">
        <v>496</v>
      </c>
      <c r="C500" s="53">
        <f t="shared" ref="C500:N500" si="77">AVERAGE(B446:B450)</f>
        <v>-0.31816779048800009</v>
      </c>
      <c r="D500" s="53">
        <f t="shared" si="77"/>
        <v>-0.44645747943059994</v>
      </c>
      <c r="E500" s="53">
        <f t="shared" si="77"/>
        <v>-0.21488342631739982</v>
      </c>
      <c r="F500" s="53">
        <f t="shared" si="77"/>
        <v>-0.2719832220896003</v>
      </c>
      <c r="G500" s="53">
        <f t="shared" si="77"/>
        <v>-0.27558318273299942</v>
      </c>
      <c r="H500" s="53">
        <f t="shared" si="77"/>
        <v>-5.5482671057799846E-2</v>
      </c>
      <c r="I500" s="53">
        <f t="shared" si="77"/>
        <v>-0.17036083747220027</v>
      </c>
      <c r="J500" s="53">
        <f t="shared" si="77"/>
        <v>4.9389906398200269E-2</v>
      </c>
      <c r="K500" s="53">
        <f t="shared" si="77"/>
        <v>-4.8018969597800165E-2</v>
      </c>
      <c r="L500" s="53">
        <f t="shared" si="77"/>
        <v>-0.21490368480399979</v>
      </c>
      <c r="M500" s="53">
        <f t="shared" si="77"/>
        <v>-0.15294177281879992</v>
      </c>
      <c r="N500" s="53">
        <f t="shared" si="77"/>
        <v>-0.15094177281879997</v>
      </c>
      <c r="O500" s="66"/>
      <c r="P500" s="56"/>
      <c r="Q500" s="56"/>
      <c r="R500" s="53"/>
      <c r="S500" s="53"/>
      <c r="T500" s="53"/>
      <c r="U500" s="53"/>
      <c r="V500" s="53"/>
      <c r="W500" s="53"/>
      <c r="X500" s="53"/>
      <c r="Y500" s="53"/>
      <c r="Z500" s="53"/>
      <c r="AA500" s="53"/>
      <c r="AB500" s="53"/>
      <c r="AC500" s="53"/>
      <c r="AD500" s="7"/>
    </row>
    <row r="501" spans="1:30" ht="12.75" customHeight="1">
      <c r="A501" s="56" t="s">
        <v>440</v>
      </c>
      <c r="B501" s="56" t="s">
        <v>497</v>
      </c>
      <c r="C501" s="53">
        <f t="shared" ref="C501:N501" si="78">AVERAGE(B447:B451)</f>
        <v>-0.32945732530199995</v>
      </c>
      <c r="D501" s="53">
        <f t="shared" si="78"/>
        <v>-0.46969865566260011</v>
      </c>
      <c r="E501" s="53">
        <f t="shared" si="78"/>
        <v>-0.27671065119319999</v>
      </c>
      <c r="F501" s="53">
        <f t="shared" si="78"/>
        <v>-0.30756356736460005</v>
      </c>
      <c r="G501" s="53">
        <f t="shared" si="78"/>
        <v>-0.23909076140619953</v>
      </c>
      <c r="H501" s="53">
        <f t="shared" si="78"/>
        <v>-5.6550486432799828E-2</v>
      </c>
      <c r="I501" s="53">
        <f t="shared" si="78"/>
        <v>-0.22573753423020007</v>
      </c>
      <c r="J501" s="53">
        <f t="shared" si="78"/>
        <v>-7.7531316843799658E-2</v>
      </c>
      <c r="K501" s="53">
        <f t="shared" si="78"/>
        <v>-3.625285857780014E-2</v>
      </c>
      <c r="L501" s="53">
        <f t="shared" si="78"/>
        <v>-6.714057008619996E-2</v>
      </c>
      <c r="M501" s="53">
        <f t="shared" si="78"/>
        <v>-2.2148770818800047E-2</v>
      </c>
      <c r="N501" s="53">
        <f t="shared" si="78"/>
        <v>-0.10214877081879994</v>
      </c>
      <c r="O501" s="66"/>
      <c r="P501" s="56"/>
      <c r="Q501" s="56"/>
      <c r="R501" s="53"/>
      <c r="S501" s="53"/>
      <c r="T501" s="53"/>
      <c r="U501" s="53"/>
      <c r="V501" s="53"/>
      <c r="W501" s="53"/>
      <c r="X501" s="53"/>
      <c r="Y501" s="53"/>
      <c r="Z501" s="53"/>
      <c r="AA501" s="53"/>
      <c r="AB501" s="53"/>
      <c r="AC501" s="53"/>
      <c r="AD501" s="7"/>
    </row>
    <row r="502" spans="1:30" ht="12.75" customHeight="1">
      <c r="A502" s="56" t="s">
        <v>441</v>
      </c>
      <c r="B502" s="56" t="s">
        <v>498</v>
      </c>
      <c r="C502" s="53">
        <f t="shared" ref="C502:N502" si="79">AVERAGE(B448:B452)</f>
        <v>-0.35024211065559996</v>
      </c>
      <c r="D502" s="53">
        <f t="shared" si="79"/>
        <v>-0.55452032392180028</v>
      </c>
      <c r="E502" s="53">
        <f t="shared" si="79"/>
        <v>-0.31043934190060024</v>
      </c>
      <c r="F502" s="53">
        <f t="shared" si="79"/>
        <v>-0.40498776417900001</v>
      </c>
      <c r="G502" s="53">
        <f t="shared" si="79"/>
        <v>-0.32906397630359951</v>
      </c>
      <c r="H502" s="53">
        <f t="shared" si="79"/>
        <v>-0.18869806633279981</v>
      </c>
      <c r="I502" s="53">
        <f t="shared" si="79"/>
        <v>-0.26258023330559999</v>
      </c>
      <c r="J502" s="53">
        <f t="shared" si="79"/>
        <v>-0.2438018248437997</v>
      </c>
      <c r="K502" s="53">
        <f t="shared" si="79"/>
        <v>-0.15629019669560015</v>
      </c>
      <c r="L502" s="53">
        <f t="shared" si="79"/>
        <v>-0.14503094901780003</v>
      </c>
      <c r="M502" s="53">
        <f t="shared" si="79"/>
        <v>-0.12004564407700009</v>
      </c>
      <c r="N502" s="53">
        <f t="shared" si="79"/>
        <v>-0.1700456440770001</v>
      </c>
      <c r="O502" s="66"/>
      <c r="P502" s="56"/>
      <c r="Q502" s="56"/>
      <c r="R502" s="53"/>
      <c r="S502" s="53"/>
      <c r="T502" s="53"/>
      <c r="U502" s="53"/>
      <c r="V502" s="53"/>
      <c r="W502" s="53"/>
      <c r="X502" s="53"/>
      <c r="Y502" s="53"/>
      <c r="Z502" s="53"/>
      <c r="AA502" s="53"/>
      <c r="AB502" s="53"/>
      <c r="AC502" s="53"/>
      <c r="AD502" s="7"/>
    </row>
    <row r="503" spans="1:30" ht="12.75" customHeight="1">
      <c r="A503" s="56" t="s">
        <v>442</v>
      </c>
      <c r="B503" s="56" t="s">
        <v>499</v>
      </c>
      <c r="C503" s="53">
        <f t="shared" ref="C503:N505" si="80">AVERAGE(B449:B453)</f>
        <v>-0.40903544616060189</v>
      </c>
      <c r="D503" s="53">
        <f t="shared" si="80"/>
        <v>-0.56250137871059702</v>
      </c>
      <c r="E503" s="53">
        <f t="shared" si="80"/>
        <v>-0.30352649680643529</v>
      </c>
      <c r="F503" s="53">
        <f t="shared" si="80"/>
        <v>-0.48169207780976098</v>
      </c>
      <c r="G503" s="53">
        <f t="shared" si="80"/>
        <v>-0.42161097048657836</v>
      </c>
      <c r="H503" s="53">
        <f t="shared" si="80"/>
        <v>-0.2651712896451352</v>
      </c>
      <c r="I503" s="53">
        <f t="shared" si="80"/>
        <v>-0.30737613015018139</v>
      </c>
      <c r="J503" s="53">
        <f t="shared" si="80"/>
        <v>-0.417222635673488</v>
      </c>
      <c r="K503" s="53">
        <f t="shared" si="80"/>
        <v>-0.24941865715382239</v>
      </c>
      <c r="L503" s="53">
        <f t="shared" si="80"/>
        <v>-0.12885900681363296</v>
      </c>
      <c r="M503" s="53">
        <f t="shared" si="80"/>
        <v>-0.13907097446612368</v>
      </c>
      <c r="N503" s="53">
        <f t="shared" si="80"/>
        <v>-0.17333184971995622</v>
      </c>
      <c r="O503" s="66"/>
      <c r="P503" s="56"/>
      <c r="Q503" s="56"/>
      <c r="R503" s="53"/>
      <c r="S503" s="53"/>
      <c r="T503" s="53"/>
      <c r="U503" s="53"/>
      <c r="V503" s="53"/>
      <c r="W503" s="53"/>
      <c r="X503" s="53"/>
      <c r="Y503" s="53"/>
      <c r="Z503" s="53"/>
      <c r="AA503" s="53"/>
      <c r="AB503" s="53"/>
      <c r="AC503" s="53"/>
      <c r="AD503" s="7"/>
    </row>
    <row r="504" spans="1:30" ht="12.75" customHeight="1">
      <c r="A504" s="56" t="s">
        <v>443</v>
      </c>
      <c r="B504" s="56" t="s">
        <v>500</v>
      </c>
      <c r="C504" s="53">
        <f t="shared" ref="C504:N505" si="81">AVERAGE(B450:B454)</f>
        <v>-0.42949123540331674</v>
      </c>
      <c r="D504" s="53">
        <f t="shared" si="81"/>
        <v>-0.5620251703608824</v>
      </c>
      <c r="E504" s="53">
        <f t="shared" si="81"/>
        <v>-0.26988531472925692</v>
      </c>
      <c r="F504" s="53">
        <f t="shared" si="81"/>
        <v>-0.26291995045034022</v>
      </c>
      <c r="G504" s="53">
        <f t="shared" si="81"/>
        <v>-0.29299249679489048</v>
      </c>
      <c r="H504" s="53">
        <f t="shared" si="81"/>
        <v>-0.19237705617352246</v>
      </c>
      <c r="I504" s="53">
        <f t="shared" si="81"/>
        <v>-0.19581932499815674</v>
      </c>
      <c r="J504" s="53">
        <f t="shared" si="81"/>
        <v>-0.20366775603761766</v>
      </c>
      <c r="K504" s="53">
        <f>AVERAGE(J450:J454)</f>
        <v>1.4969267698418775E-3</v>
      </c>
      <c r="L504" s="53">
        <f t="shared" si="81"/>
        <v>-2.8527074496929573E-2</v>
      </c>
      <c r="M504" s="53">
        <f t="shared" si="81"/>
        <v>-0.22565368722789572</v>
      </c>
      <c r="N504" s="53">
        <f t="shared" si="81"/>
        <v>-0.22014166647719779</v>
      </c>
      <c r="O504" s="66"/>
      <c r="P504" s="56"/>
      <c r="Q504" s="56"/>
      <c r="R504" s="53"/>
      <c r="S504" s="53"/>
      <c r="T504" s="53"/>
      <c r="U504" s="53"/>
      <c r="V504" s="53"/>
      <c r="W504" s="53"/>
      <c r="X504" s="53"/>
      <c r="Y504" s="53"/>
      <c r="Z504" s="53"/>
      <c r="AA504" s="53"/>
      <c r="AB504" s="53"/>
      <c r="AC504" s="53"/>
      <c r="AD504" s="7"/>
    </row>
    <row r="505" spans="1:30" ht="12.75" customHeight="1" thickBot="1">
      <c r="A505" s="68" t="s">
        <v>451</v>
      </c>
      <c r="B505" s="68" t="s">
        <v>501</v>
      </c>
      <c r="C505" s="59">
        <f t="shared" ref="C505:H505" si="82">AVERAGE(B451:B455)</f>
        <v>-0.53047270793078893</v>
      </c>
      <c r="D505" s="59">
        <f t="shared" si="82"/>
        <v>-0.31689632086027791</v>
      </c>
      <c r="E505" s="59">
        <f t="shared" si="82"/>
        <v>-0.21158400414860434</v>
      </c>
      <c r="F505" s="59">
        <f t="shared" si="82"/>
        <v>-0.23477147668389228</v>
      </c>
      <c r="G505" s="59">
        <f t="shared" si="82"/>
        <v>-0.27060930413073336</v>
      </c>
      <c r="H505" s="59">
        <f t="shared" si="82"/>
        <v>-0.14092349222589426</v>
      </c>
      <c r="I505" s="59">
        <f>AVERAGE(H451:H455)</f>
        <v>-5.1083328311674767E-2</v>
      </c>
      <c r="J505" s="59">
        <f t="shared" si="81"/>
        <v>-7.1698447045121405E-2</v>
      </c>
      <c r="K505" s="59">
        <f t="shared" si="80"/>
        <v>3.0269857018196511E-2</v>
      </c>
      <c r="L505" s="59">
        <f t="shared" si="81"/>
        <v>9.4934165786776423E-2</v>
      </c>
      <c r="M505" s="59">
        <f t="shared" si="81"/>
        <v>-0.12822985807204274</v>
      </c>
      <c r="N505" s="59">
        <f t="shared" si="81"/>
        <v>-0.15498609594410356</v>
      </c>
      <c r="O505" s="66"/>
      <c r="P505" s="56"/>
      <c r="Q505" s="56"/>
      <c r="R505" s="53"/>
      <c r="S505" s="53"/>
      <c r="T505" s="53"/>
      <c r="U505" s="53"/>
      <c r="V505" s="53"/>
      <c r="W505" s="53"/>
      <c r="X505" s="53"/>
      <c r="Y505" s="53"/>
      <c r="Z505" s="53"/>
      <c r="AA505" s="53"/>
      <c r="AB505" s="53"/>
      <c r="AC505" s="53"/>
      <c r="AD505" s="7"/>
    </row>
    <row r="506" spans="1:30" ht="12.75" customHeight="1">
      <c r="A506" s="56" t="s">
        <v>150</v>
      </c>
      <c r="B506" s="56"/>
      <c r="C506" s="53"/>
      <c r="D506" s="53"/>
      <c r="E506" s="53"/>
      <c r="F506" s="53"/>
      <c r="G506" s="53"/>
      <c r="H506" s="53"/>
      <c r="I506" s="53"/>
      <c r="J506" s="53"/>
      <c r="K506" s="53"/>
      <c r="L506" s="53"/>
      <c r="M506" s="53"/>
      <c r="N506" s="53"/>
      <c r="O506" s="66"/>
      <c r="P506" s="56"/>
      <c r="Q506" s="56"/>
      <c r="R506" s="56"/>
      <c r="S506" s="56"/>
      <c r="T506" s="56"/>
      <c r="AD506" s="7"/>
    </row>
    <row r="507" spans="1:30" ht="12.75" customHeight="1">
      <c r="B507" s="56"/>
      <c r="C507" s="53"/>
      <c r="D507" s="53"/>
      <c r="E507" s="53"/>
      <c r="F507" s="53"/>
      <c r="G507" s="53"/>
      <c r="H507" s="53"/>
      <c r="I507" s="53"/>
      <c r="J507" s="53"/>
      <c r="K507" s="53"/>
      <c r="L507" s="53"/>
      <c r="M507" s="53"/>
      <c r="N507" s="53"/>
      <c r="O507" s="56"/>
      <c r="P507" s="56"/>
      <c r="Q507" s="56" t="s">
        <v>31</v>
      </c>
    </row>
    <row r="508" spans="1:30" ht="12.75" customHeight="1" thickBot="1">
      <c r="A508" s="3" t="s">
        <v>502</v>
      </c>
      <c r="B508" s="3"/>
      <c r="C508" s="3"/>
      <c r="D508" s="3"/>
      <c r="E508" s="3"/>
      <c r="F508" s="68"/>
      <c r="G508" s="68"/>
      <c r="H508" s="68"/>
      <c r="I508" s="68"/>
      <c r="J508" s="68"/>
      <c r="K508" s="68"/>
      <c r="L508" s="68"/>
      <c r="M508" s="68"/>
      <c r="N508" s="68"/>
      <c r="O508" s="56"/>
      <c r="P508" s="56"/>
      <c r="Q508" s="56"/>
    </row>
    <row r="509" spans="1:30" ht="12.75" customHeight="1" thickBot="1">
      <c r="A509" s="135" t="s">
        <v>388</v>
      </c>
      <c r="B509" s="475"/>
      <c r="C509" s="475"/>
      <c r="D509" s="475"/>
      <c r="E509" s="475"/>
      <c r="F509" s="475"/>
      <c r="G509" s="475" t="s">
        <v>130</v>
      </c>
      <c r="H509" s="475"/>
      <c r="I509" s="475"/>
      <c r="J509" s="475"/>
      <c r="K509" s="475"/>
      <c r="L509" s="475"/>
      <c r="M509" s="475"/>
      <c r="N509" s="46" t="s">
        <v>503</v>
      </c>
      <c r="O509" s="56"/>
      <c r="Q509" s="56"/>
    </row>
    <row r="510" spans="1:30" ht="12.75" customHeight="1" thickBot="1">
      <c r="A510" s="343" t="s">
        <v>131</v>
      </c>
      <c r="B510" s="92" t="s">
        <v>82</v>
      </c>
      <c r="C510" s="92" t="s">
        <v>94</v>
      </c>
      <c r="D510" s="92" t="s">
        <v>84</v>
      </c>
      <c r="E510" s="92" t="s">
        <v>85</v>
      </c>
      <c r="F510" s="92" t="s">
        <v>86</v>
      </c>
      <c r="G510" s="92" t="s">
        <v>87</v>
      </c>
      <c r="H510" s="92" t="s">
        <v>88</v>
      </c>
      <c r="I510" s="92" t="s">
        <v>89</v>
      </c>
      <c r="J510" s="92" t="s">
        <v>90</v>
      </c>
      <c r="K510" s="92" t="s">
        <v>91</v>
      </c>
      <c r="L510" s="92" t="s">
        <v>92</v>
      </c>
      <c r="M510" s="92" t="s">
        <v>93</v>
      </c>
      <c r="N510" s="476" t="s">
        <v>31</v>
      </c>
      <c r="O510" s="56"/>
      <c r="P510" s="56"/>
      <c r="Q510" s="56"/>
    </row>
    <row r="511" spans="1:30" ht="12.75" customHeight="1">
      <c r="A511" s="56"/>
      <c r="B511" s="317"/>
      <c r="C511" s="317"/>
      <c r="D511" s="317"/>
      <c r="E511" s="317"/>
      <c r="F511" s="317"/>
      <c r="G511" s="210" t="s">
        <v>504</v>
      </c>
      <c r="H511" s="317"/>
      <c r="I511" s="317"/>
      <c r="J511" s="317"/>
      <c r="K511" s="317"/>
      <c r="L511" s="317"/>
      <c r="M511" s="317"/>
      <c r="N511" s="56"/>
      <c r="O511" s="56"/>
      <c r="P511" s="56"/>
      <c r="Q511" s="56"/>
    </row>
    <row r="512" spans="1:30" ht="12.75" customHeight="1">
      <c r="A512" s="66" t="s">
        <v>394</v>
      </c>
      <c r="B512" s="48">
        <v>9.8000000000000004E-2</v>
      </c>
      <c r="C512" s="48">
        <v>0.20200000000000001</v>
      </c>
      <c r="D512" s="48">
        <v>0.16400000000000001</v>
      </c>
      <c r="E512" s="48">
        <v>0.106</v>
      </c>
      <c r="F512" s="48">
        <v>5.8000000000000003E-2</v>
      </c>
      <c r="G512" s="48">
        <v>4.8000000000000001E-2</v>
      </c>
      <c r="H512" s="48">
        <v>5.6000000000000001E-2</v>
      </c>
      <c r="I512" s="48">
        <v>6.5000000000000002E-2</v>
      </c>
      <c r="J512" s="48">
        <v>6.9000000000000006E-2</v>
      </c>
      <c r="K512" s="48">
        <v>5.1999999999999998E-2</v>
      </c>
      <c r="L512" s="48">
        <v>4.3999999999999997E-2</v>
      </c>
      <c r="M512" s="48">
        <v>3.5999999999999997E-2</v>
      </c>
      <c r="N512" s="53">
        <v>0.99800000000000022</v>
      </c>
      <c r="O512" s="56"/>
      <c r="P512" s="56"/>
      <c r="Q512" s="56"/>
    </row>
    <row r="513" spans="1:17" ht="12.75" customHeight="1">
      <c r="A513" s="66" t="s">
        <v>396</v>
      </c>
      <c r="B513" s="48">
        <v>9.2999999999999999E-2</v>
      </c>
      <c r="C513" s="48">
        <v>0.19400000000000001</v>
      </c>
      <c r="D513" s="48">
        <v>0.13</v>
      </c>
      <c r="E513" s="48">
        <v>9.6000000000000002E-2</v>
      </c>
      <c r="F513" s="48">
        <v>6.4000000000000001E-2</v>
      </c>
      <c r="G513" s="48">
        <v>5.0999999999999997E-2</v>
      </c>
      <c r="H513" s="48">
        <v>6.7000000000000004E-2</v>
      </c>
      <c r="I513" s="48">
        <v>7.6999999999999999E-2</v>
      </c>
      <c r="J513" s="48">
        <v>7.0000000000000007E-2</v>
      </c>
      <c r="K513" s="48">
        <v>5.8999999999999997E-2</v>
      </c>
      <c r="L513" s="48">
        <v>5.5E-2</v>
      </c>
      <c r="M513" s="48">
        <v>4.2999999999999997E-2</v>
      </c>
      <c r="N513" s="53">
        <v>0.99900000000000011</v>
      </c>
      <c r="O513" s="56"/>
      <c r="P513" s="56"/>
      <c r="Q513" s="56"/>
    </row>
    <row r="514" spans="1:17" ht="12.75" customHeight="1">
      <c r="A514" s="66" t="s">
        <v>397</v>
      </c>
      <c r="B514" s="71">
        <v>0.11</v>
      </c>
      <c r="C514" s="71">
        <v>0.17699999999999999</v>
      </c>
      <c r="D514" s="71">
        <v>0.104</v>
      </c>
      <c r="E514" s="71">
        <v>8.7999999999999995E-2</v>
      </c>
      <c r="F514" s="71">
        <v>6.7000000000000004E-2</v>
      </c>
      <c r="G514" s="71">
        <v>6.7000000000000004E-2</v>
      </c>
      <c r="H514" s="71">
        <v>5.8000000000000003E-2</v>
      </c>
      <c r="I514" s="71">
        <v>6.3E-2</v>
      </c>
      <c r="J514" s="71">
        <v>6.7000000000000004E-2</v>
      </c>
      <c r="K514" s="71">
        <v>7.6999999999999999E-2</v>
      </c>
      <c r="L514" s="71">
        <v>7.1999999999999995E-2</v>
      </c>
      <c r="M514" s="71">
        <v>4.9000000000000002E-2</v>
      </c>
      <c r="N514" s="53">
        <v>0.99899999999999989</v>
      </c>
      <c r="O514" s="56"/>
      <c r="P514" s="53"/>
      <c r="Q514" s="56"/>
    </row>
    <row r="515" spans="1:17" ht="12.75" customHeight="1">
      <c r="A515" s="66" t="s">
        <v>398</v>
      </c>
      <c r="B515" s="71">
        <v>7.0000000000000007E-2</v>
      </c>
      <c r="C515" s="71">
        <v>0.13100000000000001</v>
      </c>
      <c r="D515" s="71">
        <v>0.13</v>
      </c>
      <c r="E515" s="71">
        <v>0.11600000000000001</v>
      </c>
      <c r="F515" s="71">
        <v>9.7000000000000003E-2</v>
      </c>
      <c r="G515" s="71">
        <v>6.7699999999999996E-2</v>
      </c>
      <c r="H515" s="71">
        <v>6.3E-2</v>
      </c>
      <c r="I515" s="71">
        <v>8.2000000000000003E-2</v>
      </c>
      <c r="J515" s="71">
        <v>6.5000000000000002E-2</v>
      </c>
      <c r="K515" s="71">
        <v>5.8000000000000003E-2</v>
      </c>
      <c r="L515" s="71">
        <v>6.0999999999999999E-2</v>
      </c>
      <c r="M515" s="71">
        <v>5.8999999999999997E-2</v>
      </c>
      <c r="N515" s="53">
        <v>0.99970000000000003</v>
      </c>
      <c r="O515" s="56"/>
      <c r="P515" s="53"/>
      <c r="Q515" s="56"/>
    </row>
    <row r="516" spans="1:17" ht="12.75" customHeight="1">
      <c r="A516" s="66" t="s">
        <v>399</v>
      </c>
      <c r="B516" s="71">
        <v>0.121</v>
      </c>
      <c r="C516" s="71">
        <v>0.19400000000000001</v>
      </c>
      <c r="D516" s="71">
        <v>0.106</v>
      </c>
      <c r="E516" s="71">
        <v>8.3000000000000004E-2</v>
      </c>
      <c r="F516" s="71">
        <v>0.08</v>
      </c>
      <c r="G516" s="71">
        <v>6.9000000000000006E-2</v>
      </c>
      <c r="H516" s="71">
        <v>7.9000000000000001E-2</v>
      </c>
      <c r="I516" s="71">
        <v>0.08</v>
      </c>
      <c r="J516" s="71">
        <v>6.3E-2</v>
      </c>
      <c r="K516" s="71">
        <v>4.4999999999999998E-2</v>
      </c>
      <c r="L516" s="71">
        <v>0.04</v>
      </c>
      <c r="M516" s="71">
        <v>0.04</v>
      </c>
      <c r="N516" s="53">
        <v>1</v>
      </c>
      <c r="O516" s="56"/>
      <c r="P516" s="53"/>
      <c r="Q516" s="56"/>
    </row>
    <row r="517" spans="1:17" ht="12.75" customHeight="1">
      <c r="A517" s="66" t="s">
        <v>400</v>
      </c>
      <c r="B517" s="71">
        <v>0.1</v>
      </c>
      <c r="C517" s="71">
        <v>0.216</v>
      </c>
      <c r="D517" s="71">
        <v>0.115</v>
      </c>
      <c r="E517" s="71">
        <v>0.11600000000000001</v>
      </c>
      <c r="F517" s="71">
        <v>9.2999999999999999E-2</v>
      </c>
      <c r="G517" s="71">
        <v>5.8000000000000003E-2</v>
      </c>
      <c r="H517" s="71">
        <v>5.0999999999999997E-2</v>
      </c>
      <c r="I517" s="71">
        <v>7.1999999999999995E-2</v>
      </c>
      <c r="J517" s="71">
        <v>4.9000000000000002E-2</v>
      </c>
      <c r="K517" s="71">
        <v>4.4999999999999998E-2</v>
      </c>
      <c r="L517" s="71">
        <v>5.0999999999999997E-2</v>
      </c>
      <c r="M517" s="71">
        <v>3.2000000000000001E-2</v>
      </c>
      <c r="N517" s="53">
        <v>0.99800000000000022</v>
      </c>
      <c r="O517" s="56"/>
      <c r="P517" s="53"/>
      <c r="Q517" s="56"/>
    </row>
    <row r="518" spans="1:17" ht="12.75" customHeight="1">
      <c r="A518" s="66" t="s">
        <v>401</v>
      </c>
      <c r="B518" s="71">
        <v>0.112</v>
      </c>
      <c r="C518" s="71">
        <v>0.17</v>
      </c>
      <c r="D518" s="71">
        <v>0.126</v>
      </c>
      <c r="E518" s="71">
        <v>0.11</v>
      </c>
      <c r="F518" s="71">
        <v>8.5999999999999993E-2</v>
      </c>
      <c r="G518" s="71">
        <v>7.0000000000000007E-2</v>
      </c>
      <c r="H518" s="71">
        <v>4.5999999999999999E-2</v>
      </c>
      <c r="I518" s="71">
        <v>6.7000000000000004E-2</v>
      </c>
      <c r="J518" s="71">
        <v>5.3999999999999999E-2</v>
      </c>
      <c r="K518" s="71">
        <v>6.4000000000000001E-2</v>
      </c>
      <c r="L518" s="71">
        <v>5.8000000000000003E-2</v>
      </c>
      <c r="M518" s="71">
        <v>3.7999999999999999E-2</v>
      </c>
      <c r="N518" s="53">
        <v>1.0010000000000001</v>
      </c>
      <c r="O518" s="56"/>
      <c r="P518" s="53"/>
      <c r="Q518" s="56"/>
    </row>
    <row r="519" spans="1:17" ht="12.75" customHeight="1">
      <c r="A519" s="66" t="s">
        <v>402</v>
      </c>
      <c r="B519" s="71">
        <v>8.8999999999999996E-2</v>
      </c>
      <c r="C519" s="71">
        <v>0.17399999999999999</v>
      </c>
      <c r="D519" s="71">
        <v>0.13700000000000001</v>
      </c>
      <c r="E519" s="71">
        <v>8.8999999999999996E-2</v>
      </c>
      <c r="F519" s="71">
        <v>5.5E-2</v>
      </c>
      <c r="G519" s="71">
        <v>9.4E-2</v>
      </c>
      <c r="H519" s="71">
        <v>6.8000000000000005E-2</v>
      </c>
      <c r="I519" s="71">
        <v>8.6999999999999994E-2</v>
      </c>
      <c r="J519" s="71">
        <v>6.3E-2</v>
      </c>
      <c r="K519" s="71">
        <v>6.3E-2</v>
      </c>
      <c r="L519" s="71">
        <v>4.5999999999999999E-2</v>
      </c>
      <c r="M519" s="71">
        <v>3.3000000000000002E-2</v>
      </c>
      <c r="N519" s="53">
        <v>0.99799999999999989</v>
      </c>
      <c r="O519" s="56"/>
      <c r="P519" s="53"/>
      <c r="Q519" s="56"/>
    </row>
    <row r="520" spans="1:17" ht="12.75" customHeight="1">
      <c r="A520" s="66" t="s">
        <v>403</v>
      </c>
      <c r="B520" s="71">
        <v>7.6999999999999999E-2</v>
      </c>
      <c r="C520" s="71">
        <v>0.16500000000000001</v>
      </c>
      <c r="D520" s="71">
        <v>0.159</v>
      </c>
      <c r="E520" s="71">
        <v>8.7999999999999995E-2</v>
      </c>
      <c r="F520" s="71">
        <v>5.8999999999999997E-2</v>
      </c>
      <c r="G520" s="71">
        <v>7.0000000000000007E-2</v>
      </c>
      <c r="H520" s="71">
        <v>8.2000000000000003E-2</v>
      </c>
      <c r="I520" s="71">
        <v>7.6999999999999999E-2</v>
      </c>
      <c r="J520" s="71">
        <v>5.8000000000000003E-2</v>
      </c>
      <c r="K520" s="71">
        <v>6.9000000000000006E-2</v>
      </c>
      <c r="L520" s="71">
        <v>5.3999999999999999E-2</v>
      </c>
      <c r="M520" s="71">
        <v>0.04</v>
      </c>
      <c r="N520" s="53">
        <v>0.99800000000000022</v>
      </c>
      <c r="O520" s="56"/>
      <c r="P520" s="53"/>
      <c r="Q520" s="56"/>
    </row>
    <row r="521" spans="1:17" ht="12.75" customHeight="1">
      <c r="A521" s="66" t="s">
        <v>404</v>
      </c>
      <c r="B521" s="71">
        <v>8.8999999999999996E-2</v>
      </c>
      <c r="C521" s="71">
        <v>0.218</v>
      </c>
      <c r="D521" s="71">
        <v>0.17599999999999999</v>
      </c>
      <c r="E521" s="71">
        <v>9.5000000000000001E-2</v>
      </c>
      <c r="F521" s="71">
        <v>7.0999999999999994E-2</v>
      </c>
      <c r="G521" s="71">
        <v>5.3999999999999999E-2</v>
      </c>
      <c r="H521" s="71">
        <v>4.4999999999999998E-2</v>
      </c>
      <c r="I521" s="71">
        <v>7.2999999999999995E-2</v>
      </c>
      <c r="J521" s="71">
        <v>4.9000000000000002E-2</v>
      </c>
      <c r="K521" s="71">
        <v>4.9000000000000002E-2</v>
      </c>
      <c r="L521" s="71">
        <v>4.4999999999999998E-2</v>
      </c>
      <c r="M521" s="71">
        <v>3.5000000000000003E-2</v>
      </c>
      <c r="N521" s="53">
        <v>0.99900000000000011</v>
      </c>
      <c r="O521" s="56"/>
      <c r="P521" s="53"/>
      <c r="Q521" s="56"/>
    </row>
    <row r="522" spans="1:17" ht="12.75" customHeight="1">
      <c r="A522" s="66" t="s">
        <v>405</v>
      </c>
      <c r="B522" s="71">
        <v>0.114</v>
      </c>
      <c r="C522" s="71">
        <v>0.2</v>
      </c>
      <c r="D522" s="71">
        <v>0.114</v>
      </c>
      <c r="E522" s="71">
        <v>8.7999999999999995E-2</v>
      </c>
      <c r="F522" s="71">
        <v>7.5999999999999998E-2</v>
      </c>
      <c r="G522" s="71">
        <v>6.4000000000000001E-2</v>
      </c>
      <c r="H522" s="71">
        <v>8.2000000000000003E-2</v>
      </c>
      <c r="I522" s="71">
        <v>8.4000000000000005E-2</v>
      </c>
      <c r="J522" s="71">
        <v>4.3999999999999997E-2</v>
      </c>
      <c r="K522" s="71">
        <v>5.1999999999999998E-2</v>
      </c>
      <c r="L522" s="71">
        <v>4.5999999999999999E-2</v>
      </c>
      <c r="M522" s="71">
        <v>3.4000000000000002E-2</v>
      </c>
      <c r="N522" s="53">
        <v>0.998</v>
      </c>
      <c r="O522" s="56"/>
      <c r="P522" s="53"/>
      <c r="Q522" s="56"/>
    </row>
    <row r="523" spans="1:17" ht="12.75" customHeight="1">
      <c r="A523" s="66" t="s">
        <v>406</v>
      </c>
      <c r="B523" s="71">
        <v>0.11899999999999999</v>
      </c>
      <c r="C523" s="71">
        <v>0.17199999999999999</v>
      </c>
      <c r="D523" s="71">
        <v>0.104</v>
      </c>
      <c r="E523" s="71">
        <v>9.4E-2</v>
      </c>
      <c r="F523" s="71">
        <v>7.0000000000000007E-2</v>
      </c>
      <c r="G523" s="71">
        <v>5.3999999999999999E-2</v>
      </c>
      <c r="H523" s="71">
        <v>7.2999999999999995E-2</v>
      </c>
      <c r="I523" s="71">
        <v>0.08</v>
      </c>
      <c r="J523" s="71">
        <v>6.7000000000000004E-2</v>
      </c>
      <c r="K523" s="71">
        <v>6.6000000000000003E-2</v>
      </c>
      <c r="L523" s="71">
        <v>4.4999999999999998E-2</v>
      </c>
      <c r="M523" s="71">
        <v>5.7000000000000002E-2</v>
      </c>
      <c r="N523" s="53">
        <v>1.0010000000000001</v>
      </c>
      <c r="O523" s="56"/>
      <c r="P523" s="53"/>
      <c r="Q523" s="56"/>
    </row>
    <row r="524" spans="1:17" ht="12.75" customHeight="1">
      <c r="A524" s="66" t="s">
        <v>407</v>
      </c>
      <c r="B524" s="48">
        <v>0.15</v>
      </c>
      <c r="C524" s="48">
        <v>0.159</v>
      </c>
      <c r="D524" s="48">
        <v>0.126</v>
      </c>
      <c r="E524" s="48">
        <v>7.9000000000000001E-2</v>
      </c>
      <c r="F524" s="48">
        <v>6.5000000000000002E-2</v>
      </c>
      <c r="G524" s="48">
        <v>4.9000000000000002E-2</v>
      </c>
      <c r="H524" s="48">
        <v>0.08</v>
      </c>
      <c r="I524" s="48">
        <v>8.4000000000000005E-2</v>
      </c>
      <c r="J524" s="48">
        <v>4.9000000000000002E-2</v>
      </c>
      <c r="K524" s="48">
        <v>4.3999999999999997E-2</v>
      </c>
      <c r="L524" s="48">
        <v>4.3999999999999997E-2</v>
      </c>
      <c r="M524" s="48">
        <v>7.0999999999999994E-2</v>
      </c>
      <c r="N524" s="53">
        <v>1</v>
      </c>
      <c r="O524" s="56"/>
      <c r="P524" s="53"/>
      <c r="Q524" s="56"/>
    </row>
    <row r="525" spans="1:17" ht="12.75" customHeight="1">
      <c r="A525" s="66" t="s">
        <v>408</v>
      </c>
      <c r="B525" s="48">
        <v>0.223</v>
      </c>
      <c r="C525" s="48">
        <v>0.13300000000000001</v>
      </c>
      <c r="D525" s="48">
        <v>0.109</v>
      </c>
      <c r="E525" s="48">
        <v>8.6999999999999994E-2</v>
      </c>
      <c r="F525" s="48">
        <v>5.8000000000000003E-2</v>
      </c>
      <c r="G525" s="48">
        <v>5.3999999999999999E-2</v>
      </c>
      <c r="H525" s="48">
        <v>7.0000000000000007E-2</v>
      </c>
      <c r="I525" s="48">
        <v>8.5000000000000006E-2</v>
      </c>
      <c r="J525" s="48">
        <v>3.7999999999999999E-2</v>
      </c>
      <c r="K525" s="48">
        <v>5.3999999999999999E-2</v>
      </c>
      <c r="L525" s="48">
        <v>3.7999999999999999E-2</v>
      </c>
      <c r="M525" s="48">
        <v>5.0999999999999997E-2</v>
      </c>
      <c r="N525" s="53">
        <v>1</v>
      </c>
      <c r="O525" s="56"/>
      <c r="P525" s="53"/>
      <c r="Q525" s="56"/>
    </row>
    <row r="526" spans="1:17" ht="12.75" customHeight="1">
      <c r="A526" s="66" t="s">
        <v>409</v>
      </c>
      <c r="B526" s="48">
        <v>0.13100000000000001</v>
      </c>
      <c r="C526" s="48">
        <v>0.19600000000000001</v>
      </c>
      <c r="D526" s="48">
        <v>0.129</v>
      </c>
      <c r="E526" s="48">
        <v>7.0999999999999994E-2</v>
      </c>
      <c r="F526" s="48">
        <v>6.2E-2</v>
      </c>
      <c r="G526" s="48">
        <v>6.9000000000000006E-2</v>
      </c>
      <c r="H526" s="48">
        <v>7.9000000000000001E-2</v>
      </c>
      <c r="I526" s="48">
        <v>0.09</v>
      </c>
      <c r="J526" s="48">
        <v>3.9E-2</v>
      </c>
      <c r="K526" s="48">
        <v>4.3999999999999997E-2</v>
      </c>
      <c r="L526" s="48">
        <v>4.4999999999999998E-2</v>
      </c>
      <c r="M526" s="48">
        <v>4.4999999999999998E-2</v>
      </c>
      <c r="N526" s="53">
        <v>1</v>
      </c>
      <c r="O526" s="56"/>
      <c r="P526" s="56"/>
      <c r="Q526" s="56"/>
    </row>
    <row r="527" spans="1:17" ht="12.75" customHeight="1">
      <c r="A527" s="66" t="s">
        <v>410</v>
      </c>
      <c r="B527" s="48">
        <v>0.106</v>
      </c>
      <c r="C527" s="48">
        <v>0.19700000000000001</v>
      </c>
      <c r="D527" s="48">
        <v>0.112</v>
      </c>
      <c r="E527" s="48">
        <v>7.1999999999999995E-2</v>
      </c>
      <c r="F527" s="48">
        <v>6.0999999999999999E-2</v>
      </c>
      <c r="G527" s="48">
        <v>0.05</v>
      </c>
      <c r="H527" s="48">
        <v>6.7000000000000004E-2</v>
      </c>
      <c r="I527" s="48">
        <v>9.5000000000000001E-2</v>
      </c>
      <c r="J527" s="48">
        <v>6.3E-2</v>
      </c>
      <c r="K527" s="48">
        <v>6.6000000000000003E-2</v>
      </c>
      <c r="L527" s="48">
        <v>5.5E-2</v>
      </c>
      <c r="M527" s="48">
        <v>5.6000000000000001E-2</v>
      </c>
      <c r="N527" s="53">
        <v>1</v>
      </c>
      <c r="O527" s="56"/>
      <c r="P527" s="56"/>
      <c r="Q527" s="56"/>
    </row>
    <row r="528" spans="1:17" ht="12.75" customHeight="1">
      <c r="A528" s="66" t="s">
        <v>411</v>
      </c>
      <c r="B528" s="48">
        <v>0.17899999999999999</v>
      </c>
      <c r="C528" s="48">
        <v>0.158</v>
      </c>
      <c r="D528" s="48">
        <v>0.11799999999999999</v>
      </c>
      <c r="E528" s="48">
        <v>7.6999999999999999E-2</v>
      </c>
      <c r="F528" s="48">
        <v>7.5999999999999998E-2</v>
      </c>
      <c r="G528" s="48">
        <v>6.7000000000000004E-2</v>
      </c>
      <c r="H528" s="48">
        <v>0.08</v>
      </c>
      <c r="I528" s="48">
        <v>8.6999999999999994E-2</v>
      </c>
      <c r="J528" s="48">
        <v>5.1999999999999998E-2</v>
      </c>
      <c r="K528" s="48">
        <v>4.5999999999999999E-2</v>
      </c>
      <c r="L528" s="48">
        <v>3.1E-2</v>
      </c>
      <c r="M528" s="48">
        <v>2.9000000000000001E-2</v>
      </c>
      <c r="N528" s="53">
        <v>1</v>
      </c>
      <c r="O528" s="56"/>
      <c r="P528" s="56"/>
      <c r="Q528" s="56"/>
    </row>
    <row r="529" spans="1:28" ht="12.75" customHeight="1">
      <c r="A529" s="66" t="s">
        <v>412</v>
      </c>
      <c r="B529" s="48">
        <v>8.8999999999999996E-2</v>
      </c>
      <c r="C529" s="48">
        <v>0.16200000000000001</v>
      </c>
      <c r="D529" s="48">
        <v>9.5000000000000001E-2</v>
      </c>
      <c r="E529" s="48">
        <v>0.11</v>
      </c>
      <c r="F529" s="48">
        <v>7.3999999999999996E-2</v>
      </c>
      <c r="G529" s="48">
        <v>7.8E-2</v>
      </c>
      <c r="H529" s="48">
        <v>0.08</v>
      </c>
      <c r="I529" s="48">
        <v>0.108</v>
      </c>
      <c r="J529" s="48">
        <v>5.7000000000000002E-2</v>
      </c>
      <c r="K529" s="48">
        <v>6.3E-2</v>
      </c>
      <c r="L529" s="48">
        <v>4.2999999999999997E-2</v>
      </c>
      <c r="M529" s="48">
        <v>4.1000000000000002E-2</v>
      </c>
      <c r="N529" s="53">
        <v>1</v>
      </c>
      <c r="O529" s="56"/>
      <c r="P529" s="56"/>
      <c r="Q529" s="56"/>
    </row>
    <row r="530" spans="1:28" ht="12.75" customHeight="1">
      <c r="A530" s="66" t="s">
        <v>413</v>
      </c>
      <c r="B530" s="48">
        <v>0.10199999999999999</v>
      </c>
      <c r="C530" s="48">
        <v>0.155</v>
      </c>
      <c r="D530" s="48">
        <v>9.1999999999999998E-2</v>
      </c>
      <c r="E530" s="48">
        <v>8.5999999999999993E-2</v>
      </c>
      <c r="F530" s="48">
        <v>9.0999999999999998E-2</v>
      </c>
      <c r="G530" s="48">
        <v>8.5999999999999993E-2</v>
      </c>
      <c r="H530" s="48">
        <v>9.0999999999999998E-2</v>
      </c>
      <c r="I530" s="48">
        <v>0.105</v>
      </c>
      <c r="J530" s="48">
        <v>5.0999999999999997E-2</v>
      </c>
      <c r="K530" s="48">
        <v>5.2999999999999999E-2</v>
      </c>
      <c r="L530" s="48">
        <v>4.2999999999999997E-2</v>
      </c>
      <c r="M530" s="48">
        <v>4.4999999999999998E-2</v>
      </c>
      <c r="N530" s="53">
        <v>1</v>
      </c>
      <c r="O530" s="56"/>
      <c r="P530" s="56"/>
      <c r="Q530" s="56"/>
    </row>
    <row r="531" spans="1:28" ht="12.75" customHeight="1">
      <c r="A531" s="66" t="s">
        <v>414</v>
      </c>
      <c r="B531" s="48">
        <v>0.124</v>
      </c>
      <c r="C531" s="48">
        <v>0.16800000000000001</v>
      </c>
      <c r="D531" s="48">
        <v>0.11799999999999999</v>
      </c>
      <c r="E531" s="48">
        <v>9.5000000000000001E-2</v>
      </c>
      <c r="F531" s="48">
        <v>6.9000000000000006E-2</v>
      </c>
      <c r="G531" s="48">
        <v>5.6000000000000001E-2</v>
      </c>
      <c r="H531" s="48">
        <v>8.5999999999999993E-2</v>
      </c>
      <c r="I531" s="48">
        <v>8.5000000000000006E-2</v>
      </c>
      <c r="J531" s="48">
        <v>0.06</v>
      </c>
      <c r="K531" s="48">
        <v>4.8000000000000001E-2</v>
      </c>
      <c r="L531" s="48">
        <v>4.1000000000000002E-2</v>
      </c>
      <c r="M531" s="48">
        <v>0.05</v>
      </c>
      <c r="N531" s="53">
        <v>1</v>
      </c>
      <c r="O531" s="56"/>
      <c r="P531" s="56"/>
      <c r="Q531" s="56"/>
    </row>
    <row r="532" spans="1:28" ht="12.75" customHeight="1">
      <c r="A532" s="66" t="s">
        <v>415</v>
      </c>
      <c r="B532" s="48">
        <v>8.8999999999999996E-2</v>
      </c>
      <c r="C532" s="48">
        <v>0.216</v>
      </c>
      <c r="D532" s="48">
        <v>0.112</v>
      </c>
      <c r="E532" s="48">
        <v>0.1</v>
      </c>
      <c r="F532" s="48">
        <v>7.8E-2</v>
      </c>
      <c r="G532" s="48">
        <v>6.3E-2</v>
      </c>
      <c r="H532" s="48">
        <v>8.5999999999999993E-2</v>
      </c>
      <c r="I532" s="48">
        <v>0.09</v>
      </c>
      <c r="J532" s="48">
        <v>5.3999999999999999E-2</v>
      </c>
      <c r="K532" s="48">
        <v>4.3999999999999997E-2</v>
      </c>
      <c r="L532" s="48">
        <v>3.6999999999999998E-2</v>
      </c>
      <c r="M532" s="48">
        <v>3.1E-2</v>
      </c>
      <c r="N532" s="53">
        <v>1</v>
      </c>
      <c r="O532" s="56"/>
      <c r="P532" s="56"/>
      <c r="Q532" s="56"/>
    </row>
    <row r="533" spans="1:28" ht="12.75" customHeight="1">
      <c r="A533" s="66" t="s">
        <v>416</v>
      </c>
      <c r="B533" s="48">
        <v>7.4999999999999997E-2</v>
      </c>
      <c r="C533" s="48">
        <v>0.13300000000000001</v>
      </c>
      <c r="D533" s="48">
        <v>0.104</v>
      </c>
      <c r="E533" s="48">
        <v>9.2999999999999999E-2</v>
      </c>
      <c r="F533" s="48">
        <v>6.6000000000000003E-2</v>
      </c>
      <c r="G533" s="48">
        <v>5.5E-2</v>
      </c>
      <c r="H533" s="48">
        <v>9.1999999999999998E-2</v>
      </c>
      <c r="I533" s="48">
        <v>0.106</v>
      </c>
      <c r="J533" s="48">
        <v>8.5999999999999993E-2</v>
      </c>
      <c r="K533" s="48">
        <v>8.5000000000000006E-2</v>
      </c>
      <c r="L533" s="48">
        <v>7.0000000000000007E-2</v>
      </c>
      <c r="M533" s="48">
        <v>3.5000000000000003E-2</v>
      </c>
      <c r="N533" s="53">
        <v>1</v>
      </c>
      <c r="O533" s="56"/>
      <c r="P533" s="56"/>
      <c r="Q533" s="56"/>
    </row>
    <row r="534" spans="1:28" ht="12.75" customHeight="1">
      <c r="A534" s="66" t="s">
        <v>417</v>
      </c>
      <c r="B534" s="48">
        <v>9.1999999999999998E-2</v>
      </c>
      <c r="C534" s="48">
        <v>0.20399999999999999</v>
      </c>
      <c r="D534" s="48">
        <v>0.124</v>
      </c>
      <c r="E534" s="48">
        <v>7.5999999999999998E-2</v>
      </c>
      <c r="F534" s="48">
        <v>4.9000000000000002E-2</v>
      </c>
      <c r="G534" s="48">
        <v>4.5999999999999999E-2</v>
      </c>
      <c r="H534" s="48">
        <v>8.1000000000000003E-2</v>
      </c>
      <c r="I534" s="48">
        <v>8.6999999999999994E-2</v>
      </c>
      <c r="J534" s="48">
        <v>5.3999999999999999E-2</v>
      </c>
      <c r="K534" s="48">
        <v>6.6000000000000003E-2</v>
      </c>
      <c r="L534" s="48">
        <v>5.8999999999999997E-2</v>
      </c>
      <c r="M534" s="48">
        <v>6.2E-2</v>
      </c>
      <c r="N534" s="53">
        <v>1</v>
      </c>
      <c r="O534" s="56"/>
      <c r="P534" s="56"/>
      <c r="Q534" s="56"/>
    </row>
    <row r="535" spans="1:28" ht="12.75" customHeight="1">
      <c r="A535" s="66" t="s">
        <v>418</v>
      </c>
      <c r="B535" s="48">
        <v>0.14099999999999999</v>
      </c>
      <c r="C535" s="48">
        <v>0.16500000000000001</v>
      </c>
      <c r="D535" s="48">
        <v>0.115</v>
      </c>
      <c r="E535" s="48">
        <v>9.5000000000000001E-2</v>
      </c>
      <c r="F535" s="48">
        <v>7.8E-2</v>
      </c>
      <c r="G535" s="48">
        <v>4.9000000000000002E-2</v>
      </c>
      <c r="H535" s="48">
        <v>6.5000000000000002E-2</v>
      </c>
      <c r="I535" s="48">
        <v>7.4999999999999997E-2</v>
      </c>
      <c r="J535" s="48">
        <v>4.2000000000000003E-2</v>
      </c>
      <c r="K535" s="48">
        <v>0.08</v>
      </c>
      <c r="L535" s="48">
        <v>4.3999999999999997E-2</v>
      </c>
      <c r="M535" s="48">
        <v>5.0999999999999997E-2</v>
      </c>
      <c r="N535" s="53">
        <v>1</v>
      </c>
      <c r="O535" s="56"/>
      <c r="P535" s="56"/>
      <c r="Q535" s="56"/>
    </row>
    <row r="536" spans="1:28" ht="12.75" customHeight="1">
      <c r="A536" s="66" t="s">
        <v>419</v>
      </c>
      <c r="B536" s="48">
        <v>0.104</v>
      </c>
      <c r="C536" s="48">
        <v>0.219</v>
      </c>
      <c r="D536" s="48">
        <v>0.10100000000000001</v>
      </c>
      <c r="E536" s="48">
        <v>7.8E-2</v>
      </c>
      <c r="F536" s="48">
        <v>4.2999999999999997E-2</v>
      </c>
      <c r="G536" s="48">
        <v>4.5999999999999999E-2</v>
      </c>
      <c r="H536" s="48">
        <v>7.8E-2</v>
      </c>
      <c r="I536" s="48">
        <v>0.10299999999999999</v>
      </c>
      <c r="J536" s="48">
        <v>6.6000000000000003E-2</v>
      </c>
      <c r="K536" s="48">
        <v>5.6000000000000001E-2</v>
      </c>
      <c r="L536" s="48">
        <v>4.5999999999999999E-2</v>
      </c>
      <c r="M536" s="48">
        <v>0.06</v>
      </c>
      <c r="N536" s="53">
        <v>1</v>
      </c>
      <c r="O536" s="56"/>
      <c r="P536" s="56"/>
      <c r="Q536" s="56"/>
    </row>
    <row r="537" spans="1:28" ht="12.75" customHeight="1">
      <c r="A537" s="66" t="s">
        <v>420</v>
      </c>
      <c r="B537" s="48">
        <v>0.14399999999999999</v>
      </c>
      <c r="C537" s="48">
        <v>0.14799999999999999</v>
      </c>
      <c r="D537" s="48">
        <v>0.13400000000000001</v>
      </c>
      <c r="E537" s="48">
        <v>8.5000000000000006E-2</v>
      </c>
      <c r="F537" s="48">
        <v>7.1999999999999995E-2</v>
      </c>
      <c r="G537" s="48">
        <v>5.5E-2</v>
      </c>
      <c r="H537" s="48">
        <v>7.0000000000000007E-2</v>
      </c>
      <c r="I537" s="48">
        <v>0.1</v>
      </c>
      <c r="J537" s="48">
        <v>4.8000000000000001E-2</v>
      </c>
      <c r="K537" s="48">
        <v>5.1999999999999998E-2</v>
      </c>
      <c r="L537" s="48">
        <v>4.8000000000000001E-2</v>
      </c>
      <c r="M537" s="48">
        <v>4.3999999999999997E-2</v>
      </c>
      <c r="N537" s="53">
        <v>1</v>
      </c>
      <c r="O537" s="56"/>
      <c r="P537" s="76"/>
      <c r="Q537" s="76"/>
      <c r="R537" s="76"/>
      <c r="S537" s="76"/>
      <c r="T537" s="76"/>
      <c r="U537" s="76"/>
      <c r="V537" s="76"/>
      <c r="W537" s="76"/>
      <c r="X537" s="76"/>
      <c r="Y537" s="76"/>
      <c r="Z537" s="76"/>
      <c r="AA537" s="76"/>
      <c r="AB537" s="76"/>
    </row>
    <row r="538" spans="1:28" ht="12.75" customHeight="1">
      <c r="A538" s="66" t="s">
        <v>422</v>
      </c>
      <c r="B538" s="48">
        <v>0.156</v>
      </c>
      <c r="C538" s="48">
        <v>0.19400000000000001</v>
      </c>
      <c r="D538" s="48">
        <v>9.8000000000000004E-2</v>
      </c>
      <c r="E538" s="48">
        <v>0.06</v>
      </c>
      <c r="F538" s="48">
        <v>6.5000000000000002E-2</v>
      </c>
      <c r="G538" s="48">
        <v>5.2999999999999999E-2</v>
      </c>
      <c r="H538" s="48">
        <v>0.08</v>
      </c>
      <c r="I538" s="48">
        <v>9.1999999999999998E-2</v>
      </c>
      <c r="J538" s="48">
        <v>5.1999999999999998E-2</v>
      </c>
      <c r="K538" s="48">
        <v>5.1999999999999998E-2</v>
      </c>
      <c r="L538" s="48">
        <v>0.05</v>
      </c>
      <c r="M538" s="48">
        <v>4.8000000000000001E-2</v>
      </c>
      <c r="N538" s="53">
        <v>1</v>
      </c>
      <c r="O538" s="56"/>
      <c r="P538" s="73"/>
    </row>
    <row r="539" spans="1:28" ht="12.75" customHeight="1">
      <c r="A539" s="66" t="s">
        <v>423</v>
      </c>
      <c r="B539" s="48">
        <v>0.16300000000000001</v>
      </c>
      <c r="C539" s="48">
        <v>0.22</v>
      </c>
      <c r="D539" s="48">
        <v>0.13300000000000001</v>
      </c>
      <c r="E539" s="48">
        <v>0.105</v>
      </c>
      <c r="F539" s="48">
        <v>5.7000000000000002E-2</v>
      </c>
      <c r="G539" s="48">
        <v>4.2000000000000003E-2</v>
      </c>
      <c r="H539" s="48">
        <v>5.8999999999999997E-2</v>
      </c>
      <c r="I539" s="48">
        <v>5.3999999999999999E-2</v>
      </c>
      <c r="J539" s="48">
        <v>3.6999999999999998E-2</v>
      </c>
      <c r="K539" s="48">
        <v>0.04</v>
      </c>
      <c r="L539" s="48">
        <v>0.04</v>
      </c>
      <c r="M539" s="48">
        <v>0.05</v>
      </c>
      <c r="N539" s="53">
        <v>1</v>
      </c>
      <c r="O539" s="56"/>
      <c r="P539" s="73"/>
    </row>
    <row r="540" spans="1:28" ht="12.75" customHeight="1">
      <c r="A540" s="53" t="s">
        <v>424</v>
      </c>
      <c r="B540" s="71">
        <v>8.5000000000000006E-2</v>
      </c>
      <c r="C540" s="71">
        <v>0.23400000000000001</v>
      </c>
      <c r="D540" s="71">
        <v>0.126</v>
      </c>
      <c r="E540" s="71">
        <v>7.9000000000000001E-2</v>
      </c>
      <c r="F540" s="71">
        <v>6.6000000000000003E-2</v>
      </c>
      <c r="G540" s="71">
        <v>7.1999999999999995E-2</v>
      </c>
      <c r="H540" s="71">
        <v>7.4999999999999997E-2</v>
      </c>
      <c r="I540" s="71">
        <v>7.9000000000000001E-2</v>
      </c>
      <c r="J540" s="71">
        <v>5.3999999999999999E-2</v>
      </c>
      <c r="K540" s="71">
        <v>6.6000000000000003E-2</v>
      </c>
      <c r="L540" s="71">
        <v>3.2000000000000001E-2</v>
      </c>
      <c r="M540" s="71">
        <v>3.2000000000000001E-2</v>
      </c>
      <c r="N540" s="53">
        <v>1</v>
      </c>
      <c r="O540" s="56"/>
      <c r="P540" s="73"/>
    </row>
    <row r="541" spans="1:28" ht="12.75" customHeight="1">
      <c r="A541" s="53" t="s">
        <v>425</v>
      </c>
      <c r="B541" s="71">
        <v>0.109</v>
      </c>
      <c r="C541" s="71">
        <v>0.124</v>
      </c>
      <c r="D541" s="71">
        <v>0.09</v>
      </c>
      <c r="E541" s="71">
        <v>0.11</v>
      </c>
      <c r="F541" s="71">
        <v>7.0000000000000007E-2</v>
      </c>
      <c r="G541" s="71">
        <v>7.8E-2</v>
      </c>
      <c r="H541" s="71">
        <v>8.5999999999999993E-2</v>
      </c>
      <c r="I541" s="71">
        <v>9.7000000000000003E-2</v>
      </c>
      <c r="J541" s="71">
        <v>9.5000000000000001E-2</v>
      </c>
      <c r="K541" s="71">
        <v>7.0999999999999994E-2</v>
      </c>
      <c r="L541" s="71">
        <v>3.4000000000000002E-2</v>
      </c>
      <c r="M541" s="71">
        <v>3.5999999999999997E-2</v>
      </c>
      <c r="N541" s="53">
        <f t="shared" ref="N541:N559" si="83">SUM(B541:M541)</f>
        <v>0.99999999999999978</v>
      </c>
      <c r="O541" s="56"/>
      <c r="P541" s="73"/>
    </row>
    <row r="542" spans="1:28" ht="12.75" customHeight="1">
      <c r="A542" s="53" t="s">
        <v>426</v>
      </c>
      <c r="B542" s="71">
        <v>0.11899999999999999</v>
      </c>
      <c r="C542" s="71">
        <v>0.16800000000000001</v>
      </c>
      <c r="D542" s="71">
        <v>0.13400000000000001</v>
      </c>
      <c r="E542" s="71">
        <v>0.11700000000000001</v>
      </c>
      <c r="F542" s="71">
        <v>6.3E-2</v>
      </c>
      <c r="G542" s="71">
        <v>4.7E-2</v>
      </c>
      <c r="H542" s="71">
        <v>8.1000000000000003E-2</v>
      </c>
      <c r="I542" s="71">
        <v>8.4000000000000005E-2</v>
      </c>
      <c r="J542" s="71">
        <v>6.2E-2</v>
      </c>
      <c r="K542" s="71">
        <v>5.0999999999999997E-2</v>
      </c>
      <c r="L542" s="71">
        <v>3.4000000000000002E-2</v>
      </c>
      <c r="M542" s="71">
        <v>0.04</v>
      </c>
      <c r="N542" s="53">
        <f t="shared" si="83"/>
        <v>1</v>
      </c>
      <c r="O542" s="56"/>
      <c r="P542" s="73"/>
    </row>
    <row r="543" spans="1:28" ht="12.75" customHeight="1">
      <c r="A543" s="53" t="s">
        <v>427</v>
      </c>
      <c r="B543" s="71">
        <v>0.16</v>
      </c>
      <c r="C543" s="71">
        <v>0.185</v>
      </c>
      <c r="D543" s="71">
        <v>0.126</v>
      </c>
      <c r="E543" s="71">
        <v>6.9000000000000006E-2</v>
      </c>
      <c r="F543" s="71">
        <v>9.0999999999999998E-2</v>
      </c>
      <c r="G543" s="71">
        <v>4.8000000000000001E-2</v>
      </c>
      <c r="H543" s="71">
        <v>6.8000000000000005E-2</v>
      </c>
      <c r="I543" s="71">
        <v>8.2000000000000003E-2</v>
      </c>
      <c r="J543" s="71">
        <v>5.0999999999999997E-2</v>
      </c>
      <c r="K543" s="71">
        <v>4.9000000000000002E-2</v>
      </c>
      <c r="L543" s="71">
        <v>4.2000000000000003E-2</v>
      </c>
      <c r="M543" s="71">
        <v>2.9000000000000001E-2</v>
      </c>
      <c r="N543" s="53">
        <f t="shared" si="83"/>
        <v>1.0000000000000002</v>
      </c>
      <c r="O543" s="56"/>
      <c r="P543" s="73"/>
    </row>
    <row r="544" spans="1:28" ht="12" customHeight="1">
      <c r="A544" s="53" t="s">
        <v>428</v>
      </c>
      <c r="B544" s="71">
        <v>0.12</v>
      </c>
      <c r="C544" s="71">
        <v>0.27100000000000002</v>
      </c>
      <c r="D544" s="71">
        <v>0.187</v>
      </c>
      <c r="E544" s="71">
        <v>9.4E-2</v>
      </c>
      <c r="F544" s="71">
        <v>4.4999999999999998E-2</v>
      </c>
      <c r="G544" s="71">
        <v>3.7999999999999999E-2</v>
      </c>
      <c r="H544" s="71">
        <v>5.8999999999999997E-2</v>
      </c>
      <c r="I544" s="71">
        <v>7.8E-2</v>
      </c>
      <c r="J544" s="71">
        <v>3.9E-2</v>
      </c>
      <c r="K544" s="71">
        <v>3.1E-2</v>
      </c>
      <c r="L544" s="71">
        <v>0.02</v>
      </c>
      <c r="M544" s="71">
        <v>1.7999999999999999E-2</v>
      </c>
      <c r="N544" s="53">
        <f t="shared" si="83"/>
        <v>1</v>
      </c>
      <c r="O544" s="56"/>
      <c r="P544" s="56"/>
      <c r="Q544" s="56"/>
    </row>
    <row r="545" spans="1:28" ht="12" customHeight="1">
      <c r="A545" s="56" t="s">
        <v>429</v>
      </c>
      <c r="B545" s="56">
        <v>0.114</v>
      </c>
      <c r="C545" s="56">
        <v>0.218</v>
      </c>
      <c r="D545" s="56">
        <v>0.14899999999999999</v>
      </c>
      <c r="E545" s="56">
        <v>7.8E-2</v>
      </c>
      <c r="F545" s="56">
        <v>3.7999999999999999E-2</v>
      </c>
      <c r="G545" s="56">
        <v>3.2000000000000001E-2</v>
      </c>
      <c r="H545" s="56">
        <v>6.9000000000000006E-2</v>
      </c>
      <c r="I545" s="56">
        <v>7.3999999999999996E-2</v>
      </c>
      <c r="J545" s="56">
        <v>4.2999999999999997E-2</v>
      </c>
      <c r="K545" s="56">
        <v>6.6000000000000003E-2</v>
      </c>
      <c r="L545" s="56">
        <v>5.2999999999999999E-2</v>
      </c>
      <c r="M545" s="56">
        <v>6.6000000000000003E-2</v>
      </c>
      <c r="N545" s="53">
        <f t="shared" si="83"/>
        <v>1</v>
      </c>
      <c r="O545" s="56"/>
      <c r="P545" s="56"/>
      <c r="Q545" s="56"/>
    </row>
    <row r="546" spans="1:28" ht="12" customHeight="1">
      <c r="A546" s="53" t="s">
        <v>430</v>
      </c>
      <c r="B546">
        <v>0.108</v>
      </c>
      <c r="C546">
        <v>0.183</v>
      </c>
      <c r="D546">
        <v>0.108</v>
      </c>
      <c r="E546">
        <v>9.5000000000000001E-2</v>
      </c>
      <c r="F546">
        <v>9.7000000000000003E-2</v>
      </c>
      <c r="G546">
        <v>6.8000000000000005E-2</v>
      </c>
      <c r="H546">
        <v>6.3E-2</v>
      </c>
      <c r="I546">
        <v>7.6999999999999999E-2</v>
      </c>
      <c r="J546">
        <v>5.0999999999999997E-2</v>
      </c>
      <c r="K546">
        <v>5.1999999999999998E-2</v>
      </c>
      <c r="L546">
        <v>6.0999999999999999E-2</v>
      </c>
      <c r="M546">
        <v>3.6999999999999998E-2</v>
      </c>
      <c r="N546" s="53">
        <f t="shared" si="83"/>
        <v>1</v>
      </c>
      <c r="O546" s="56"/>
      <c r="P546" s="56"/>
      <c r="Q546" s="56"/>
    </row>
    <row r="547" spans="1:28" ht="13.5" customHeight="1">
      <c r="A547" s="53" t="s">
        <v>431</v>
      </c>
      <c r="B547" s="71">
        <v>0.104</v>
      </c>
      <c r="C547" s="71">
        <v>0.25600000000000001</v>
      </c>
      <c r="D547" s="71">
        <v>0.13500000000000001</v>
      </c>
      <c r="E547" s="71">
        <v>9.2999999999999999E-2</v>
      </c>
      <c r="F547" s="71">
        <v>5.3999999999999999E-2</v>
      </c>
      <c r="G547" s="71">
        <v>4.2000000000000003E-2</v>
      </c>
      <c r="H547" s="71">
        <v>6.6000000000000003E-2</v>
      </c>
      <c r="I547" s="71">
        <v>7.8E-2</v>
      </c>
      <c r="J547" s="71">
        <v>4.7E-2</v>
      </c>
      <c r="K547" s="71">
        <v>5.3999999999999999E-2</v>
      </c>
      <c r="L547" s="71">
        <v>3.9E-2</v>
      </c>
      <c r="M547" s="71">
        <v>3.2000000000000001E-2</v>
      </c>
      <c r="N547" s="53">
        <f t="shared" si="83"/>
        <v>1</v>
      </c>
      <c r="O547" s="56"/>
      <c r="P547" s="56"/>
      <c r="Q547" s="56"/>
      <c r="R547" s="56"/>
      <c r="S547" s="56"/>
      <c r="T547" s="56"/>
      <c r="U547" s="56"/>
      <c r="V547" s="56"/>
      <c r="W547" s="56"/>
      <c r="X547" s="56"/>
      <c r="Y547" s="56"/>
      <c r="Z547" s="56"/>
      <c r="AA547" s="56"/>
      <c r="AB547" s="56"/>
    </row>
    <row r="548" spans="1:28" ht="12.75" customHeight="1">
      <c r="A548" s="53" t="s">
        <v>432</v>
      </c>
      <c r="B548" s="51">
        <v>0.14399999999999999</v>
      </c>
      <c r="C548" s="51">
        <v>0.157</v>
      </c>
      <c r="D548" s="51">
        <v>0.15</v>
      </c>
      <c r="E548" s="51">
        <v>7.4999999999999997E-2</v>
      </c>
      <c r="F548" s="51">
        <v>3.6999999999999998E-2</v>
      </c>
      <c r="G548" s="51">
        <v>4.9000000000000002E-2</v>
      </c>
      <c r="H548" s="51">
        <v>7.6999999999999999E-2</v>
      </c>
      <c r="I548" s="51">
        <v>0.08</v>
      </c>
      <c r="J548" s="51">
        <v>0.06</v>
      </c>
      <c r="K548" s="51">
        <v>5.6000000000000001E-2</v>
      </c>
      <c r="L548" s="51">
        <v>3.5000000000000003E-2</v>
      </c>
      <c r="M548" s="51">
        <v>0.08</v>
      </c>
      <c r="N548" s="53">
        <f t="shared" si="83"/>
        <v>1</v>
      </c>
      <c r="O548" s="56"/>
      <c r="P548" s="56"/>
      <c r="Q548" s="56"/>
      <c r="R548" s="56"/>
      <c r="S548" s="56"/>
      <c r="T548" s="56"/>
      <c r="U548" s="56"/>
      <c r="V548" s="56"/>
      <c r="W548" s="56"/>
      <c r="X548" s="56"/>
      <c r="Y548" s="56"/>
      <c r="Z548" s="56"/>
      <c r="AA548" s="56"/>
      <c r="AB548" s="56"/>
    </row>
    <row r="549" spans="1:28" ht="12.75" customHeight="1">
      <c r="A549" s="57" t="s">
        <v>433</v>
      </c>
      <c r="B549" s="58">
        <v>0.21099999999999999</v>
      </c>
      <c r="C549" s="58">
        <v>0.18</v>
      </c>
      <c r="D549" s="58">
        <v>0.13600000000000001</v>
      </c>
      <c r="E549" s="58">
        <v>7.8E-2</v>
      </c>
      <c r="F549" s="58">
        <v>4.8000000000000001E-2</v>
      </c>
      <c r="G549" s="58">
        <v>4.7E-2</v>
      </c>
      <c r="H549" s="58">
        <v>6.5000000000000002E-2</v>
      </c>
      <c r="I549" s="58">
        <v>6.8000000000000005E-2</v>
      </c>
      <c r="J549" s="58">
        <v>0.04</v>
      </c>
      <c r="K549" s="58">
        <v>5.1999999999999998E-2</v>
      </c>
      <c r="L549" s="58">
        <v>4.4999999999999998E-2</v>
      </c>
      <c r="M549" s="58">
        <v>0.03</v>
      </c>
      <c r="N549" s="53">
        <f t="shared" si="83"/>
        <v>1.0000000000000002</v>
      </c>
      <c r="O549" s="56"/>
      <c r="P549" s="56"/>
      <c r="Q549" s="56"/>
      <c r="R549" s="56"/>
      <c r="S549" s="56"/>
      <c r="T549" s="56"/>
      <c r="U549" s="56"/>
      <c r="V549" s="56"/>
      <c r="W549" s="56"/>
      <c r="X549" s="56"/>
      <c r="Y549" s="56"/>
      <c r="Z549" s="56"/>
      <c r="AA549" s="56"/>
      <c r="AB549" s="56"/>
    </row>
    <row r="550" spans="1:28" ht="12.75" customHeight="1">
      <c r="A550" s="53" t="s">
        <v>434</v>
      </c>
      <c r="B550" s="71">
        <v>8.4000000000000005E-2</v>
      </c>
      <c r="C550" s="71">
        <v>0.191</v>
      </c>
      <c r="D550" s="71">
        <v>0.13400000000000001</v>
      </c>
      <c r="E550" s="71">
        <v>0.113</v>
      </c>
      <c r="F550" s="71">
        <v>0.08</v>
      </c>
      <c r="G550" s="71">
        <v>0.04</v>
      </c>
      <c r="H550" s="71">
        <v>5.7000000000000002E-2</v>
      </c>
      <c r="I550" s="71">
        <v>7.6999999999999999E-2</v>
      </c>
      <c r="J550" s="71">
        <v>6.4000000000000001E-2</v>
      </c>
      <c r="K550" s="71">
        <v>8.4000000000000005E-2</v>
      </c>
      <c r="L550" s="71">
        <v>4.9000000000000002E-2</v>
      </c>
      <c r="M550" s="71">
        <v>2.7E-2</v>
      </c>
      <c r="N550" s="53">
        <f t="shared" si="83"/>
        <v>1</v>
      </c>
      <c r="O550" s="56"/>
      <c r="P550" s="56"/>
      <c r="Q550" s="56"/>
      <c r="R550" s="56"/>
      <c r="S550" s="56"/>
      <c r="T550" s="56"/>
      <c r="U550" s="56"/>
      <c r="V550" s="56"/>
      <c r="W550" s="56"/>
      <c r="X550" s="56"/>
      <c r="Y550" s="56"/>
      <c r="Z550" s="56"/>
      <c r="AA550" s="56"/>
      <c r="AB550" s="56"/>
    </row>
    <row r="551" spans="1:28" ht="12.75" customHeight="1">
      <c r="A551" s="53" t="s">
        <v>435</v>
      </c>
      <c r="B551" s="71">
        <v>0.109</v>
      </c>
      <c r="C551" s="71">
        <v>0.18099999999999999</v>
      </c>
      <c r="D551" s="71">
        <v>0.127</v>
      </c>
      <c r="E551" s="71">
        <v>0.107</v>
      </c>
      <c r="F551" s="71">
        <v>7.3999999999999996E-2</v>
      </c>
      <c r="G551" s="71">
        <v>6.0999999999999999E-2</v>
      </c>
      <c r="H551" s="71">
        <v>0.10299999999999999</v>
      </c>
      <c r="I551" s="71">
        <v>7.0999999999999994E-2</v>
      </c>
      <c r="J551" s="71">
        <v>4.2999999999999997E-2</v>
      </c>
      <c r="K551" s="71">
        <v>5.8000000000000003E-2</v>
      </c>
      <c r="L551" s="71">
        <v>3.3000000000000002E-2</v>
      </c>
      <c r="M551" s="71">
        <v>3.3000000000000002E-2</v>
      </c>
      <c r="N551" s="53">
        <f t="shared" si="83"/>
        <v>1</v>
      </c>
      <c r="O551" s="56"/>
      <c r="P551" s="56"/>
      <c r="Q551" s="56"/>
      <c r="R551" s="56"/>
      <c r="S551" s="56"/>
      <c r="T551" s="56"/>
      <c r="U551" s="56"/>
      <c r="V551" s="56"/>
      <c r="W551" s="56"/>
      <c r="X551" s="56"/>
      <c r="Y551" s="56"/>
      <c r="Z551" s="56"/>
      <c r="AA551" s="56"/>
      <c r="AB551" s="56"/>
    </row>
    <row r="552" spans="1:28" ht="12.75" customHeight="1">
      <c r="A552" s="53" t="s">
        <v>436</v>
      </c>
      <c r="B552" s="71">
        <v>0.13300000000000001</v>
      </c>
      <c r="C552" s="71">
        <v>0.19</v>
      </c>
      <c r="D552" s="71">
        <v>0.111</v>
      </c>
      <c r="E552" s="71">
        <v>8.3000000000000004E-2</v>
      </c>
      <c r="F552" s="71">
        <v>5.8000000000000003E-2</v>
      </c>
      <c r="G552" s="71">
        <v>4.2999999999999997E-2</v>
      </c>
      <c r="H552" s="71">
        <v>0.08</v>
      </c>
      <c r="I552" s="71">
        <v>7.3999999999999996E-2</v>
      </c>
      <c r="J552" s="71">
        <v>4.7E-2</v>
      </c>
      <c r="K552" s="71">
        <v>7.0000000000000007E-2</v>
      </c>
      <c r="L552" s="71">
        <v>6.7000000000000004E-2</v>
      </c>
      <c r="M552" s="71">
        <v>4.3999999999999997E-2</v>
      </c>
      <c r="N552" s="53">
        <f t="shared" si="83"/>
        <v>1</v>
      </c>
      <c r="O552" s="56"/>
      <c r="P552" s="56"/>
      <c r="Q552" s="56"/>
      <c r="R552" s="56"/>
      <c r="S552" s="56"/>
      <c r="T552" s="56"/>
      <c r="U552" s="56"/>
    </row>
    <row r="553" spans="1:28" ht="12.75" customHeight="1">
      <c r="A553" s="53" t="s">
        <v>437</v>
      </c>
      <c r="B553" s="71">
        <v>0.14399999999999999</v>
      </c>
      <c r="C553" s="71">
        <v>0.14399999999999999</v>
      </c>
      <c r="D553" s="71">
        <v>0.153</v>
      </c>
      <c r="E553" s="71">
        <v>0.106</v>
      </c>
      <c r="F553" s="71">
        <v>6.2E-2</v>
      </c>
      <c r="G553" s="71">
        <v>4.3999999999999997E-2</v>
      </c>
      <c r="H553" s="71">
        <v>6.2E-2</v>
      </c>
      <c r="I553" s="71">
        <v>9.1999999999999998E-2</v>
      </c>
      <c r="J553" s="71">
        <v>6.3E-2</v>
      </c>
      <c r="K553" s="71">
        <v>4.4999999999999998E-2</v>
      </c>
      <c r="L553" s="71">
        <v>3.5999999999999997E-2</v>
      </c>
      <c r="M553" s="71">
        <v>4.9000000000000002E-2</v>
      </c>
      <c r="N553" s="53">
        <f t="shared" si="83"/>
        <v>1.0000000000000002</v>
      </c>
      <c r="O553" s="56"/>
      <c r="P553" s="56"/>
      <c r="Q553" s="56"/>
    </row>
    <row r="554" spans="1:28" ht="12.75" customHeight="1">
      <c r="A554" s="53" t="s">
        <v>438</v>
      </c>
      <c r="B554" s="71">
        <v>0.19</v>
      </c>
      <c r="C554" s="71">
        <v>0.16400000000000001</v>
      </c>
      <c r="D554" s="71">
        <v>0.114</v>
      </c>
      <c r="E554" s="71">
        <v>0.08</v>
      </c>
      <c r="F554" s="71">
        <v>0.04</v>
      </c>
      <c r="G554" s="71">
        <v>4.8000000000000001E-2</v>
      </c>
      <c r="H554" s="71">
        <v>7.9000000000000001E-2</v>
      </c>
      <c r="I554" s="71">
        <v>9.5000000000000001E-2</v>
      </c>
      <c r="J554" s="71">
        <v>5.8999999999999997E-2</v>
      </c>
      <c r="K554" s="71">
        <v>4.9000000000000002E-2</v>
      </c>
      <c r="L554" s="71">
        <v>4.2000000000000003E-2</v>
      </c>
      <c r="M554" s="71">
        <v>0.04</v>
      </c>
      <c r="N554" s="53">
        <f t="shared" si="83"/>
        <v>1</v>
      </c>
      <c r="O554" s="56"/>
      <c r="P554" s="56"/>
      <c r="Q554" s="56"/>
    </row>
    <row r="555" spans="1:28" ht="12.75" customHeight="1">
      <c r="A555" s="53" t="s">
        <v>439</v>
      </c>
      <c r="B555" s="71">
        <v>0.123</v>
      </c>
      <c r="C555" s="71">
        <v>0.216</v>
      </c>
      <c r="D555" s="71">
        <v>0.17399999999999999</v>
      </c>
      <c r="E555" s="71">
        <v>7.6999999999999999E-2</v>
      </c>
      <c r="F555" s="71">
        <v>5.3999999999999999E-2</v>
      </c>
      <c r="G555" s="71">
        <v>4.5999999999999999E-2</v>
      </c>
      <c r="H555" s="71">
        <v>7.9000000000000001E-2</v>
      </c>
      <c r="I555" s="71">
        <v>0.08</v>
      </c>
      <c r="J555" s="71">
        <v>3.9E-2</v>
      </c>
      <c r="K555" s="71">
        <v>3.7999999999999999E-2</v>
      </c>
      <c r="L555" s="71">
        <v>3.2000000000000001E-2</v>
      </c>
      <c r="M555" s="71">
        <v>4.2000000000000003E-2</v>
      </c>
      <c r="N555" s="53">
        <f t="shared" si="83"/>
        <v>1</v>
      </c>
      <c r="O555" s="56"/>
      <c r="P555" s="56"/>
      <c r="Q555" s="56"/>
    </row>
    <row r="556" spans="1:28" ht="12.75" customHeight="1">
      <c r="A556" s="53" t="s">
        <v>440</v>
      </c>
      <c r="B556" s="71">
        <v>8.6999999999999994E-2</v>
      </c>
      <c r="C556" s="71">
        <v>0.182</v>
      </c>
      <c r="D556" s="71">
        <v>0.12400000000000001</v>
      </c>
      <c r="E556" s="71">
        <v>9.8000000000000004E-2</v>
      </c>
      <c r="F556" s="71">
        <v>8.8000000000000009E-2</v>
      </c>
      <c r="G556" s="71">
        <v>7.0999999999999994E-2</v>
      </c>
      <c r="H556" s="71">
        <v>9.5000000000000001E-2</v>
      </c>
      <c r="I556" s="71">
        <v>9.8000000000000004E-2</v>
      </c>
      <c r="J556" s="71">
        <v>4.2999999999999997E-2</v>
      </c>
      <c r="K556" s="71">
        <v>4.5999999999999999E-2</v>
      </c>
      <c r="L556" s="71">
        <v>4.2999999999999997E-2</v>
      </c>
      <c r="M556" s="71">
        <v>2.5000000000000001E-2</v>
      </c>
      <c r="N556" s="53">
        <f t="shared" si="83"/>
        <v>1</v>
      </c>
      <c r="O556" s="56"/>
      <c r="P556" s="56"/>
      <c r="Q556" s="56"/>
    </row>
    <row r="557" spans="1:28" ht="12.75" customHeight="1">
      <c r="A557" s="53" t="s">
        <v>441</v>
      </c>
      <c r="B557" s="71">
        <v>0.11</v>
      </c>
      <c r="C557" s="71">
        <v>0.17199999999999999</v>
      </c>
      <c r="D557" s="71">
        <v>0.128</v>
      </c>
      <c r="E557" s="71">
        <v>0.10299999999999999</v>
      </c>
      <c r="F557" s="71">
        <v>7.3999999999999996E-2</v>
      </c>
      <c r="G557" s="71">
        <v>3.9E-2</v>
      </c>
      <c r="H557" s="71">
        <v>0.107</v>
      </c>
      <c r="I557" s="71">
        <v>0.106</v>
      </c>
      <c r="J557" s="71">
        <v>4.2999999999999997E-2</v>
      </c>
      <c r="K557" s="71">
        <v>5.2999999999999999E-2</v>
      </c>
      <c r="L557" s="71">
        <v>3.9E-2</v>
      </c>
      <c r="M557" s="71">
        <v>2.5999999999999999E-2</v>
      </c>
      <c r="N557" s="53">
        <f t="shared" si="83"/>
        <v>1</v>
      </c>
      <c r="O557" s="56"/>
      <c r="P557" s="56"/>
      <c r="Q557" s="56"/>
    </row>
    <row r="558" spans="1:28" ht="12.75" customHeight="1">
      <c r="A558" s="53" t="s">
        <v>442</v>
      </c>
      <c r="B558" s="71">
        <v>0.124</v>
      </c>
      <c r="C558" s="71">
        <v>0.224</v>
      </c>
      <c r="D558" s="71">
        <v>0.156</v>
      </c>
      <c r="E558" s="71">
        <v>7.9000000000000001E-2</v>
      </c>
      <c r="F558" s="71">
        <v>7.2999999999999995E-2</v>
      </c>
      <c r="G558" s="71">
        <v>5.1999999999999998E-2</v>
      </c>
      <c r="H558" s="71">
        <v>6.5000000000000002E-2</v>
      </c>
      <c r="I558" s="71">
        <v>7.2999999999999995E-2</v>
      </c>
      <c r="J558" s="71">
        <v>4.4999999999999998E-2</v>
      </c>
      <c r="K558" s="71">
        <v>5.7000000000000002E-2</v>
      </c>
      <c r="L558" s="71">
        <v>2.9000000000000001E-2</v>
      </c>
      <c r="M558" s="71">
        <v>2.3E-2</v>
      </c>
      <c r="N558" s="53">
        <f t="shared" si="83"/>
        <v>1</v>
      </c>
      <c r="O558" s="56"/>
      <c r="P558" s="56"/>
      <c r="Q558" s="56"/>
    </row>
    <row r="559" spans="1:28" ht="12.75" customHeight="1" thickBot="1">
      <c r="A559" s="59" t="s">
        <v>443</v>
      </c>
      <c r="B559" s="105">
        <v>0.14199999999999999</v>
      </c>
      <c r="C559" s="105">
        <v>0.15</v>
      </c>
      <c r="D559" s="105">
        <v>0.111</v>
      </c>
      <c r="E559" s="105">
        <v>0.154</v>
      </c>
      <c r="F559" s="105">
        <v>5.8999999999999997E-2</v>
      </c>
      <c r="G559" s="105">
        <v>4.9000000000000002E-2</v>
      </c>
      <c r="H559" s="105">
        <v>7.3999999999999996E-2</v>
      </c>
      <c r="I559" s="105">
        <v>7.1999999999999995E-2</v>
      </c>
      <c r="J559" s="105">
        <v>6.2E-2</v>
      </c>
      <c r="K559" s="105">
        <v>4.7E-2</v>
      </c>
      <c r="L559" s="105">
        <v>3.7999999999999999E-2</v>
      </c>
      <c r="M559" s="105">
        <v>4.2000000000000003E-2</v>
      </c>
      <c r="N559" s="59">
        <f t="shared" si="83"/>
        <v>0.99999999999999989</v>
      </c>
      <c r="O559" s="56"/>
      <c r="P559" s="56"/>
      <c r="Q559" s="56"/>
    </row>
    <row r="560" spans="1:28" ht="12.75" customHeight="1">
      <c r="A560" s="53" t="s">
        <v>147</v>
      </c>
      <c r="O560" s="56"/>
      <c r="P560" s="56"/>
      <c r="Q560" s="56"/>
    </row>
    <row r="561" spans="1:29" ht="12.75" customHeight="1">
      <c r="A561" s="53"/>
      <c r="O561" s="56"/>
      <c r="P561" s="56"/>
      <c r="Q561" s="56"/>
    </row>
    <row r="562" spans="1:29" ht="12.75" customHeight="1" thickBot="1">
      <c r="A562" s="3" t="s">
        <v>505</v>
      </c>
      <c r="B562" s="3"/>
      <c r="C562" s="3"/>
      <c r="D562" s="3"/>
      <c r="E562" s="3"/>
      <c r="F562" s="3"/>
      <c r="G562" s="68"/>
      <c r="H562" s="68"/>
      <c r="I562" s="68"/>
      <c r="J562" s="68"/>
      <c r="K562" s="68"/>
      <c r="L562" s="68"/>
      <c r="M562" s="68"/>
      <c r="N562" s="68"/>
      <c r="O562" s="68"/>
      <c r="P562" s="56"/>
      <c r="Q562" s="56"/>
    </row>
    <row r="563" spans="1:29" ht="12.75" customHeight="1" thickBot="1">
      <c r="A563" s="91" t="s">
        <v>388</v>
      </c>
      <c r="B563" s="562" t="s">
        <v>130</v>
      </c>
      <c r="C563" s="562"/>
      <c r="D563" s="562"/>
      <c r="E563" s="562"/>
      <c r="F563" s="562"/>
      <c r="G563" s="562"/>
      <c r="H563" s="562"/>
      <c r="I563" s="562"/>
      <c r="J563" s="562"/>
      <c r="K563" s="562"/>
      <c r="L563" s="562"/>
      <c r="M563" s="562"/>
      <c r="N563" s="46" t="s">
        <v>31</v>
      </c>
      <c r="O563" s="46" t="s">
        <v>503</v>
      </c>
      <c r="P563" s="56"/>
      <c r="Q563" s="56"/>
    </row>
    <row r="564" spans="1:29" ht="12.75" customHeight="1" thickBot="1">
      <c r="A564" s="102" t="s">
        <v>131</v>
      </c>
      <c r="B564" s="103" t="s">
        <v>31</v>
      </c>
      <c r="C564" s="103" t="s">
        <v>82</v>
      </c>
      <c r="D564" s="103" t="s">
        <v>94</v>
      </c>
      <c r="E564" s="103" t="s">
        <v>84</v>
      </c>
      <c r="F564" s="103" t="s">
        <v>85</v>
      </c>
      <c r="G564" s="103" t="s">
        <v>86</v>
      </c>
      <c r="H564" s="103" t="s">
        <v>87</v>
      </c>
      <c r="I564" s="103" t="s">
        <v>88</v>
      </c>
      <c r="J564" s="103" t="s">
        <v>89</v>
      </c>
      <c r="K564" s="103" t="s">
        <v>90</v>
      </c>
      <c r="L564" s="103" t="s">
        <v>392</v>
      </c>
      <c r="M564" s="103" t="s">
        <v>139</v>
      </c>
      <c r="N564" s="104" t="s">
        <v>93</v>
      </c>
      <c r="O564" s="104" t="s">
        <v>31</v>
      </c>
      <c r="P564" s="56"/>
      <c r="Q564" s="56"/>
    </row>
    <row r="565" spans="1:29" ht="12.75" customHeight="1">
      <c r="A565" s="56"/>
      <c r="B565" s="56"/>
      <c r="C565" s="317"/>
      <c r="D565" s="317"/>
      <c r="E565" s="317"/>
      <c r="F565" s="317"/>
      <c r="G565" s="317"/>
      <c r="H565" s="317" t="s">
        <v>504</v>
      </c>
      <c r="I565" s="317"/>
      <c r="J565" s="317"/>
      <c r="K565" s="317"/>
      <c r="L565" s="317"/>
      <c r="M565" s="317"/>
      <c r="N565" s="317"/>
      <c r="O565" s="56"/>
      <c r="P565" s="56"/>
      <c r="Q565" s="56"/>
    </row>
    <row r="566" spans="1:29" ht="12.75" customHeight="1">
      <c r="A566" s="56" t="s">
        <v>400</v>
      </c>
      <c r="B566" s="56" t="s">
        <v>506</v>
      </c>
      <c r="C566" s="71">
        <f t="shared" ref="C566:O566" si="84">AVERAGE(B512:B516)</f>
        <v>9.8400000000000001E-2</v>
      </c>
      <c r="D566" s="71">
        <f t="shared" si="84"/>
        <v>0.17959999999999998</v>
      </c>
      <c r="E566" s="71">
        <f t="shared" si="84"/>
        <v>0.1268</v>
      </c>
      <c r="F566" s="71">
        <f t="shared" si="84"/>
        <v>9.7800000000000012E-2</v>
      </c>
      <c r="G566" s="71">
        <f t="shared" si="84"/>
        <v>7.3200000000000015E-2</v>
      </c>
      <c r="H566" s="71">
        <f t="shared" si="84"/>
        <v>6.0540000000000004E-2</v>
      </c>
      <c r="I566" s="71">
        <f t="shared" si="84"/>
        <v>6.4600000000000005E-2</v>
      </c>
      <c r="J566" s="71">
        <f t="shared" si="84"/>
        <v>7.3400000000000007E-2</v>
      </c>
      <c r="K566" s="71">
        <f t="shared" si="84"/>
        <v>6.6799999999999998E-2</v>
      </c>
      <c r="L566" s="71">
        <f t="shared" si="84"/>
        <v>5.8199999999999995E-2</v>
      </c>
      <c r="M566" s="71">
        <f t="shared" si="84"/>
        <v>5.439999999999999E-2</v>
      </c>
      <c r="N566" s="71">
        <f t="shared" si="84"/>
        <v>4.5400000000000003E-2</v>
      </c>
      <c r="O566" s="53">
        <f t="shared" si="84"/>
        <v>0.99914000000000003</v>
      </c>
      <c r="P566" s="56"/>
      <c r="Q566" s="71"/>
      <c r="R566" s="71"/>
      <c r="S566" s="71"/>
      <c r="T566" s="71"/>
      <c r="U566" s="71"/>
      <c r="V566" s="71"/>
      <c r="W566" s="71"/>
      <c r="X566" s="71"/>
      <c r="Y566" s="71"/>
      <c r="Z566" s="71"/>
      <c r="AA566" s="71"/>
      <c r="AB566" s="71"/>
      <c r="AC566" s="51"/>
    </row>
    <row r="567" spans="1:29" ht="12.75" customHeight="1">
      <c r="A567" s="56" t="s">
        <v>401</v>
      </c>
      <c r="B567" s="56" t="s">
        <v>507</v>
      </c>
      <c r="C567" s="71">
        <f t="shared" ref="C567:O567" si="85">AVERAGE(B513:B517)</f>
        <v>9.8799999999999999E-2</v>
      </c>
      <c r="D567" s="71">
        <f t="shared" si="85"/>
        <v>0.18239999999999998</v>
      </c>
      <c r="E567" s="71">
        <f t="shared" si="85"/>
        <v>0.11699999999999999</v>
      </c>
      <c r="F567" s="71">
        <f t="shared" si="85"/>
        <v>9.98E-2</v>
      </c>
      <c r="G567" s="71">
        <f t="shared" si="85"/>
        <v>8.0200000000000007E-2</v>
      </c>
      <c r="H567" s="71">
        <f t="shared" si="85"/>
        <v>6.2539999999999998E-2</v>
      </c>
      <c r="I567" s="71">
        <f t="shared" si="85"/>
        <v>6.3600000000000004E-2</v>
      </c>
      <c r="J567" s="71">
        <f t="shared" si="85"/>
        <v>7.4800000000000005E-2</v>
      </c>
      <c r="K567" s="71">
        <f t="shared" si="85"/>
        <v>6.2799999999999995E-2</v>
      </c>
      <c r="L567" s="71">
        <f t="shared" si="85"/>
        <v>5.6799999999999996E-2</v>
      </c>
      <c r="M567" s="71">
        <f t="shared" si="85"/>
        <v>5.5800000000000002E-2</v>
      </c>
      <c r="N567" s="71">
        <f t="shared" si="85"/>
        <v>4.4600000000000001E-2</v>
      </c>
      <c r="O567" s="53">
        <f t="shared" si="85"/>
        <v>0.99914000000000003</v>
      </c>
      <c r="P567" s="56"/>
      <c r="Q567" s="71"/>
      <c r="R567" s="71"/>
      <c r="S567" s="71"/>
      <c r="T567" s="71"/>
      <c r="U567" s="71"/>
      <c r="V567" s="71"/>
      <c r="W567" s="71"/>
      <c r="X567" s="71"/>
      <c r="Y567" s="71"/>
      <c r="Z567" s="71"/>
      <c r="AA567" s="71"/>
      <c r="AB567" s="71"/>
    </row>
    <row r="568" spans="1:29" ht="12.75" customHeight="1">
      <c r="A568" s="56" t="s">
        <v>402</v>
      </c>
      <c r="B568" s="56" t="s">
        <v>508</v>
      </c>
      <c r="C568" s="71">
        <f t="shared" ref="C568:O568" si="86">AVERAGE(B514:B518)</f>
        <v>0.1026</v>
      </c>
      <c r="D568" s="71">
        <f t="shared" si="86"/>
        <v>0.17760000000000001</v>
      </c>
      <c r="E568" s="71">
        <f t="shared" si="86"/>
        <v>0.1162</v>
      </c>
      <c r="F568" s="71">
        <f t="shared" si="86"/>
        <v>0.1026</v>
      </c>
      <c r="G568" s="71">
        <f t="shared" si="86"/>
        <v>8.4599999999999981E-2</v>
      </c>
      <c r="H568" s="71">
        <f t="shared" si="86"/>
        <v>6.6339999999999996E-2</v>
      </c>
      <c r="I568" s="71">
        <f t="shared" si="86"/>
        <v>5.9399999999999994E-2</v>
      </c>
      <c r="J568" s="71">
        <f t="shared" si="86"/>
        <v>7.2800000000000004E-2</v>
      </c>
      <c r="K568" s="71">
        <f t="shared" si="86"/>
        <v>5.96E-2</v>
      </c>
      <c r="L568" s="71">
        <f t="shared" si="86"/>
        <v>5.7799999999999997E-2</v>
      </c>
      <c r="M568" s="71">
        <f t="shared" si="86"/>
        <v>5.6400000000000006E-2</v>
      </c>
      <c r="N568" s="71">
        <f t="shared" si="86"/>
        <v>4.36E-2</v>
      </c>
      <c r="O568" s="53">
        <f t="shared" si="86"/>
        <v>0.99953999999999998</v>
      </c>
      <c r="P568" s="56"/>
      <c r="Q568" s="71"/>
      <c r="R568" s="71"/>
      <c r="S568" s="71"/>
      <c r="T568" s="71"/>
      <c r="U568" s="71"/>
      <c r="V568" s="71"/>
      <c r="W568" s="71"/>
      <c r="X568" s="71"/>
      <c r="Y568" s="71"/>
      <c r="Z568" s="71"/>
      <c r="AA568" s="71"/>
      <c r="AB568" s="71"/>
    </row>
    <row r="569" spans="1:29" ht="12.75" customHeight="1">
      <c r="A569" s="56" t="s">
        <v>403</v>
      </c>
      <c r="B569" s="56" t="s">
        <v>509</v>
      </c>
      <c r="C569" s="71">
        <f t="shared" ref="C569:O569" si="87">AVERAGE(B515:B519)</f>
        <v>9.8400000000000001E-2</v>
      </c>
      <c r="D569" s="71">
        <f t="shared" si="87"/>
        <v>0.17699999999999999</v>
      </c>
      <c r="E569" s="71">
        <f t="shared" si="87"/>
        <v>0.12279999999999999</v>
      </c>
      <c r="F569" s="71">
        <f t="shared" si="87"/>
        <v>0.1028</v>
      </c>
      <c r="G569" s="71">
        <f t="shared" si="87"/>
        <v>8.2199999999999995E-2</v>
      </c>
      <c r="H569" s="71">
        <f t="shared" si="87"/>
        <v>7.1739999999999998E-2</v>
      </c>
      <c r="I569" s="71">
        <f t="shared" si="87"/>
        <v>6.1399999999999996E-2</v>
      </c>
      <c r="J569" s="71">
        <f t="shared" si="87"/>
        <v>7.7600000000000002E-2</v>
      </c>
      <c r="K569" s="71">
        <f t="shared" si="87"/>
        <v>5.8799999999999998E-2</v>
      </c>
      <c r="L569" s="71">
        <f t="shared" si="87"/>
        <v>5.5000000000000007E-2</v>
      </c>
      <c r="M569" s="71">
        <f t="shared" si="87"/>
        <v>5.1200000000000002E-2</v>
      </c>
      <c r="N569" s="71">
        <f t="shared" si="87"/>
        <v>4.0400000000000005E-2</v>
      </c>
      <c r="O569" s="53">
        <f t="shared" si="87"/>
        <v>0.99934000000000012</v>
      </c>
      <c r="P569" s="56"/>
      <c r="Q569" s="71"/>
      <c r="R569" s="71"/>
      <c r="S569" s="71"/>
      <c r="T569" s="71"/>
      <c r="U569" s="71"/>
      <c r="V569" s="71"/>
      <c r="W569" s="71"/>
      <c r="X569" s="71"/>
      <c r="Y569" s="71"/>
      <c r="Z569" s="71"/>
      <c r="AA569" s="71"/>
      <c r="AB569" s="71"/>
    </row>
    <row r="570" spans="1:29" ht="12.75" customHeight="1">
      <c r="A570" s="56" t="s">
        <v>404</v>
      </c>
      <c r="B570" s="56" t="s">
        <v>510</v>
      </c>
      <c r="C570" s="71">
        <f t="shared" ref="C570:O570" si="88">AVERAGE(B516:B520)</f>
        <v>9.9800000000000014E-2</v>
      </c>
      <c r="D570" s="71">
        <f t="shared" si="88"/>
        <v>0.18380000000000002</v>
      </c>
      <c r="E570" s="71">
        <f t="shared" si="88"/>
        <v>0.12859999999999999</v>
      </c>
      <c r="F570" s="71">
        <f t="shared" si="88"/>
        <v>9.7199999999999995E-2</v>
      </c>
      <c r="G570" s="71">
        <f t="shared" si="88"/>
        <v>7.46E-2</v>
      </c>
      <c r="H570" s="71">
        <f t="shared" si="88"/>
        <v>7.2200000000000014E-2</v>
      </c>
      <c r="I570" s="71">
        <f t="shared" si="88"/>
        <v>6.5200000000000008E-2</v>
      </c>
      <c r="J570" s="71">
        <f t="shared" si="88"/>
        <v>7.6600000000000001E-2</v>
      </c>
      <c r="K570" s="71">
        <f t="shared" si="88"/>
        <v>5.7400000000000007E-2</v>
      </c>
      <c r="L570" s="71">
        <f t="shared" si="88"/>
        <v>5.7200000000000008E-2</v>
      </c>
      <c r="M570" s="71">
        <f t="shared" si="88"/>
        <v>4.9799999999999997E-2</v>
      </c>
      <c r="N570" s="71">
        <f t="shared" si="88"/>
        <v>3.6600000000000008E-2</v>
      </c>
      <c r="O570" s="53">
        <f t="shared" si="88"/>
        <v>0.99900000000000022</v>
      </c>
      <c r="P570" s="56"/>
      <c r="Q570" s="71"/>
      <c r="R570" s="71"/>
      <c r="S570" s="71"/>
      <c r="T570" s="71"/>
      <c r="U570" s="71"/>
      <c r="V570" s="71"/>
      <c r="W570" s="71"/>
      <c r="X570" s="71"/>
      <c r="Y570" s="71"/>
      <c r="Z570" s="71"/>
      <c r="AA570" s="71"/>
      <c r="AB570" s="71"/>
    </row>
    <row r="571" spans="1:29" ht="12.75" customHeight="1">
      <c r="A571" s="56" t="s">
        <v>405</v>
      </c>
      <c r="B571" s="56" t="s">
        <v>511</v>
      </c>
      <c r="C571" s="71">
        <f t="shared" ref="C571:O571" si="89">AVERAGE(B517:B521)</f>
        <v>9.3400000000000011E-2</v>
      </c>
      <c r="D571" s="71">
        <f t="shared" si="89"/>
        <v>0.18860000000000002</v>
      </c>
      <c r="E571" s="71">
        <f t="shared" si="89"/>
        <v>0.1426</v>
      </c>
      <c r="F571" s="71">
        <f t="shared" si="89"/>
        <v>9.9599999999999994E-2</v>
      </c>
      <c r="G571" s="71">
        <f t="shared" si="89"/>
        <v>7.2800000000000004E-2</v>
      </c>
      <c r="H571" s="71">
        <f t="shared" si="89"/>
        <v>6.9200000000000012E-2</v>
      </c>
      <c r="I571" s="71">
        <f t="shared" si="89"/>
        <v>5.8399999999999994E-2</v>
      </c>
      <c r="J571" s="71">
        <f t="shared" si="89"/>
        <v>7.5200000000000003E-2</v>
      </c>
      <c r="K571" s="71">
        <f t="shared" si="89"/>
        <v>5.4600000000000003E-2</v>
      </c>
      <c r="L571" s="71">
        <f t="shared" si="89"/>
        <v>5.7999999999999996E-2</v>
      </c>
      <c r="M571" s="71">
        <f t="shared" si="89"/>
        <v>5.0799999999999998E-2</v>
      </c>
      <c r="N571" s="71">
        <f t="shared" si="89"/>
        <v>3.5600000000000007E-2</v>
      </c>
      <c r="O571" s="53">
        <f t="shared" si="89"/>
        <v>0.99880000000000013</v>
      </c>
      <c r="P571" s="56"/>
      <c r="Q571" s="71"/>
      <c r="R571" s="71"/>
      <c r="S571" s="71"/>
      <c r="T571" s="71"/>
      <c r="U571" s="71"/>
      <c r="V571" s="71"/>
      <c r="W571" s="71"/>
      <c r="X571" s="71"/>
      <c r="Y571" s="71"/>
      <c r="Z571" s="71"/>
      <c r="AA571" s="71"/>
      <c r="AB571" s="71"/>
    </row>
    <row r="572" spans="1:29" ht="12.75" customHeight="1">
      <c r="A572" s="56" t="s">
        <v>406</v>
      </c>
      <c r="B572" s="56" t="s">
        <v>512</v>
      </c>
      <c r="C572" s="71">
        <f t="shared" ref="C572:O572" si="90">AVERAGE(B518:B522)</f>
        <v>9.6199999999999994E-2</v>
      </c>
      <c r="D572" s="71">
        <f t="shared" si="90"/>
        <v>0.18540000000000001</v>
      </c>
      <c r="E572" s="71">
        <f t="shared" si="90"/>
        <v>0.14240000000000003</v>
      </c>
      <c r="F572" s="71">
        <f t="shared" si="90"/>
        <v>9.4E-2</v>
      </c>
      <c r="G572" s="71">
        <f t="shared" si="90"/>
        <v>6.9399999999999989E-2</v>
      </c>
      <c r="H572" s="71">
        <f t="shared" si="90"/>
        <v>7.0400000000000004E-2</v>
      </c>
      <c r="I572" s="71">
        <f t="shared" si="90"/>
        <v>6.4600000000000005E-2</v>
      </c>
      <c r="J572" s="71">
        <f t="shared" si="90"/>
        <v>7.7600000000000002E-2</v>
      </c>
      <c r="K572" s="71">
        <f t="shared" si="90"/>
        <v>5.3599999999999995E-2</v>
      </c>
      <c r="L572" s="71">
        <f t="shared" si="90"/>
        <v>5.9399999999999994E-2</v>
      </c>
      <c r="M572" s="71">
        <f t="shared" si="90"/>
        <v>4.9799999999999997E-2</v>
      </c>
      <c r="N572" s="71">
        <f t="shared" si="90"/>
        <v>3.6000000000000004E-2</v>
      </c>
      <c r="O572" s="53">
        <f t="shared" si="90"/>
        <v>0.99880000000000013</v>
      </c>
      <c r="P572" s="56"/>
      <c r="Q572" s="71"/>
      <c r="R572" s="71"/>
      <c r="S572" s="71"/>
      <c r="T572" s="71"/>
      <c r="U572" s="71"/>
      <c r="V572" s="71"/>
      <c r="W572" s="71"/>
      <c r="X572" s="71"/>
      <c r="Y572" s="71"/>
      <c r="Z572" s="71"/>
      <c r="AA572" s="71"/>
      <c r="AB572" s="71"/>
    </row>
    <row r="573" spans="1:29" ht="12.75" customHeight="1">
      <c r="A573" s="56" t="s">
        <v>407</v>
      </c>
      <c r="B573" s="56" t="s">
        <v>513</v>
      </c>
      <c r="C573" s="71">
        <f t="shared" ref="C573:O573" si="91">AVERAGE(B519:B523)</f>
        <v>9.7599999999999992E-2</v>
      </c>
      <c r="D573" s="71">
        <f t="shared" si="91"/>
        <v>0.18579999999999997</v>
      </c>
      <c r="E573" s="71">
        <f t="shared" si="91"/>
        <v>0.13800000000000001</v>
      </c>
      <c r="F573" s="71">
        <f t="shared" si="91"/>
        <v>9.0799999999999992E-2</v>
      </c>
      <c r="G573" s="71">
        <f t="shared" si="91"/>
        <v>6.6200000000000009E-2</v>
      </c>
      <c r="H573" s="71">
        <f t="shared" si="91"/>
        <v>6.720000000000001E-2</v>
      </c>
      <c r="I573" s="71">
        <f t="shared" si="91"/>
        <v>7.0000000000000007E-2</v>
      </c>
      <c r="J573" s="71">
        <f t="shared" si="91"/>
        <v>8.0200000000000007E-2</v>
      </c>
      <c r="K573" s="71">
        <f t="shared" si="91"/>
        <v>5.6199999999999993E-2</v>
      </c>
      <c r="L573" s="71">
        <f t="shared" si="91"/>
        <v>5.9799999999999999E-2</v>
      </c>
      <c r="M573" s="71">
        <f t="shared" si="91"/>
        <v>4.7199999999999999E-2</v>
      </c>
      <c r="N573" s="71">
        <f t="shared" si="91"/>
        <v>3.9800000000000002E-2</v>
      </c>
      <c r="O573" s="53">
        <f t="shared" si="91"/>
        <v>0.99880000000000013</v>
      </c>
      <c r="P573" s="56"/>
      <c r="Q573" s="71"/>
      <c r="R573" s="71"/>
      <c r="S573" s="71"/>
      <c r="T573" s="71"/>
      <c r="U573" s="71"/>
      <c r="V573" s="71"/>
      <c r="W573" s="71"/>
      <c r="X573" s="71"/>
      <c r="Y573" s="71"/>
      <c r="Z573" s="71"/>
      <c r="AA573" s="71"/>
      <c r="AB573" s="71"/>
    </row>
    <row r="574" spans="1:29" ht="12.75" customHeight="1">
      <c r="A574" s="56" t="s">
        <v>408</v>
      </c>
      <c r="B574" s="56" t="s">
        <v>514</v>
      </c>
      <c r="C574" s="71">
        <f t="shared" ref="C574:O574" si="92">AVERAGE(B520:B524)</f>
        <v>0.10979999999999998</v>
      </c>
      <c r="D574" s="71">
        <f t="shared" si="92"/>
        <v>0.18279999999999999</v>
      </c>
      <c r="E574" s="71">
        <f t="shared" si="92"/>
        <v>0.13579999999999998</v>
      </c>
      <c r="F574" s="71">
        <f t="shared" si="92"/>
        <v>8.8800000000000004E-2</v>
      </c>
      <c r="G574" s="71">
        <f t="shared" si="92"/>
        <v>6.8200000000000011E-2</v>
      </c>
      <c r="H574" s="71">
        <f t="shared" si="92"/>
        <v>5.8199999999999995E-2</v>
      </c>
      <c r="I574" s="71">
        <f t="shared" si="92"/>
        <v>7.2400000000000006E-2</v>
      </c>
      <c r="J574" s="71">
        <f t="shared" si="92"/>
        <v>7.9600000000000004E-2</v>
      </c>
      <c r="K574" s="71">
        <f t="shared" si="92"/>
        <v>5.3400000000000003E-2</v>
      </c>
      <c r="L574" s="71">
        <f t="shared" si="92"/>
        <v>5.6000000000000008E-2</v>
      </c>
      <c r="M574" s="71">
        <f t="shared" si="92"/>
        <v>4.6799999999999994E-2</v>
      </c>
      <c r="N574" s="71">
        <f t="shared" si="92"/>
        <v>4.7399999999999998E-2</v>
      </c>
      <c r="O574" s="53">
        <f t="shared" si="92"/>
        <v>0.99920000000000009</v>
      </c>
      <c r="P574" s="56"/>
      <c r="Q574" s="71"/>
      <c r="R574" s="71"/>
      <c r="S574" s="71"/>
      <c r="T574" s="71"/>
      <c r="U574" s="71"/>
      <c r="V574" s="71"/>
      <c r="W574" s="71"/>
      <c r="X574" s="71"/>
      <c r="Y574" s="71"/>
      <c r="Z574" s="71"/>
      <c r="AA574" s="71"/>
      <c r="AB574" s="71"/>
    </row>
    <row r="575" spans="1:29" ht="12.75" customHeight="1">
      <c r="A575" s="56" t="s">
        <v>409</v>
      </c>
      <c r="B575" s="56" t="s">
        <v>515</v>
      </c>
      <c r="C575" s="71">
        <f t="shared" ref="C575:O575" si="93">AVERAGE(B521:B525)</f>
        <v>0.13899999999999998</v>
      </c>
      <c r="D575" s="71">
        <f t="shared" si="93"/>
        <v>0.17640000000000003</v>
      </c>
      <c r="E575" s="71">
        <f t="shared" si="93"/>
        <v>0.1258</v>
      </c>
      <c r="F575" s="71">
        <f t="shared" si="93"/>
        <v>8.8600000000000012E-2</v>
      </c>
      <c r="G575" s="71">
        <f t="shared" si="93"/>
        <v>6.8000000000000005E-2</v>
      </c>
      <c r="H575" s="71">
        <f t="shared" si="93"/>
        <v>5.4999999999999993E-2</v>
      </c>
      <c r="I575" s="71">
        <f t="shared" si="93"/>
        <v>7.0000000000000007E-2</v>
      </c>
      <c r="J575" s="71">
        <f t="shared" si="93"/>
        <v>8.1200000000000008E-2</v>
      </c>
      <c r="K575" s="71">
        <f t="shared" si="93"/>
        <v>4.9400000000000006E-2</v>
      </c>
      <c r="L575" s="71">
        <f t="shared" si="93"/>
        <v>5.3000000000000005E-2</v>
      </c>
      <c r="M575" s="71">
        <f t="shared" si="93"/>
        <v>4.36E-2</v>
      </c>
      <c r="N575" s="71">
        <f t="shared" si="93"/>
        <v>4.9599999999999998E-2</v>
      </c>
      <c r="O575" s="53">
        <f t="shared" si="93"/>
        <v>0.99960000000000004</v>
      </c>
      <c r="P575" s="56"/>
      <c r="Q575" s="71"/>
      <c r="R575" s="71"/>
      <c r="S575" s="71"/>
      <c r="T575" s="71"/>
      <c r="U575" s="71"/>
      <c r="V575" s="71"/>
      <c r="W575" s="71"/>
      <c r="X575" s="71"/>
      <c r="Y575" s="71"/>
      <c r="Z575" s="71"/>
      <c r="AA575" s="71"/>
      <c r="AB575" s="71"/>
    </row>
    <row r="576" spans="1:29" ht="12.75" customHeight="1">
      <c r="A576" s="56" t="s">
        <v>410</v>
      </c>
      <c r="B576" s="56" t="s">
        <v>516</v>
      </c>
      <c r="C576" s="71">
        <f t="shared" ref="C576:O576" si="94">AVERAGE(B522:B526)</f>
        <v>0.1474</v>
      </c>
      <c r="D576" s="71">
        <f t="shared" si="94"/>
        <v>0.17200000000000001</v>
      </c>
      <c r="E576" s="71">
        <f t="shared" si="94"/>
        <v>0.11639999999999999</v>
      </c>
      <c r="F576" s="71">
        <f t="shared" si="94"/>
        <v>8.3799999999999999E-2</v>
      </c>
      <c r="G576" s="71">
        <f t="shared" si="94"/>
        <v>6.6200000000000009E-2</v>
      </c>
      <c r="H576" s="71">
        <f t="shared" si="94"/>
        <v>5.7999999999999996E-2</v>
      </c>
      <c r="I576" s="71">
        <f t="shared" si="94"/>
        <v>7.6800000000000007E-2</v>
      </c>
      <c r="J576" s="71">
        <f t="shared" si="94"/>
        <v>8.4600000000000009E-2</v>
      </c>
      <c r="K576" s="71">
        <f t="shared" si="94"/>
        <v>4.7400000000000005E-2</v>
      </c>
      <c r="L576" s="71">
        <f t="shared" si="94"/>
        <v>5.1999999999999991E-2</v>
      </c>
      <c r="M576" s="71">
        <f t="shared" si="94"/>
        <v>4.3600000000000007E-2</v>
      </c>
      <c r="N576" s="71">
        <f t="shared" si="94"/>
        <v>5.1599999999999993E-2</v>
      </c>
      <c r="O576" s="53">
        <f t="shared" si="94"/>
        <v>0.99980000000000013</v>
      </c>
      <c r="P576" s="56"/>
      <c r="Q576" s="71"/>
      <c r="R576" s="71"/>
      <c r="S576" s="71"/>
      <c r="T576" s="71"/>
      <c r="U576" s="71"/>
      <c r="V576" s="71"/>
      <c r="W576" s="71"/>
      <c r="X576" s="71"/>
      <c r="Y576" s="71"/>
      <c r="Z576" s="71"/>
      <c r="AA576" s="71"/>
      <c r="AB576" s="71"/>
    </row>
    <row r="577" spans="1:28" ht="12.75" customHeight="1">
      <c r="A577" s="56" t="s">
        <v>411</v>
      </c>
      <c r="B577" s="56" t="s">
        <v>517</v>
      </c>
      <c r="C577" s="71">
        <f t="shared" ref="C577:O577" si="95">AVERAGE(B523:B527)</f>
        <v>0.14579999999999999</v>
      </c>
      <c r="D577" s="71">
        <f t="shared" si="95"/>
        <v>0.1714</v>
      </c>
      <c r="E577" s="71">
        <f t="shared" si="95"/>
        <v>0.11599999999999999</v>
      </c>
      <c r="F577" s="71">
        <f t="shared" si="95"/>
        <v>8.0600000000000005E-2</v>
      </c>
      <c r="G577" s="71">
        <f t="shared" si="95"/>
        <v>6.3200000000000006E-2</v>
      </c>
      <c r="H577" s="71">
        <f t="shared" si="95"/>
        <v>5.5200000000000006E-2</v>
      </c>
      <c r="I577" s="71">
        <f t="shared" si="95"/>
        <v>7.3800000000000004E-2</v>
      </c>
      <c r="J577" s="71">
        <f t="shared" si="95"/>
        <v>8.6799999999999988E-2</v>
      </c>
      <c r="K577" s="71">
        <f t="shared" si="95"/>
        <v>5.1200000000000002E-2</v>
      </c>
      <c r="L577" s="71">
        <f t="shared" si="95"/>
        <v>5.4800000000000001E-2</v>
      </c>
      <c r="M577" s="71">
        <f t="shared" si="95"/>
        <v>4.5399999999999996E-2</v>
      </c>
      <c r="N577" s="71">
        <f t="shared" si="95"/>
        <v>5.5999999999999994E-2</v>
      </c>
      <c r="O577" s="53">
        <f t="shared" si="95"/>
        <v>1.0002</v>
      </c>
      <c r="P577" s="56"/>
      <c r="Q577" s="71"/>
      <c r="R577" s="71"/>
      <c r="S577" s="71"/>
      <c r="T577" s="71"/>
      <c r="U577" s="71"/>
      <c r="V577" s="71"/>
      <c r="W577" s="71"/>
      <c r="X577" s="71"/>
      <c r="Y577" s="71"/>
      <c r="Z577" s="71"/>
      <c r="AA577" s="71"/>
      <c r="AB577" s="71"/>
    </row>
    <row r="578" spans="1:28" ht="12.75" customHeight="1">
      <c r="A578" s="56" t="s">
        <v>412</v>
      </c>
      <c r="B578" s="56" t="s">
        <v>518</v>
      </c>
      <c r="C578" s="71">
        <f t="shared" ref="C578:O578" si="96">AVERAGE(B524:B528)</f>
        <v>0.1578</v>
      </c>
      <c r="D578" s="71">
        <f t="shared" si="96"/>
        <v>0.16860000000000003</v>
      </c>
      <c r="E578" s="71">
        <f t="shared" si="96"/>
        <v>0.11879999999999999</v>
      </c>
      <c r="F578" s="71">
        <f t="shared" si="96"/>
        <v>7.7200000000000005E-2</v>
      </c>
      <c r="G578" s="71">
        <f t="shared" si="96"/>
        <v>6.4399999999999999E-2</v>
      </c>
      <c r="H578" s="71">
        <f t="shared" si="96"/>
        <v>5.7800000000000004E-2</v>
      </c>
      <c r="I578" s="71">
        <f t="shared" si="96"/>
        <v>7.5200000000000017E-2</v>
      </c>
      <c r="J578" s="71">
        <f t="shared" si="96"/>
        <v>8.8199999999999987E-2</v>
      </c>
      <c r="K578" s="71">
        <f t="shared" si="96"/>
        <v>4.82E-2</v>
      </c>
      <c r="L578" s="71">
        <f t="shared" si="96"/>
        <v>5.0799999999999998E-2</v>
      </c>
      <c r="M578" s="71">
        <f t="shared" si="96"/>
        <v>4.2599999999999999E-2</v>
      </c>
      <c r="N578" s="71">
        <f t="shared" si="96"/>
        <v>5.04E-2</v>
      </c>
      <c r="O578" s="53">
        <f t="shared" si="96"/>
        <v>1</v>
      </c>
      <c r="P578" s="56"/>
      <c r="Q578" s="71"/>
      <c r="R578" s="71"/>
      <c r="S578" s="71"/>
      <c r="T578" s="71"/>
      <c r="U578" s="71"/>
      <c r="V578" s="71"/>
      <c r="W578" s="71"/>
      <c r="X578" s="71"/>
      <c r="Y578" s="71"/>
      <c r="Z578" s="71"/>
      <c r="AA578" s="71"/>
      <c r="AB578" s="71"/>
    </row>
    <row r="579" spans="1:28" ht="12.75" customHeight="1">
      <c r="A579" s="56" t="s">
        <v>413</v>
      </c>
      <c r="B579" s="56" t="s">
        <v>519</v>
      </c>
      <c r="C579" s="71">
        <f t="shared" ref="C579:O579" si="97">AVERAGE(B525:B529)</f>
        <v>0.14560000000000001</v>
      </c>
      <c r="D579" s="71">
        <f t="shared" si="97"/>
        <v>0.16920000000000002</v>
      </c>
      <c r="E579" s="71">
        <f t="shared" si="97"/>
        <v>0.11259999999999999</v>
      </c>
      <c r="F579" s="71">
        <f t="shared" si="97"/>
        <v>8.3400000000000002E-2</v>
      </c>
      <c r="G579" s="71">
        <f t="shared" si="97"/>
        <v>6.6200000000000009E-2</v>
      </c>
      <c r="H579" s="71">
        <f t="shared" si="97"/>
        <v>6.3600000000000004E-2</v>
      </c>
      <c r="I579" s="71">
        <f t="shared" si="97"/>
        <v>7.5200000000000017E-2</v>
      </c>
      <c r="J579" s="71">
        <f t="shared" si="97"/>
        <v>9.2999999999999999E-2</v>
      </c>
      <c r="K579" s="71">
        <f t="shared" si="97"/>
        <v>4.9799999999999997E-2</v>
      </c>
      <c r="L579" s="71">
        <f t="shared" si="97"/>
        <v>5.4600000000000003E-2</v>
      </c>
      <c r="M579" s="71">
        <f t="shared" si="97"/>
        <v>4.2399999999999993E-2</v>
      </c>
      <c r="N579" s="71">
        <f t="shared" si="97"/>
        <v>4.4400000000000002E-2</v>
      </c>
      <c r="O579" s="53">
        <f t="shared" si="97"/>
        <v>1</v>
      </c>
      <c r="P579" s="56"/>
      <c r="Q579" s="71"/>
      <c r="R579" s="71"/>
      <c r="S579" s="71"/>
      <c r="T579" s="71"/>
      <c r="U579" s="71"/>
      <c r="V579" s="71"/>
      <c r="W579" s="71"/>
      <c r="X579" s="71"/>
      <c r="Y579" s="71"/>
      <c r="Z579" s="71"/>
      <c r="AA579" s="71"/>
      <c r="AB579" s="71"/>
    </row>
    <row r="580" spans="1:28" ht="12.75" customHeight="1">
      <c r="A580" s="56" t="s">
        <v>414</v>
      </c>
      <c r="B580" s="56" t="s">
        <v>520</v>
      </c>
      <c r="C580" s="71">
        <f t="shared" ref="C580:O580" si="98">AVERAGE(B526:B530)</f>
        <v>0.12139999999999999</v>
      </c>
      <c r="D580" s="71">
        <f t="shared" si="98"/>
        <v>0.17360000000000003</v>
      </c>
      <c r="E580" s="71">
        <f t="shared" si="98"/>
        <v>0.10919999999999999</v>
      </c>
      <c r="F580" s="71">
        <f t="shared" si="98"/>
        <v>8.3199999999999982E-2</v>
      </c>
      <c r="G580" s="71">
        <f t="shared" si="98"/>
        <v>7.2800000000000004E-2</v>
      </c>
      <c r="H580" s="71">
        <f t="shared" si="98"/>
        <v>6.9999999999999993E-2</v>
      </c>
      <c r="I580" s="71">
        <f t="shared" si="98"/>
        <v>7.9399999999999998E-2</v>
      </c>
      <c r="J580" s="71">
        <f t="shared" si="98"/>
        <v>9.7000000000000003E-2</v>
      </c>
      <c r="K580" s="71">
        <f t="shared" si="98"/>
        <v>5.2400000000000002E-2</v>
      </c>
      <c r="L580" s="71">
        <f t="shared" si="98"/>
        <v>5.4400000000000004E-2</v>
      </c>
      <c r="M580" s="71">
        <f t="shared" si="98"/>
        <v>4.3399999999999994E-2</v>
      </c>
      <c r="N580" s="71">
        <f t="shared" si="98"/>
        <v>4.3200000000000002E-2</v>
      </c>
      <c r="O580" s="53">
        <f t="shared" si="98"/>
        <v>1</v>
      </c>
      <c r="P580" s="56"/>
      <c r="Q580" s="71"/>
      <c r="R580" s="71"/>
      <c r="S580" s="71"/>
      <c r="T580" s="71"/>
      <c r="U580" s="71"/>
      <c r="V580" s="71"/>
      <c r="W580" s="71"/>
      <c r="X580" s="71"/>
      <c r="Y580" s="71"/>
      <c r="Z580" s="71"/>
      <c r="AA580" s="71"/>
      <c r="AB580" s="71"/>
    </row>
    <row r="581" spans="1:28" ht="12.75" customHeight="1">
      <c r="A581" s="56" t="s">
        <v>415</v>
      </c>
      <c r="B581" s="56" t="s">
        <v>521</v>
      </c>
      <c r="C581" s="71">
        <f t="shared" ref="C581:O581" si="99">AVERAGE(B527:B531)</f>
        <v>0.12</v>
      </c>
      <c r="D581" s="71">
        <f t="shared" si="99"/>
        <v>0.16800000000000001</v>
      </c>
      <c r="E581" s="71">
        <f t="shared" si="99"/>
        <v>0.10699999999999998</v>
      </c>
      <c r="F581" s="71">
        <f t="shared" si="99"/>
        <v>8.7999999999999995E-2</v>
      </c>
      <c r="G581" s="71">
        <f t="shared" si="99"/>
        <v>7.4200000000000016E-2</v>
      </c>
      <c r="H581" s="71">
        <f t="shared" si="99"/>
        <v>6.7400000000000002E-2</v>
      </c>
      <c r="I581" s="71">
        <f t="shared" si="99"/>
        <v>8.0800000000000011E-2</v>
      </c>
      <c r="J581" s="71">
        <f t="shared" si="99"/>
        <v>9.6000000000000002E-2</v>
      </c>
      <c r="K581" s="71">
        <f t="shared" si="99"/>
        <v>5.6599999999999998E-2</v>
      </c>
      <c r="L581" s="71">
        <f t="shared" si="99"/>
        <v>5.5199999999999992E-2</v>
      </c>
      <c r="M581" s="71">
        <f t="shared" si="99"/>
        <v>4.2599999999999999E-2</v>
      </c>
      <c r="N581" s="71">
        <f t="shared" si="99"/>
        <v>4.4199999999999996E-2</v>
      </c>
      <c r="O581" s="53">
        <f t="shared" si="99"/>
        <v>1</v>
      </c>
      <c r="P581" s="56"/>
      <c r="Q581" s="71"/>
      <c r="R581" s="71"/>
      <c r="S581" s="71"/>
      <c r="T581" s="71"/>
      <c r="U581" s="71"/>
      <c r="V581" s="71"/>
      <c r="W581" s="71"/>
      <c r="X581" s="71"/>
      <c r="Y581" s="71"/>
      <c r="Z581" s="71"/>
      <c r="AA581" s="71"/>
      <c r="AB581" s="71"/>
    </row>
    <row r="582" spans="1:28" ht="12.75" customHeight="1">
      <c r="A582" s="56" t="s">
        <v>416</v>
      </c>
      <c r="B582" s="56" t="s">
        <v>522</v>
      </c>
      <c r="C582" s="71">
        <f t="shared" ref="C582:O582" si="100">AVERAGE(B528:B532)</f>
        <v>0.1166</v>
      </c>
      <c r="D582" s="71">
        <f t="shared" si="100"/>
        <v>0.17180000000000001</v>
      </c>
      <c r="E582" s="71">
        <f t="shared" si="100"/>
        <v>0.10700000000000001</v>
      </c>
      <c r="F582" s="71">
        <f t="shared" si="100"/>
        <v>9.3599999999999989E-2</v>
      </c>
      <c r="G582" s="71">
        <f t="shared" si="100"/>
        <v>7.7600000000000002E-2</v>
      </c>
      <c r="H582" s="71">
        <f t="shared" si="100"/>
        <v>7.0000000000000007E-2</v>
      </c>
      <c r="I582" s="71">
        <f t="shared" si="100"/>
        <v>8.4599999999999981E-2</v>
      </c>
      <c r="J582" s="71">
        <f t="shared" si="100"/>
        <v>9.5000000000000001E-2</v>
      </c>
      <c r="K582" s="71">
        <f t="shared" si="100"/>
        <v>5.4800000000000001E-2</v>
      </c>
      <c r="L582" s="71">
        <f t="shared" si="100"/>
        <v>5.0799999999999998E-2</v>
      </c>
      <c r="M582" s="71">
        <f t="shared" si="100"/>
        <v>3.9E-2</v>
      </c>
      <c r="N582" s="71">
        <f t="shared" si="100"/>
        <v>3.9199999999999999E-2</v>
      </c>
      <c r="O582" s="53">
        <f t="shared" si="100"/>
        <v>1</v>
      </c>
      <c r="P582" s="56"/>
      <c r="Q582" s="71"/>
      <c r="R582" s="71"/>
      <c r="S582" s="71"/>
      <c r="T582" s="71"/>
      <c r="U582" s="71"/>
      <c r="V582" s="71"/>
      <c r="W582" s="71"/>
      <c r="X582" s="71"/>
      <c r="Y582" s="71"/>
      <c r="Z582" s="71"/>
      <c r="AA582" s="71"/>
      <c r="AB582" s="71"/>
    </row>
    <row r="583" spans="1:28" ht="12.75" customHeight="1">
      <c r="A583" s="56" t="s">
        <v>417</v>
      </c>
      <c r="B583" s="56" t="s">
        <v>523</v>
      </c>
      <c r="C583" s="71">
        <f t="shared" ref="C583:O583" si="101">AVERAGE(B529:B533)</f>
        <v>9.580000000000001E-2</v>
      </c>
      <c r="D583" s="71">
        <f t="shared" si="101"/>
        <v>0.1668</v>
      </c>
      <c r="E583" s="71">
        <f t="shared" si="101"/>
        <v>0.1042</v>
      </c>
      <c r="F583" s="71">
        <f t="shared" si="101"/>
        <v>9.6799999999999997E-2</v>
      </c>
      <c r="G583" s="71">
        <f t="shared" si="101"/>
        <v>7.5600000000000001E-2</v>
      </c>
      <c r="H583" s="71">
        <f t="shared" si="101"/>
        <v>6.7599999999999993E-2</v>
      </c>
      <c r="I583" s="71">
        <f t="shared" si="101"/>
        <v>8.6999999999999994E-2</v>
      </c>
      <c r="J583" s="71">
        <f t="shared" si="101"/>
        <v>9.8799999999999999E-2</v>
      </c>
      <c r="K583" s="71">
        <f t="shared" si="101"/>
        <v>6.1599999999999988E-2</v>
      </c>
      <c r="L583" s="71">
        <f t="shared" si="101"/>
        <v>5.8599999999999999E-2</v>
      </c>
      <c r="M583" s="71">
        <f t="shared" si="101"/>
        <v>4.6800000000000001E-2</v>
      </c>
      <c r="N583" s="71">
        <f t="shared" si="101"/>
        <v>4.0400000000000005E-2</v>
      </c>
      <c r="O583" s="53">
        <f t="shared" si="101"/>
        <v>1</v>
      </c>
      <c r="P583" s="56"/>
      <c r="Q583" s="71"/>
      <c r="R583" s="71"/>
      <c r="S583" s="71"/>
      <c r="T583" s="71"/>
      <c r="U583" s="71"/>
      <c r="V583" s="71"/>
      <c r="W583" s="71"/>
      <c r="X583" s="71"/>
      <c r="Y583" s="71"/>
      <c r="Z583" s="71"/>
      <c r="AA583" s="71"/>
      <c r="AB583" s="71"/>
    </row>
    <row r="584" spans="1:28" ht="12.75" customHeight="1">
      <c r="A584" s="56" t="s">
        <v>418</v>
      </c>
      <c r="B584" s="56" t="s">
        <v>524</v>
      </c>
      <c r="C584" s="71">
        <f t="shared" ref="C584:O584" si="102">AVERAGE(B530:B534)</f>
        <v>9.64E-2</v>
      </c>
      <c r="D584" s="71">
        <f t="shared" si="102"/>
        <v>0.17519999999999999</v>
      </c>
      <c r="E584" s="71">
        <f t="shared" si="102"/>
        <v>0.11000000000000001</v>
      </c>
      <c r="F584" s="71">
        <f t="shared" si="102"/>
        <v>0.09</v>
      </c>
      <c r="G584" s="71">
        <f t="shared" si="102"/>
        <v>7.0599999999999996E-2</v>
      </c>
      <c r="H584" s="71">
        <f t="shared" si="102"/>
        <v>6.1199999999999997E-2</v>
      </c>
      <c r="I584" s="71">
        <f t="shared" si="102"/>
        <v>8.72E-2</v>
      </c>
      <c r="J584" s="71">
        <f t="shared" si="102"/>
        <v>9.459999999999999E-2</v>
      </c>
      <c r="K584" s="71">
        <f t="shared" si="102"/>
        <v>6.0999999999999999E-2</v>
      </c>
      <c r="L584" s="71">
        <f t="shared" si="102"/>
        <v>5.920000000000001E-2</v>
      </c>
      <c r="M584" s="71">
        <f t="shared" si="102"/>
        <v>0.05</v>
      </c>
      <c r="N584" s="71">
        <f t="shared" si="102"/>
        <v>4.4600000000000001E-2</v>
      </c>
      <c r="O584" s="53">
        <f t="shared" si="102"/>
        <v>1</v>
      </c>
      <c r="P584" s="56"/>
      <c r="Q584" s="71"/>
      <c r="R584" s="71"/>
      <c r="S584" s="71"/>
      <c r="T584" s="71"/>
      <c r="U584" s="71"/>
      <c r="V584" s="71"/>
      <c r="W584" s="71"/>
      <c r="X584" s="71"/>
      <c r="Y584" s="71"/>
      <c r="Z584" s="71"/>
      <c r="AA584" s="71"/>
      <c r="AB584" s="71"/>
    </row>
    <row r="585" spans="1:28" ht="12.75" customHeight="1">
      <c r="A585" s="56" t="s">
        <v>419</v>
      </c>
      <c r="B585" s="56" t="s">
        <v>525</v>
      </c>
      <c r="C585" s="71">
        <f t="shared" ref="C585:O585" si="103">AVERAGE(B531:B535)</f>
        <v>0.1042</v>
      </c>
      <c r="D585" s="71">
        <f t="shared" si="103"/>
        <v>0.1772</v>
      </c>
      <c r="E585" s="71">
        <f t="shared" si="103"/>
        <v>0.11459999999999999</v>
      </c>
      <c r="F585" s="71">
        <f t="shared" si="103"/>
        <v>9.180000000000002E-2</v>
      </c>
      <c r="G585" s="71">
        <f t="shared" si="103"/>
        <v>6.8000000000000005E-2</v>
      </c>
      <c r="H585" s="71">
        <f t="shared" si="103"/>
        <v>5.3799999999999994E-2</v>
      </c>
      <c r="I585" s="71">
        <f t="shared" si="103"/>
        <v>8.2000000000000003E-2</v>
      </c>
      <c r="J585" s="71">
        <f t="shared" si="103"/>
        <v>8.8599999999999998E-2</v>
      </c>
      <c r="K585" s="71">
        <f t="shared" si="103"/>
        <v>5.9199999999999996E-2</v>
      </c>
      <c r="L585" s="71">
        <f t="shared" si="103"/>
        <v>6.4600000000000005E-2</v>
      </c>
      <c r="M585" s="71">
        <f t="shared" si="103"/>
        <v>5.0200000000000002E-2</v>
      </c>
      <c r="N585" s="71">
        <f t="shared" si="103"/>
        <v>4.5799999999999993E-2</v>
      </c>
      <c r="O585" s="53">
        <f t="shared" si="103"/>
        <v>1</v>
      </c>
      <c r="P585" s="56"/>
      <c r="Q585" s="71"/>
      <c r="R585" s="71"/>
      <c r="S585" s="71"/>
      <c r="T585" s="71"/>
      <c r="U585" s="71"/>
      <c r="V585" s="71"/>
      <c r="W585" s="71"/>
      <c r="X585" s="71"/>
      <c r="Y585" s="71"/>
      <c r="Z585" s="71"/>
      <c r="AA585" s="71"/>
      <c r="AB585" s="71"/>
    </row>
    <row r="586" spans="1:28" ht="12.75" customHeight="1">
      <c r="A586" s="56" t="s">
        <v>420</v>
      </c>
      <c r="B586" s="56" t="s">
        <v>526</v>
      </c>
      <c r="C586" s="71">
        <f t="shared" ref="C586:O586" si="104">AVERAGE(B532:B536)</f>
        <v>0.1002</v>
      </c>
      <c r="D586" s="71">
        <f t="shared" si="104"/>
        <v>0.18739999999999998</v>
      </c>
      <c r="E586" s="71">
        <f t="shared" si="104"/>
        <v>0.11119999999999999</v>
      </c>
      <c r="F586" s="71">
        <f t="shared" si="104"/>
        <v>8.8400000000000006E-2</v>
      </c>
      <c r="G586" s="71">
        <f t="shared" si="104"/>
        <v>6.2799999999999995E-2</v>
      </c>
      <c r="H586" s="71">
        <f t="shared" si="104"/>
        <v>5.1799999999999992E-2</v>
      </c>
      <c r="I586" s="71">
        <f t="shared" si="104"/>
        <v>8.0399999999999999E-2</v>
      </c>
      <c r="J586" s="71">
        <f t="shared" si="104"/>
        <v>9.2200000000000004E-2</v>
      </c>
      <c r="K586" s="71">
        <f t="shared" si="104"/>
        <v>6.0399999999999995E-2</v>
      </c>
      <c r="L586" s="71">
        <f t="shared" si="104"/>
        <v>6.6200000000000009E-2</v>
      </c>
      <c r="M586" s="71">
        <f t="shared" si="104"/>
        <v>5.1200000000000002E-2</v>
      </c>
      <c r="N586" s="71">
        <f t="shared" si="104"/>
        <v>4.7799999999999995E-2</v>
      </c>
      <c r="O586" s="53">
        <f t="shared" si="104"/>
        <v>1</v>
      </c>
      <c r="P586" s="56"/>
      <c r="Q586" s="71"/>
      <c r="R586" s="71"/>
      <c r="S586" s="71"/>
      <c r="T586" s="71"/>
      <c r="U586" s="71"/>
      <c r="V586" s="71"/>
      <c r="W586" s="71"/>
      <c r="X586" s="71"/>
      <c r="Y586" s="71"/>
      <c r="Z586" s="71"/>
      <c r="AA586" s="71"/>
      <c r="AB586" s="71"/>
    </row>
    <row r="587" spans="1:28" ht="12.75" customHeight="1">
      <c r="A587" s="56" t="s">
        <v>422</v>
      </c>
      <c r="B587" s="56" t="s">
        <v>527</v>
      </c>
      <c r="C587" s="71">
        <f t="shared" ref="C587:O587" si="105">AVERAGE(B533:B537)</f>
        <v>0.11119999999999999</v>
      </c>
      <c r="D587" s="71">
        <f t="shared" si="105"/>
        <v>0.17380000000000001</v>
      </c>
      <c r="E587" s="71">
        <f t="shared" si="105"/>
        <v>0.11559999999999999</v>
      </c>
      <c r="F587" s="71">
        <f t="shared" si="105"/>
        <v>8.5400000000000004E-2</v>
      </c>
      <c r="G587" s="71">
        <f t="shared" si="105"/>
        <v>6.1600000000000002E-2</v>
      </c>
      <c r="H587" s="71">
        <f t="shared" si="105"/>
        <v>5.0200000000000002E-2</v>
      </c>
      <c r="I587" s="71">
        <f t="shared" si="105"/>
        <v>7.7200000000000005E-2</v>
      </c>
      <c r="J587" s="71">
        <f t="shared" si="105"/>
        <v>9.4199999999999992E-2</v>
      </c>
      <c r="K587" s="71">
        <f t="shared" si="105"/>
        <v>5.9199999999999996E-2</v>
      </c>
      <c r="L587" s="71">
        <f t="shared" si="105"/>
        <v>6.7799999999999999E-2</v>
      </c>
      <c r="M587" s="71">
        <f t="shared" si="105"/>
        <v>5.3399999999999989E-2</v>
      </c>
      <c r="N587" s="71">
        <f t="shared" si="105"/>
        <v>5.04E-2</v>
      </c>
      <c r="O587" s="53">
        <f t="shared" si="105"/>
        <v>1</v>
      </c>
      <c r="P587" s="56"/>
      <c r="Q587" s="71"/>
      <c r="R587" s="71"/>
      <c r="S587" s="71"/>
      <c r="T587" s="71"/>
      <c r="U587" s="71"/>
      <c r="V587" s="71"/>
      <c r="W587" s="71"/>
      <c r="X587" s="71"/>
      <c r="Y587" s="71"/>
      <c r="Z587" s="71"/>
      <c r="AA587" s="71"/>
      <c r="AB587" s="71"/>
    </row>
    <row r="588" spans="1:28" ht="12.75" customHeight="1">
      <c r="A588" s="56" t="s">
        <v>423</v>
      </c>
      <c r="B588" s="56" t="s">
        <v>528</v>
      </c>
      <c r="C588" s="71">
        <f t="shared" ref="C588:O588" si="106">AVERAGE(B534:B538)</f>
        <v>0.12740000000000001</v>
      </c>
      <c r="D588" s="71">
        <f t="shared" si="106"/>
        <v>0.186</v>
      </c>
      <c r="E588" s="71">
        <f t="shared" si="106"/>
        <v>0.11439999999999999</v>
      </c>
      <c r="F588" s="71">
        <f t="shared" si="106"/>
        <v>7.8800000000000009E-2</v>
      </c>
      <c r="G588" s="71">
        <f t="shared" si="106"/>
        <v>6.1399999999999996E-2</v>
      </c>
      <c r="H588" s="71">
        <f t="shared" si="106"/>
        <v>4.9799999999999997E-2</v>
      </c>
      <c r="I588" s="71">
        <f t="shared" si="106"/>
        <v>7.4800000000000005E-2</v>
      </c>
      <c r="J588" s="71">
        <f t="shared" si="106"/>
        <v>9.1399999999999995E-2</v>
      </c>
      <c r="K588" s="71">
        <f t="shared" si="106"/>
        <v>5.2400000000000002E-2</v>
      </c>
      <c r="L588" s="71">
        <f t="shared" si="106"/>
        <v>6.1199999999999997E-2</v>
      </c>
      <c r="M588" s="71">
        <f t="shared" si="106"/>
        <v>4.9399999999999999E-2</v>
      </c>
      <c r="N588" s="71">
        <f t="shared" si="106"/>
        <v>5.2999999999999992E-2</v>
      </c>
      <c r="O588" s="53">
        <f t="shared" si="106"/>
        <v>1</v>
      </c>
      <c r="P588" s="56"/>
      <c r="Q588" s="71"/>
      <c r="R588" s="71"/>
      <c r="S588" s="71"/>
      <c r="T588" s="71"/>
      <c r="U588" s="71"/>
      <c r="V588" s="71"/>
      <c r="W588" s="71"/>
      <c r="X588" s="71"/>
      <c r="Y588" s="71"/>
      <c r="Z588" s="71"/>
      <c r="AA588" s="71"/>
      <c r="AB588" s="71"/>
    </row>
    <row r="589" spans="1:28" ht="12.75" customHeight="1">
      <c r="A589" s="56" t="s">
        <v>424</v>
      </c>
      <c r="B589" s="56" t="s">
        <v>529</v>
      </c>
      <c r="C589" s="71">
        <f t="shared" ref="C589:O589" si="107">AVERAGE(B535:B539)</f>
        <v>0.1416</v>
      </c>
      <c r="D589" s="71">
        <f t="shared" si="107"/>
        <v>0.18919999999999998</v>
      </c>
      <c r="E589" s="71">
        <f t="shared" si="107"/>
        <v>0.11620000000000001</v>
      </c>
      <c r="F589" s="71">
        <f t="shared" si="107"/>
        <v>8.4599999999999995E-2</v>
      </c>
      <c r="G589" s="71">
        <f t="shared" si="107"/>
        <v>6.3E-2</v>
      </c>
      <c r="H589" s="71">
        <f t="shared" si="107"/>
        <v>4.9000000000000002E-2</v>
      </c>
      <c r="I589" s="71">
        <f t="shared" si="107"/>
        <v>7.0400000000000004E-2</v>
      </c>
      <c r="J589" s="71">
        <f t="shared" si="107"/>
        <v>8.48E-2</v>
      </c>
      <c r="K589" s="71">
        <f t="shared" si="107"/>
        <v>4.9000000000000002E-2</v>
      </c>
      <c r="L589" s="71">
        <f t="shared" si="107"/>
        <v>5.5999999999999994E-2</v>
      </c>
      <c r="M589" s="71">
        <f t="shared" si="107"/>
        <v>4.5600000000000002E-2</v>
      </c>
      <c r="N589" s="71">
        <f t="shared" si="107"/>
        <v>5.0599999999999992E-2</v>
      </c>
      <c r="O589" s="53">
        <f t="shared" si="107"/>
        <v>1</v>
      </c>
      <c r="P589" s="56"/>
      <c r="Q589" s="71"/>
      <c r="R589" s="71"/>
      <c r="S589" s="71"/>
      <c r="T589" s="71"/>
      <c r="U589" s="71"/>
      <c r="V589" s="71"/>
      <c r="W589" s="71"/>
      <c r="X589" s="71"/>
      <c r="Y589" s="71"/>
      <c r="Z589" s="71"/>
      <c r="AA589" s="71"/>
      <c r="AB589" s="71"/>
    </row>
    <row r="590" spans="1:28" ht="12.75" customHeight="1">
      <c r="A590" s="53" t="s">
        <v>425</v>
      </c>
      <c r="B590" s="53" t="s">
        <v>530</v>
      </c>
      <c r="C590" s="71">
        <f t="shared" ref="C590:O590" si="108">AVERAGE(B536:B540)</f>
        <v>0.13040000000000002</v>
      </c>
      <c r="D590" s="71">
        <f t="shared" si="108"/>
        <v>0.20299999999999999</v>
      </c>
      <c r="E590" s="71">
        <f t="shared" si="108"/>
        <v>0.11840000000000002</v>
      </c>
      <c r="F590" s="71">
        <f t="shared" si="108"/>
        <v>8.14E-2</v>
      </c>
      <c r="G590" s="71">
        <f t="shared" si="108"/>
        <v>6.0600000000000001E-2</v>
      </c>
      <c r="H590" s="71">
        <f t="shared" si="108"/>
        <v>5.3600000000000002E-2</v>
      </c>
      <c r="I590" s="71">
        <f t="shared" si="108"/>
        <v>7.2400000000000006E-2</v>
      </c>
      <c r="J590" s="71">
        <f t="shared" si="108"/>
        <v>8.5600000000000009E-2</v>
      </c>
      <c r="K590" s="71">
        <f t="shared" si="108"/>
        <v>5.1400000000000001E-2</v>
      </c>
      <c r="L590" s="71">
        <f t="shared" si="108"/>
        <v>5.3200000000000004E-2</v>
      </c>
      <c r="M590" s="71">
        <f t="shared" si="108"/>
        <v>4.3200000000000002E-2</v>
      </c>
      <c r="N590" s="71">
        <f t="shared" si="108"/>
        <v>4.6800000000000001E-2</v>
      </c>
      <c r="O590" s="53">
        <f t="shared" si="108"/>
        <v>1</v>
      </c>
      <c r="P590" s="56"/>
      <c r="Q590" s="71"/>
      <c r="R590" s="71"/>
      <c r="S590" s="71"/>
      <c r="T590" s="71"/>
      <c r="U590" s="71"/>
      <c r="V590" s="71"/>
      <c r="W590" s="71"/>
      <c r="X590" s="71"/>
      <c r="Y590" s="71"/>
      <c r="Z590" s="71"/>
      <c r="AA590" s="71"/>
      <c r="AB590" s="71"/>
    </row>
    <row r="591" spans="1:28" ht="12.75" customHeight="1">
      <c r="A591" s="53" t="s">
        <v>426</v>
      </c>
      <c r="B591" s="53" t="s">
        <v>531</v>
      </c>
      <c r="C591" s="71">
        <f t="shared" ref="C591:O591" si="109">AVERAGE(B537:B541)</f>
        <v>0.13139999999999999</v>
      </c>
      <c r="D591" s="71">
        <f t="shared" si="109"/>
        <v>0.184</v>
      </c>
      <c r="E591" s="71">
        <f t="shared" si="109"/>
        <v>0.1162</v>
      </c>
      <c r="F591" s="71">
        <f t="shared" si="109"/>
        <v>8.7800000000000003E-2</v>
      </c>
      <c r="G591" s="71">
        <f t="shared" si="109"/>
        <v>6.6000000000000003E-2</v>
      </c>
      <c r="H591" s="71">
        <f t="shared" si="109"/>
        <v>0.06</v>
      </c>
      <c r="I591" s="71">
        <f t="shared" si="109"/>
        <v>7.3999999999999996E-2</v>
      </c>
      <c r="J591" s="71">
        <f t="shared" si="109"/>
        <v>8.4400000000000003E-2</v>
      </c>
      <c r="K591" s="71">
        <f t="shared" si="109"/>
        <v>5.7200000000000008E-2</v>
      </c>
      <c r="L591" s="71">
        <f t="shared" si="109"/>
        <v>5.6199999999999993E-2</v>
      </c>
      <c r="M591" s="71">
        <f t="shared" si="109"/>
        <v>4.0800000000000003E-2</v>
      </c>
      <c r="N591" s="71">
        <f t="shared" si="109"/>
        <v>4.2000000000000003E-2</v>
      </c>
      <c r="O591" s="53">
        <f t="shared" si="109"/>
        <v>1</v>
      </c>
      <c r="P591" s="56"/>
      <c r="Q591" s="71"/>
      <c r="R591" s="71"/>
      <c r="S591" s="71"/>
      <c r="T591" s="71"/>
      <c r="U591" s="71"/>
      <c r="V591" s="71"/>
      <c r="W591" s="71"/>
      <c r="X591" s="71"/>
      <c r="Y591" s="71"/>
      <c r="Z591" s="71"/>
      <c r="AA591" s="71"/>
      <c r="AB591" s="71"/>
    </row>
    <row r="592" spans="1:28" ht="12.75" customHeight="1">
      <c r="A592" s="53" t="s">
        <v>427</v>
      </c>
      <c r="B592" s="53" t="s">
        <v>532</v>
      </c>
      <c r="C592" s="71">
        <f t="shared" ref="C592:O592" si="110">AVERAGE(B538:B542)</f>
        <v>0.12640000000000001</v>
      </c>
      <c r="D592" s="71">
        <f t="shared" si="110"/>
        <v>0.188</v>
      </c>
      <c r="E592" s="71">
        <f t="shared" si="110"/>
        <v>0.1162</v>
      </c>
      <c r="F592" s="71">
        <f t="shared" si="110"/>
        <v>9.4199999999999992E-2</v>
      </c>
      <c r="G592" s="71">
        <f>AVERAGE(F538:F542)</f>
        <v>6.4200000000000007E-2</v>
      </c>
      <c r="H592" s="71">
        <f t="shared" si="110"/>
        <v>5.8399999999999994E-2</v>
      </c>
      <c r="I592" s="71">
        <f t="shared" si="110"/>
        <v>7.6200000000000018E-2</v>
      </c>
      <c r="J592" s="71">
        <f t="shared" si="110"/>
        <v>8.1199999999999994E-2</v>
      </c>
      <c r="K592" s="71">
        <f t="shared" si="110"/>
        <v>0.06</v>
      </c>
      <c r="L592" s="71">
        <f t="shared" si="110"/>
        <v>5.5999999999999994E-2</v>
      </c>
      <c r="M592" s="71">
        <f t="shared" si="110"/>
        <v>3.7999999999999999E-2</v>
      </c>
      <c r="N592" s="71">
        <f t="shared" si="110"/>
        <v>4.1200000000000001E-2</v>
      </c>
      <c r="O592" s="53">
        <f t="shared" si="110"/>
        <v>1</v>
      </c>
      <c r="P592" s="56"/>
      <c r="Q592" s="71"/>
      <c r="R592" s="71"/>
      <c r="S592" s="71"/>
      <c r="T592" s="71"/>
      <c r="U592" s="71"/>
      <c r="V592" s="71"/>
      <c r="W592" s="71"/>
      <c r="X592" s="71"/>
      <c r="Y592" s="71"/>
      <c r="Z592" s="71"/>
      <c r="AA592" s="71"/>
      <c r="AB592" s="71"/>
    </row>
    <row r="593" spans="1:28" ht="12.75" customHeight="1">
      <c r="A593" s="53" t="s">
        <v>428</v>
      </c>
      <c r="B593" s="53" t="s">
        <v>533</v>
      </c>
      <c r="C593" s="71">
        <f t="shared" ref="C593:O593" si="111">AVERAGE(B539:B543)</f>
        <v>0.12720000000000001</v>
      </c>
      <c r="D593" s="71">
        <f t="shared" si="111"/>
        <v>0.1862</v>
      </c>
      <c r="E593" s="71">
        <f t="shared" si="111"/>
        <v>0.12179999999999999</v>
      </c>
      <c r="F593" s="71">
        <f t="shared" si="111"/>
        <v>9.6000000000000002E-2</v>
      </c>
      <c r="G593" s="71">
        <f t="shared" si="111"/>
        <v>6.9399999999999989E-2</v>
      </c>
      <c r="H593" s="71">
        <f t="shared" si="111"/>
        <v>5.7399999999999993E-2</v>
      </c>
      <c r="I593" s="71">
        <f t="shared" si="111"/>
        <v>7.3800000000000004E-2</v>
      </c>
      <c r="J593" s="71">
        <f t="shared" si="111"/>
        <v>7.9200000000000007E-2</v>
      </c>
      <c r="K593" s="71">
        <f t="shared" si="111"/>
        <v>5.9799999999999999E-2</v>
      </c>
      <c r="L593" s="71">
        <f t="shared" si="111"/>
        <v>5.5399999999999991E-2</v>
      </c>
      <c r="M593" s="71">
        <f t="shared" si="111"/>
        <v>3.6400000000000002E-2</v>
      </c>
      <c r="N593" s="71">
        <f t="shared" si="111"/>
        <v>3.7400000000000003E-2</v>
      </c>
      <c r="O593" s="53">
        <f t="shared" si="111"/>
        <v>1</v>
      </c>
      <c r="P593" s="56"/>
      <c r="Q593" s="71"/>
      <c r="R593" s="71"/>
      <c r="S593" s="71"/>
      <c r="T593" s="71"/>
      <c r="U593" s="71"/>
      <c r="V593" s="71"/>
      <c r="W593" s="71"/>
      <c r="X593" s="71"/>
      <c r="Y593" s="71"/>
      <c r="Z593" s="71"/>
      <c r="AA593" s="71"/>
      <c r="AB593" s="71"/>
    </row>
    <row r="594" spans="1:28" ht="12.75" customHeight="1">
      <c r="A594" s="53" t="s">
        <v>429</v>
      </c>
      <c r="B594" s="53" t="s">
        <v>534</v>
      </c>
      <c r="C594" s="71">
        <f t="shared" ref="C594:O594" si="112">AVERAGE(B540:B544)</f>
        <v>0.1186</v>
      </c>
      <c r="D594" s="71">
        <f t="shared" si="112"/>
        <v>0.19640000000000002</v>
      </c>
      <c r="E594" s="71">
        <f t="shared" si="112"/>
        <v>0.1326</v>
      </c>
      <c r="F594" s="71">
        <f t="shared" si="112"/>
        <v>9.3799999999999994E-2</v>
      </c>
      <c r="G594" s="71">
        <f t="shared" si="112"/>
        <v>6.7000000000000004E-2</v>
      </c>
      <c r="H594" s="71">
        <f t="shared" si="112"/>
        <v>5.6599999999999998E-2</v>
      </c>
      <c r="I594" s="71">
        <f t="shared" si="112"/>
        <v>7.3800000000000004E-2</v>
      </c>
      <c r="J594" s="71">
        <f t="shared" si="112"/>
        <v>8.4000000000000005E-2</v>
      </c>
      <c r="K594" s="71">
        <f t="shared" si="112"/>
        <v>6.0199999999999997E-2</v>
      </c>
      <c r="L594" s="71">
        <f t="shared" si="112"/>
        <v>5.3600000000000002E-2</v>
      </c>
      <c r="M594" s="71">
        <f t="shared" si="112"/>
        <v>3.2399999999999998E-2</v>
      </c>
      <c r="N594" s="71">
        <f t="shared" si="112"/>
        <v>3.1E-2</v>
      </c>
      <c r="O594" s="53">
        <f t="shared" si="112"/>
        <v>1</v>
      </c>
      <c r="P594" s="56"/>
      <c r="Q594" s="71"/>
      <c r="R594" s="71"/>
      <c r="S594" s="71"/>
      <c r="T594" s="71"/>
      <c r="U594" s="71"/>
      <c r="V594" s="71"/>
      <c r="W594" s="71"/>
      <c r="X594" s="71"/>
      <c r="Y594" s="71"/>
      <c r="Z594" s="71"/>
      <c r="AA594" s="71"/>
      <c r="AB594" s="71"/>
    </row>
    <row r="595" spans="1:28" ht="12.75" customHeight="1">
      <c r="A595" s="53" t="s">
        <v>430</v>
      </c>
      <c r="B595" s="53" t="s">
        <v>535</v>
      </c>
      <c r="C595" s="71">
        <f t="shared" ref="C595:O595" si="113">AVERAGE(B541:B545)</f>
        <v>0.1244</v>
      </c>
      <c r="D595" s="71">
        <f t="shared" si="113"/>
        <v>0.19319999999999998</v>
      </c>
      <c r="E595" s="71">
        <f t="shared" si="113"/>
        <v>0.13719999999999999</v>
      </c>
      <c r="F595" s="71">
        <f t="shared" si="113"/>
        <v>9.3600000000000003E-2</v>
      </c>
      <c r="G595" s="71">
        <f t="shared" si="113"/>
        <v>6.1399999999999996E-2</v>
      </c>
      <c r="H595" s="71">
        <f t="shared" si="113"/>
        <v>4.8599999999999997E-2</v>
      </c>
      <c r="I595" s="71">
        <f t="shared" si="113"/>
        <v>7.2599999999999998E-2</v>
      </c>
      <c r="J595" s="71">
        <f t="shared" si="113"/>
        <v>8.3000000000000004E-2</v>
      </c>
      <c r="K595" s="71">
        <f t="shared" si="113"/>
        <v>5.7999999999999996E-2</v>
      </c>
      <c r="L595" s="71">
        <f t="shared" si="113"/>
        <v>5.3600000000000002E-2</v>
      </c>
      <c r="M595" s="71">
        <f t="shared" si="113"/>
        <v>3.6600000000000001E-2</v>
      </c>
      <c r="N595" s="71">
        <f t="shared" si="113"/>
        <v>3.78E-2</v>
      </c>
      <c r="O595" s="53">
        <f t="shared" si="113"/>
        <v>1</v>
      </c>
      <c r="P595" s="56"/>
      <c r="Q595" s="71"/>
      <c r="R595" s="71"/>
      <c r="S595" s="71"/>
      <c r="T595" s="71"/>
      <c r="U595" s="71"/>
      <c r="V595" s="71"/>
      <c r="W595" s="71"/>
      <c r="X595" s="71"/>
      <c r="Y595" s="71"/>
      <c r="Z595" s="71"/>
      <c r="AA595" s="71"/>
      <c r="AB595" s="71"/>
    </row>
    <row r="596" spans="1:28" ht="12.75" customHeight="1">
      <c r="A596" s="53" t="s">
        <v>431</v>
      </c>
      <c r="B596" s="53" t="s">
        <v>536</v>
      </c>
      <c r="C596" s="71">
        <f t="shared" ref="C596:O596" si="114">AVERAGE(B542:B546)</f>
        <v>0.1242</v>
      </c>
      <c r="D596" s="71">
        <f t="shared" si="114"/>
        <v>0.20499999999999999</v>
      </c>
      <c r="E596" s="71">
        <f t="shared" si="114"/>
        <v>0.14079999999999998</v>
      </c>
      <c r="F596" s="71">
        <f t="shared" si="114"/>
        <v>9.0600000000000014E-2</v>
      </c>
      <c r="G596" s="71">
        <f t="shared" si="114"/>
        <v>6.6799999999999998E-2</v>
      </c>
      <c r="H596" s="71">
        <f t="shared" si="114"/>
        <v>4.6600000000000003E-2</v>
      </c>
      <c r="I596" s="71">
        <f t="shared" si="114"/>
        <v>6.8000000000000005E-2</v>
      </c>
      <c r="J596" s="71">
        <f t="shared" si="114"/>
        <v>7.9000000000000001E-2</v>
      </c>
      <c r="K596" s="71">
        <f t="shared" si="114"/>
        <v>4.9200000000000001E-2</v>
      </c>
      <c r="L596" s="71">
        <f t="shared" si="114"/>
        <v>4.9799999999999997E-2</v>
      </c>
      <c r="M596" s="71">
        <f t="shared" si="114"/>
        <v>4.2000000000000003E-2</v>
      </c>
      <c r="N596" s="71">
        <f t="shared" si="114"/>
        <v>3.8000000000000006E-2</v>
      </c>
      <c r="O596" s="53">
        <f t="shared" si="114"/>
        <v>1</v>
      </c>
      <c r="P596" s="56"/>
      <c r="Q596" s="71"/>
      <c r="R596" s="71"/>
      <c r="S596" s="71"/>
      <c r="T596" s="71"/>
      <c r="U596" s="71"/>
      <c r="V596" s="71"/>
      <c r="W596" s="71"/>
      <c r="X596" s="71"/>
      <c r="Y596" s="71"/>
      <c r="Z596" s="71"/>
      <c r="AA596" s="71"/>
      <c r="AB596" s="71"/>
    </row>
    <row r="597" spans="1:28" ht="12.75" customHeight="1">
      <c r="A597" s="53" t="s">
        <v>432</v>
      </c>
      <c r="B597" s="53" t="s">
        <v>537</v>
      </c>
      <c r="C597" s="71">
        <f t="shared" ref="C597:O597" si="115">AVERAGE(B543:B547)</f>
        <v>0.1212</v>
      </c>
      <c r="D597" s="71">
        <f t="shared" si="115"/>
        <v>0.22259999999999999</v>
      </c>
      <c r="E597" s="71">
        <f t="shared" si="115"/>
        <v>0.14099999999999999</v>
      </c>
      <c r="F597" s="71">
        <f t="shared" si="115"/>
        <v>8.5799999999999987E-2</v>
      </c>
      <c r="G597" s="71">
        <f t="shared" si="115"/>
        <v>6.5000000000000002E-2</v>
      </c>
      <c r="H597" s="71">
        <f t="shared" si="115"/>
        <v>4.5600000000000002E-2</v>
      </c>
      <c r="I597" s="71">
        <f t="shared" si="115"/>
        <v>6.5000000000000002E-2</v>
      </c>
      <c r="J597" s="71">
        <f t="shared" si="115"/>
        <v>7.7800000000000008E-2</v>
      </c>
      <c r="K597" s="71">
        <f t="shared" si="115"/>
        <v>4.6199999999999998E-2</v>
      </c>
      <c r="L597" s="71">
        <f t="shared" si="115"/>
        <v>5.04E-2</v>
      </c>
      <c r="M597" s="71">
        <f t="shared" si="115"/>
        <v>4.2999999999999997E-2</v>
      </c>
      <c r="N597" s="71">
        <f t="shared" si="115"/>
        <v>3.6400000000000002E-2</v>
      </c>
      <c r="O597" s="53">
        <f t="shared" si="115"/>
        <v>1</v>
      </c>
      <c r="P597" s="56"/>
      <c r="Q597" s="71"/>
      <c r="R597" s="71"/>
      <c r="S597" s="71"/>
      <c r="T597" s="71"/>
      <c r="U597" s="71"/>
      <c r="V597" s="71"/>
      <c r="W597" s="71"/>
      <c r="X597" s="71"/>
      <c r="Y597" s="71"/>
      <c r="Z597" s="71"/>
      <c r="AA597" s="71"/>
      <c r="AB597" s="71"/>
    </row>
    <row r="598" spans="1:28" ht="12.75" customHeight="1">
      <c r="A598" s="53" t="s">
        <v>433</v>
      </c>
      <c r="B598" s="53" t="s">
        <v>538</v>
      </c>
      <c r="C598" s="71">
        <f t="shared" ref="C598:O598" si="116">AVERAGE(B544:B548)</f>
        <v>0.11799999999999999</v>
      </c>
      <c r="D598" s="71">
        <f t="shared" si="116"/>
        <v>0.217</v>
      </c>
      <c r="E598" s="71">
        <f t="shared" si="116"/>
        <v>0.14579999999999999</v>
      </c>
      <c r="F598" s="71">
        <f t="shared" si="116"/>
        <v>8.6999999999999994E-2</v>
      </c>
      <c r="G598" s="71">
        <f t="shared" si="116"/>
        <v>5.4199999999999991E-2</v>
      </c>
      <c r="H598" s="71">
        <f t="shared" si="116"/>
        <v>4.5800000000000007E-2</v>
      </c>
      <c r="I598" s="71">
        <f t="shared" si="116"/>
        <v>6.6799999999999998E-2</v>
      </c>
      <c r="J598" s="71">
        <f t="shared" si="116"/>
        <v>7.7399999999999997E-2</v>
      </c>
      <c r="K598" s="71">
        <f t="shared" si="116"/>
        <v>4.8000000000000001E-2</v>
      </c>
      <c r="L598" s="71">
        <f t="shared" si="116"/>
        <v>5.1799999999999999E-2</v>
      </c>
      <c r="M598" s="71">
        <f t="shared" si="116"/>
        <v>4.1600000000000005E-2</v>
      </c>
      <c r="N598" s="71">
        <f t="shared" si="116"/>
        <v>4.6599999999999996E-2</v>
      </c>
      <c r="O598" s="53">
        <f t="shared" si="116"/>
        <v>1</v>
      </c>
      <c r="P598" s="56"/>
      <c r="Q598" s="71"/>
      <c r="R598" s="71"/>
      <c r="S598" s="71"/>
      <c r="T598" s="71"/>
      <c r="U598" s="71"/>
      <c r="V598" s="71"/>
      <c r="W598" s="71"/>
      <c r="X598" s="71"/>
      <c r="Y598" s="71"/>
      <c r="Z598" s="71"/>
      <c r="AA598" s="71"/>
      <c r="AB598" s="71"/>
    </row>
    <row r="599" spans="1:28" ht="12.75" customHeight="1">
      <c r="A599" s="53" t="s">
        <v>434</v>
      </c>
      <c r="B599" s="53" t="s">
        <v>539</v>
      </c>
      <c r="C599" s="71">
        <f t="shared" ref="C599:O599" si="117">AVERAGE(B545:B549)</f>
        <v>0.13619999999999999</v>
      </c>
      <c r="D599" s="71">
        <f t="shared" si="117"/>
        <v>0.1988</v>
      </c>
      <c r="E599" s="71">
        <f t="shared" si="117"/>
        <v>0.1356</v>
      </c>
      <c r="F599" s="71">
        <f t="shared" si="117"/>
        <v>8.3800000000000013E-2</v>
      </c>
      <c r="G599" s="71">
        <f t="shared" si="117"/>
        <v>5.4800000000000001E-2</v>
      </c>
      <c r="H599" s="71">
        <f t="shared" si="117"/>
        <v>4.7599999999999996E-2</v>
      </c>
      <c r="I599" s="71">
        <f t="shared" si="117"/>
        <v>6.8000000000000005E-2</v>
      </c>
      <c r="J599" s="71">
        <f t="shared" si="117"/>
        <v>7.5399999999999995E-2</v>
      </c>
      <c r="K599" s="71">
        <f t="shared" si="117"/>
        <v>4.8200000000000007E-2</v>
      </c>
      <c r="L599" s="71">
        <f t="shared" si="117"/>
        <v>5.5999999999999994E-2</v>
      </c>
      <c r="M599" s="71">
        <f t="shared" si="117"/>
        <v>4.6599999999999996E-2</v>
      </c>
      <c r="N599" s="71">
        <f t="shared" si="117"/>
        <v>4.9000000000000002E-2</v>
      </c>
      <c r="O599" s="53">
        <f t="shared" si="117"/>
        <v>1</v>
      </c>
      <c r="P599" s="56"/>
      <c r="Q599" s="71"/>
      <c r="R599" s="71"/>
      <c r="S599" s="71"/>
      <c r="T599" s="71"/>
      <c r="U599" s="71"/>
      <c r="V599" s="71"/>
      <c r="W599" s="71"/>
      <c r="X599" s="71"/>
      <c r="Y599" s="71"/>
      <c r="Z599" s="71"/>
      <c r="AA599" s="71"/>
      <c r="AB599" s="71"/>
    </row>
    <row r="600" spans="1:28" ht="12.75" customHeight="1">
      <c r="A600" s="53" t="s">
        <v>435</v>
      </c>
      <c r="B600" s="53" t="s">
        <v>540</v>
      </c>
      <c r="C600" s="71">
        <f t="shared" ref="C600:O600" si="118">AVERAGE(B546:B550)</f>
        <v>0.13019999999999998</v>
      </c>
      <c r="D600" s="71">
        <f t="shared" si="118"/>
        <v>0.19340000000000002</v>
      </c>
      <c r="E600" s="71">
        <f t="shared" si="118"/>
        <v>0.1326</v>
      </c>
      <c r="F600" s="71">
        <f t="shared" si="118"/>
        <v>9.0800000000000006E-2</v>
      </c>
      <c r="G600" s="71">
        <f t="shared" si="118"/>
        <v>6.3200000000000006E-2</v>
      </c>
      <c r="H600" s="71">
        <f t="shared" si="118"/>
        <v>4.9200000000000008E-2</v>
      </c>
      <c r="I600" s="71">
        <f t="shared" si="118"/>
        <v>6.5600000000000006E-2</v>
      </c>
      <c r="J600" s="71">
        <f t="shared" si="118"/>
        <v>7.5999999999999998E-2</v>
      </c>
      <c r="K600" s="71">
        <f t="shared" si="118"/>
        <v>5.2400000000000002E-2</v>
      </c>
      <c r="L600" s="71">
        <f t="shared" si="118"/>
        <v>5.96E-2</v>
      </c>
      <c r="M600" s="71">
        <f t="shared" si="118"/>
        <v>4.5799999999999993E-2</v>
      </c>
      <c r="N600" s="71">
        <f t="shared" si="118"/>
        <v>4.1200000000000001E-2</v>
      </c>
      <c r="O600" s="53">
        <f t="shared" si="118"/>
        <v>1</v>
      </c>
      <c r="P600" s="56"/>
      <c r="Q600" s="71"/>
      <c r="R600" s="71"/>
      <c r="S600" s="71"/>
      <c r="T600" s="71"/>
      <c r="U600" s="71"/>
      <c r="V600" s="71"/>
      <c r="W600" s="71"/>
      <c r="X600" s="71"/>
      <c r="Y600" s="71"/>
      <c r="Z600" s="71"/>
      <c r="AA600" s="71"/>
      <c r="AB600" s="71"/>
    </row>
    <row r="601" spans="1:28" ht="12.75" customHeight="1">
      <c r="A601" s="53" t="s">
        <v>436</v>
      </c>
      <c r="B601" s="53" t="s">
        <v>541</v>
      </c>
      <c r="C601" s="71">
        <f t="shared" ref="C601:O601" si="119">AVERAGE(B547:B551)</f>
        <v>0.13039999999999999</v>
      </c>
      <c r="D601" s="71">
        <f t="shared" si="119"/>
        <v>0.193</v>
      </c>
      <c r="E601" s="71">
        <f t="shared" si="119"/>
        <v>0.13640000000000002</v>
      </c>
      <c r="F601" s="71">
        <f t="shared" si="119"/>
        <v>9.3199999999999991E-2</v>
      </c>
      <c r="G601" s="71">
        <f t="shared" si="119"/>
        <v>5.8600000000000006E-2</v>
      </c>
      <c r="H601" s="71">
        <f t="shared" si="119"/>
        <v>4.7800000000000002E-2</v>
      </c>
      <c r="I601" s="71">
        <f t="shared" si="119"/>
        <v>7.3599999999999999E-2</v>
      </c>
      <c r="J601" s="71">
        <f t="shared" si="119"/>
        <v>7.4800000000000005E-2</v>
      </c>
      <c r="K601" s="71">
        <f t="shared" si="119"/>
        <v>5.0799999999999998E-2</v>
      </c>
      <c r="L601" s="71">
        <f t="shared" si="119"/>
        <v>6.08E-2</v>
      </c>
      <c r="M601" s="71">
        <f t="shared" si="119"/>
        <v>4.02E-2</v>
      </c>
      <c r="N601" s="71">
        <f t="shared" si="119"/>
        <v>4.0400000000000005E-2</v>
      </c>
      <c r="O601" s="53">
        <f t="shared" si="119"/>
        <v>1</v>
      </c>
      <c r="P601" s="56"/>
      <c r="Q601" s="71"/>
      <c r="R601" s="71"/>
      <c r="S601" s="71"/>
      <c r="T601" s="71"/>
      <c r="U601" s="71"/>
      <c r="V601" s="71"/>
      <c r="W601" s="71"/>
      <c r="X601" s="71"/>
      <c r="Y601" s="71"/>
      <c r="Z601" s="71"/>
      <c r="AA601" s="71"/>
      <c r="AB601" s="71"/>
    </row>
    <row r="602" spans="1:28" ht="12.75" customHeight="1">
      <c r="A602" s="53" t="s">
        <v>437</v>
      </c>
      <c r="B602" s="53" t="s">
        <v>542</v>
      </c>
      <c r="C602" s="71">
        <f t="shared" ref="C602:O602" si="120">AVERAGE(B548:B552)</f>
        <v>0.13620000000000002</v>
      </c>
      <c r="D602" s="71">
        <f t="shared" si="120"/>
        <v>0.17980000000000002</v>
      </c>
      <c r="E602" s="71">
        <f t="shared" si="120"/>
        <v>0.13159999999999999</v>
      </c>
      <c r="F602" s="71">
        <f t="shared" si="120"/>
        <v>9.1200000000000003E-2</v>
      </c>
      <c r="G602" s="71">
        <f t="shared" si="120"/>
        <v>5.9399999999999994E-2</v>
      </c>
      <c r="H602" s="71">
        <f t="shared" si="120"/>
        <v>4.8000000000000001E-2</v>
      </c>
      <c r="I602" s="71">
        <f t="shared" si="120"/>
        <v>7.6399999999999996E-2</v>
      </c>
      <c r="J602" s="71">
        <f t="shared" si="120"/>
        <v>7.400000000000001E-2</v>
      </c>
      <c r="K602" s="71">
        <f t="shared" si="120"/>
        <v>5.0799999999999998E-2</v>
      </c>
      <c r="L602" s="71">
        <f t="shared" si="120"/>
        <v>6.4000000000000001E-2</v>
      </c>
      <c r="M602" s="71">
        <f t="shared" si="120"/>
        <v>4.58E-2</v>
      </c>
      <c r="N602" s="71">
        <f t="shared" si="120"/>
        <v>4.2800000000000005E-2</v>
      </c>
      <c r="O602" s="53">
        <f t="shared" si="120"/>
        <v>1</v>
      </c>
      <c r="P602" s="56"/>
      <c r="Q602" s="71"/>
      <c r="R602" s="71"/>
      <c r="S602" s="71"/>
      <c r="T602" s="71"/>
      <c r="U602" s="71"/>
      <c r="V602" s="71"/>
      <c r="W602" s="71"/>
      <c r="X602" s="71"/>
      <c r="Y602" s="71"/>
      <c r="Z602" s="71"/>
      <c r="AA602" s="71"/>
      <c r="AB602" s="71"/>
    </row>
    <row r="603" spans="1:28" ht="12.75" customHeight="1">
      <c r="A603" s="53" t="s">
        <v>438</v>
      </c>
      <c r="B603" s="53" t="s">
        <v>543</v>
      </c>
      <c r="C603" s="71">
        <f t="shared" ref="C603:O603" si="121">AVERAGE(B549:B553)</f>
        <v>0.13619999999999999</v>
      </c>
      <c r="D603" s="71">
        <f t="shared" si="121"/>
        <v>0.1772</v>
      </c>
      <c r="E603" s="71">
        <f t="shared" si="121"/>
        <v>0.13220000000000001</v>
      </c>
      <c r="F603" s="71">
        <f t="shared" si="121"/>
        <v>9.74E-2</v>
      </c>
      <c r="G603" s="71">
        <f t="shared" si="121"/>
        <v>6.4399999999999999E-2</v>
      </c>
      <c r="H603" s="71">
        <f t="shared" si="121"/>
        <v>4.7E-2</v>
      </c>
      <c r="I603" s="71">
        <f t="shared" si="121"/>
        <v>7.3399999999999993E-2</v>
      </c>
      <c r="J603" s="71">
        <f t="shared" si="121"/>
        <v>7.6399999999999996E-2</v>
      </c>
      <c r="K603" s="71">
        <f t="shared" si="121"/>
        <v>5.1400000000000001E-2</v>
      </c>
      <c r="L603" s="71">
        <f t="shared" si="121"/>
        <v>6.1800000000000001E-2</v>
      </c>
      <c r="M603" s="71">
        <f t="shared" si="121"/>
        <v>4.5999999999999999E-2</v>
      </c>
      <c r="N603" s="71">
        <f t="shared" si="121"/>
        <v>3.6600000000000001E-2</v>
      </c>
      <c r="O603" s="53">
        <f t="shared" si="121"/>
        <v>1</v>
      </c>
      <c r="P603" s="56"/>
      <c r="Q603" s="71"/>
      <c r="R603" s="71"/>
      <c r="S603" s="71"/>
      <c r="T603" s="71"/>
      <c r="U603" s="71"/>
      <c r="V603" s="71"/>
      <c r="W603" s="71"/>
      <c r="X603" s="71"/>
      <c r="Y603" s="71"/>
      <c r="Z603" s="71"/>
      <c r="AA603" s="71"/>
      <c r="AB603" s="71"/>
    </row>
    <row r="604" spans="1:28" ht="12.75" customHeight="1">
      <c r="A604" s="53" t="s">
        <v>439</v>
      </c>
      <c r="B604" s="53" t="s">
        <v>544</v>
      </c>
      <c r="C604" s="71">
        <f t="shared" ref="C604:O604" si="122">AVERAGE(B550:B554)</f>
        <v>0.13199999999999998</v>
      </c>
      <c r="D604" s="71">
        <f t="shared" si="122"/>
        <v>0.17400000000000002</v>
      </c>
      <c r="E604" s="71">
        <f t="shared" si="122"/>
        <v>0.1278</v>
      </c>
      <c r="F604" s="71">
        <f t="shared" si="122"/>
        <v>9.7799999999999998E-2</v>
      </c>
      <c r="G604" s="71">
        <f t="shared" si="122"/>
        <v>6.2799999999999995E-2</v>
      </c>
      <c r="H604" s="71">
        <f t="shared" si="122"/>
        <v>4.7199999999999999E-2</v>
      </c>
      <c r="I604" s="71">
        <f t="shared" si="122"/>
        <v>7.6200000000000004E-2</v>
      </c>
      <c r="J604" s="71">
        <f t="shared" si="122"/>
        <v>8.1799999999999984E-2</v>
      </c>
      <c r="K604" s="71">
        <f t="shared" si="122"/>
        <v>5.5200000000000006E-2</v>
      </c>
      <c r="L604" s="71">
        <f t="shared" si="122"/>
        <v>6.1199999999999997E-2</v>
      </c>
      <c r="M604" s="71">
        <f t="shared" si="122"/>
        <v>4.540000000000001E-2</v>
      </c>
      <c r="N604" s="71">
        <f t="shared" si="122"/>
        <v>3.8600000000000002E-2</v>
      </c>
      <c r="O604" s="53">
        <f t="shared" si="122"/>
        <v>1</v>
      </c>
      <c r="P604" s="56"/>
      <c r="Q604" s="71"/>
      <c r="R604" s="71"/>
      <c r="S604" s="71"/>
      <c r="T604" s="71"/>
      <c r="U604" s="71"/>
      <c r="V604" s="71"/>
      <c r="W604" s="71"/>
      <c r="X604" s="71"/>
      <c r="Y604" s="71"/>
      <c r="Z604" s="71"/>
      <c r="AA604" s="71"/>
      <c r="AB604" s="71"/>
    </row>
    <row r="605" spans="1:28" ht="12.75" customHeight="1">
      <c r="A605" s="53" t="s">
        <v>440</v>
      </c>
      <c r="B605" s="53" t="s">
        <v>545</v>
      </c>
      <c r="C605" s="71">
        <f t="shared" ref="C605:O605" si="123">AVERAGE(B551:B555)</f>
        <v>0.13980000000000001</v>
      </c>
      <c r="D605" s="71">
        <f t="shared" si="123"/>
        <v>0.17899999999999999</v>
      </c>
      <c r="E605" s="71">
        <f t="shared" si="123"/>
        <v>0.1358</v>
      </c>
      <c r="F605" s="71">
        <f t="shared" si="123"/>
        <v>9.06E-2</v>
      </c>
      <c r="G605" s="71">
        <f t="shared" si="123"/>
        <v>5.7600000000000005E-2</v>
      </c>
      <c r="H605" s="71">
        <f t="shared" si="123"/>
        <v>4.8399999999999999E-2</v>
      </c>
      <c r="I605" s="71">
        <f t="shared" si="123"/>
        <v>8.0600000000000005E-2</v>
      </c>
      <c r="J605" s="71">
        <f t="shared" si="123"/>
        <v>8.2400000000000001E-2</v>
      </c>
      <c r="K605" s="71">
        <f t="shared" si="123"/>
        <v>5.0200000000000002E-2</v>
      </c>
      <c r="L605" s="71">
        <f t="shared" si="123"/>
        <v>5.1999999999999991E-2</v>
      </c>
      <c r="M605" s="71">
        <f t="shared" si="123"/>
        <v>4.2000000000000003E-2</v>
      </c>
      <c r="N605" s="71">
        <f t="shared" si="123"/>
        <v>4.1600000000000005E-2</v>
      </c>
      <c r="O605" s="53">
        <f t="shared" si="123"/>
        <v>1</v>
      </c>
      <c r="P605" s="56"/>
      <c r="Q605" s="71"/>
      <c r="R605" s="71"/>
      <c r="S605" s="71"/>
      <c r="T605" s="71"/>
      <c r="U605" s="71"/>
      <c r="V605" s="71"/>
      <c r="W605" s="71"/>
      <c r="X605" s="71"/>
      <c r="Y605" s="71"/>
      <c r="Z605" s="71"/>
      <c r="AA605" s="71"/>
      <c r="AB605" s="71"/>
    </row>
    <row r="606" spans="1:28" ht="12.75" customHeight="1">
      <c r="A606" s="53" t="s">
        <v>441</v>
      </c>
      <c r="B606" s="53" t="s">
        <v>546</v>
      </c>
      <c r="C606" s="71">
        <f t="shared" ref="C606:O606" si="124">AVERAGE(B552:B556)</f>
        <v>0.13540000000000002</v>
      </c>
      <c r="D606" s="71">
        <f t="shared" si="124"/>
        <v>0.17919999999999997</v>
      </c>
      <c r="E606" s="71">
        <f t="shared" si="124"/>
        <v>0.13520000000000001</v>
      </c>
      <c r="F606" s="71">
        <f t="shared" si="124"/>
        <v>8.8800000000000018E-2</v>
      </c>
      <c r="G606" s="71">
        <f t="shared" si="124"/>
        <v>6.0399999999999995E-2</v>
      </c>
      <c r="H606" s="71">
        <f t="shared" si="124"/>
        <v>5.04E-2</v>
      </c>
      <c r="I606" s="71">
        <f t="shared" si="124"/>
        <v>7.9000000000000001E-2</v>
      </c>
      <c r="J606" s="71">
        <f t="shared" si="124"/>
        <v>8.7800000000000017E-2</v>
      </c>
      <c r="K606" s="71">
        <f t="shared" si="124"/>
        <v>5.0200000000000002E-2</v>
      </c>
      <c r="L606" s="71">
        <f t="shared" si="124"/>
        <v>4.9599999999999998E-2</v>
      </c>
      <c r="M606" s="71">
        <f t="shared" si="124"/>
        <v>4.4000000000000004E-2</v>
      </c>
      <c r="N606" s="71">
        <f t="shared" si="124"/>
        <v>0.04</v>
      </c>
      <c r="O606" s="53">
        <f t="shared" si="124"/>
        <v>1</v>
      </c>
      <c r="Q606" s="71"/>
      <c r="R606" s="71"/>
      <c r="S606" s="71"/>
      <c r="T606" s="71"/>
      <c r="U606" s="71"/>
      <c r="V606" s="71"/>
      <c r="W606" s="71"/>
      <c r="X606" s="71"/>
      <c r="Y606" s="71"/>
      <c r="Z606" s="71"/>
      <c r="AA606" s="71"/>
      <c r="AB606" s="71"/>
    </row>
    <row r="607" spans="1:28" ht="12.75" customHeight="1">
      <c r="A607" s="53" t="s">
        <v>442</v>
      </c>
      <c r="B607" s="53" t="s">
        <v>547</v>
      </c>
      <c r="C607" s="71">
        <f t="shared" ref="C607:O607" si="125">AVERAGE(B553:B557)</f>
        <v>0.13079999999999997</v>
      </c>
      <c r="D607" s="71">
        <f t="shared" si="125"/>
        <v>0.17559999999999998</v>
      </c>
      <c r="E607" s="71">
        <f t="shared" si="125"/>
        <v>0.1386</v>
      </c>
      <c r="F607" s="71">
        <f t="shared" si="125"/>
        <v>9.2799999999999994E-2</v>
      </c>
      <c r="G607" s="71">
        <f t="shared" si="125"/>
        <v>6.3600000000000004E-2</v>
      </c>
      <c r="H607" s="71">
        <f>AVERAGE(G553:G557)</f>
        <v>4.9600000000000005E-2</v>
      </c>
      <c r="I607" s="71">
        <f t="shared" si="125"/>
        <v>8.4400000000000003E-2</v>
      </c>
      <c r="J607" s="71">
        <f t="shared" si="125"/>
        <v>9.4199999999999992E-2</v>
      </c>
      <c r="K607" s="71">
        <f t="shared" si="125"/>
        <v>4.9399999999999999E-2</v>
      </c>
      <c r="L607" s="71">
        <f t="shared" si="125"/>
        <v>4.6199999999999998E-2</v>
      </c>
      <c r="M607" s="71">
        <f t="shared" si="125"/>
        <v>3.8400000000000004E-2</v>
      </c>
      <c r="N607" s="71">
        <f t="shared" si="125"/>
        <v>3.6400000000000002E-2</v>
      </c>
      <c r="O607" s="53">
        <f t="shared" si="125"/>
        <v>1</v>
      </c>
      <c r="Q607" s="71"/>
      <c r="R607" s="71"/>
      <c r="S607" s="71"/>
      <c r="T607" s="71"/>
      <c r="U607" s="71"/>
      <c r="V607" s="71"/>
      <c r="W607" s="71"/>
      <c r="X607" s="71"/>
      <c r="Y607" s="71"/>
      <c r="Z607" s="71"/>
      <c r="AA607" s="71"/>
      <c r="AB607" s="71"/>
    </row>
    <row r="608" spans="1:28" ht="12.75" customHeight="1">
      <c r="A608" s="53" t="s">
        <v>443</v>
      </c>
      <c r="B608" s="53" t="s">
        <v>548</v>
      </c>
      <c r="C608" s="71">
        <f t="shared" ref="C608:O609" si="126">AVERAGE(B554:B558)</f>
        <v>0.1268</v>
      </c>
      <c r="D608" s="71">
        <f t="shared" si="126"/>
        <v>0.19159999999999999</v>
      </c>
      <c r="E608" s="71">
        <f t="shared" si="126"/>
        <v>0.13920000000000002</v>
      </c>
      <c r="F608" s="71">
        <f t="shared" si="126"/>
        <v>8.7400000000000005E-2</v>
      </c>
      <c r="G608" s="71">
        <f t="shared" si="126"/>
        <v>6.5799999999999997E-2</v>
      </c>
      <c r="H608" s="71">
        <f>AVERAGE(G554:G558)</f>
        <v>5.1200000000000002E-2</v>
      </c>
      <c r="I608" s="71">
        <f t="shared" si="126"/>
        <v>8.4999999999999992E-2</v>
      </c>
      <c r="J608" s="71">
        <f t="shared" si="126"/>
        <v>9.0400000000000008E-2</v>
      </c>
      <c r="K608" s="71">
        <f t="shared" si="126"/>
        <v>4.5799999999999993E-2</v>
      </c>
      <c r="L608" s="71">
        <f t="shared" si="126"/>
        <v>4.8599999999999997E-2</v>
      </c>
      <c r="M608" s="71">
        <f t="shared" si="126"/>
        <v>3.6999999999999998E-2</v>
      </c>
      <c r="N608" s="71">
        <f t="shared" si="126"/>
        <v>3.1199999999999999E-2</v>
      </c>
      <c r="O608" s="53">
        <f t="shared" si="126"/>
        <v>1</v>
      </c>
      <c r="Q608" s="71"/>
      <c r="R608" s="71"/>
      <c r="S608" s="71"/>
      <c r="T608" s="71"/>
      <c r="U608" s="71"/>
      <c r="V608" s="71"/>
      <c r="W608" s="71"/>
      <c r="X608" s="71"/>
      <c r="Y608" s="71"/>
      <c r="Z608" s="71"/>
      <c r="AA608" s="71"/>
      <c r="AB608" s="71"/>
    </row>
    <row r="609" spans="1:28" ht="12.75" customHeight="1" thickBot="1">
      <c r="A609" s="59" t="s">
        <v>451</v>
      </c>
      <c r="B609" s="59" t="s">
        <v>501</v>
      </c>
      <c r="C609" s="105">
        <f t="shared" si="126"/>
        <v>0.1172</v>
      </c>
      <c r="D609" s="105">
        <f t="shared" si="126"/>
        <v>0.18880000000000002</v>
      </c>
      <c r="E609" s="105">
        <f t="shared" si="126"/>
        <v>0.1386</v>
      </c>
      <c r="F609" s="105">
        <f t="shared" si="126"/>
        <v>0.1022</v>
      </c>
      <c r="G609" s="105">
        <f t="shared" si="126"/>
        <v>6.9600000000000009E-2</v>
      </c>
      <c r="H609" s="105">
        <f>AVERAGE(G555:G559)</f>
        <v>5.1400000000000001E-2</v>
      </c>
      <c r="I609" s="105">
        <f t="shared" si="126"/>
        <v>8.3999999999999991E-2</v>
      </c>
      <c r="J609" s="105">
        <f t="shared" ref="J609" si="127">AVERAGE(I555:I559)</f>
        <v>8.5800000000000001E-2</v>
      </c>
      <c r="K609" s="105">
        <f t="shared" ref="K609" si="128">AVERAGE(J555:J559)</f>
        <v>4.6399999999999997E-2</v>
      </c>
      <c r="L609" s="105">
        <f t="shared" ref="L609" si="129">AVERAGE(K555:K559)</f>
        <v>4.82E-2</v>
      </c>
      <c r="M609" s="105">
        <f t="shared" ref="M609" si="130">AVERAGE(L555:L559)</f>
        <v>3.6199999999999996E-2</v>
      </c>
      <c r="N609" s="105">
        <f t="shared" ref="N609" si="131">AVERAGE(M555:M559)</f>
        <v>3.1600000000000003E-2</v>
      </c>
      <c r="O609" s="59">
        <f t="shared" si="126"/>
        <v>1</v>
      </c>
      <c r="Q609" s="71"/>
      <c r="R609" s="71"/>
      <c r="S609" s="71"/>
      <c r="T609" s="71"/>
      <c r="U609" s="71"/>
      <c r="V609" s="71"/>
      <c r="W609" s="71"/>
      <c r="X609" s="71"/>
      <c r="Y609" s="71"/>
      <c r="Z609" s="71"/>
      <c r="AA609" s="71"/>
      <c r="AB609" s="71"/>
    </row>
    <row r="610" spans="1:28">
      <c r="A610" s="56" t="s">
        <v>147</v>
      </c>
      <c r="B610" s="53"/>
      <c r="C610" s="56"/>
      <c r="D610" s="71"/>
      <c r="E610" s="71"/>
      <c r="F610" s="71"/>
      <c r="G610" s="71"/>
      <c r="H610" s="71"/>
      <c r="I610" s="71"/>
      <c r="J610" s="71"/>
      <c r="K610" s="71"/>
      <c r="L610" s="71"/>
      <c r="M610" s="71"/>
      <c r="N610" s="71"/>
      <c r="O610" s="53"/>
      <c r="Q610" s="56"/>
    </row>
    <row r="611" spans="1:28" ht="12.75" customHeight="1">
      <c r="A611" s="53"/>
      <c r="B611" s="53"/>
      <c r="C611" s="56"/>
      <c r="D611" s="71"/>
      <c r="E611" s="71"/>
      <c r="F611" s="71"/>
      <c r="G611" s="71"/>
      <c r="H611" s="71"/>
      <c r="I611" s="71"/>
      <c r="J611" s="71"/>
      <c r="K611" s="71"/>
      <c r="L611" s="71"/>
      <c r="M611" s="71"/>
      <c r="N611" s="71"/>
      <c r="O611" s="53"/>
      <c r="P611" s="56"/>
      <c r="Q611" s="56"/>
    </row>
    <row r="612" spans="1:28" ht="17.25" customHeight="1" thickBot="1">
      <c r="A612" s="452" t="s">
        <v>549</v>
      </c>
      <c r="B612" s="3"/>
      <c r="C612" s="3"/>
      <c r="D612" s="3"/>
      <c r="E612" s="453"/>
      <c r="F612" s="21"/>
      <c r="G612" s="21"/>
      <c r="H612" s="21"/>
      <c r="I612" s="56"/>
      <c r="J612" s="56"/>
      <c r="K612" s="56"/>
      <c r="L612" s="56"/>
      <c r="M612" s="56"/>
      <c r="N612" s="56"/>
      <c r="O612" s="56"/>
      <c r="P612" s="56"/>
      <c r="Q612" s="56"/>
    </row>
    <row r="613" spans="1:28" ht="12.75" customHeight="1">
      <c r="A613" s="66" t="s">
        <v>128</v>
      </c>
      <c r="B613" s="96" t="s">
        <v>550</v>
      </c>
      <c r="C613" s="94"/>
      <c r="E613" s="66"/>
      <c r="F613" s="94"/>
      <c r="G613" s="91"/>
      <c r="H613" s="56"/>
      <c r="I613" s="56"/>
      <c r="J613" s="56"/>
      <c r="K613" s="56"/>
      <c r="L613" s="56"/>
      <c r="M613" s="56"/>
      <c r="N613" s="56"/>
      <c r="O613" s="56"/>
      <c r="P613" s="56"/>
      <c r="Q613" s="56"/>
    </row>
    <row r="614" spans="1:28" ht="12.75" customHeight="1" thickBot="1">
      <c r="A614" s="87" t="s">
        <v>551</v>
      </c>
      <c r="B614" s="99" t="s">
        <v>552</v>
      </c>
      <c r="C614" s="99" t="s">
        <v>553</v>
      </c>
      <c r="D614" s="87"/>
      <c r="E614" s="99" t="s">
        <v>161</v>
      </c>
      <c r="F614" s="56"/>
      <c r="G614" s="66"/>
      <c r="H614" s="56"/>
      <c r="I614" s="56"/>
      <c r="J614" s="56"/>
      <c r="K614" s="56"/>
      <c r="L614" s="56"/>
      <c r="M614" s="56"/>
      <c r="N614" s="56"/>
      <c r="O614" s="56"/>
      <c r="P614" s="56"/>
      <c r="Q614" s="56"/>
    </row>
    <row r="615" spans="1:28" ht="12.75" customHeight="1">
      <c r="A615" s="66"/>
      <c r="B615" s="66"/>
      <c r="C615" s="94" t="s">
        <v>81</v>
      </c>
      <c r="E615" s="91"/>
      <c r="F615" s="56"/>
      <c r="G615" s="66"/>
      <c r="H615" s="56"/>
      <c r="I615" s="56"/>
      <c r="J615" s="56"/>
      <c r="K615" s="56"/>
      <c r="L615" s="56"/>
      <c r="M615" s="56"/>
      <c r="N615" s="56"/>
      <c r="O615" s="56"/>
      <c r="P615" s="56"/>
      <c r="Q615" s="56"/>
    </row>
    <row r="616" spans="1:28" ht="12.75" customHeight="1">
      <c r="A616" s="21">
        <v>2022</v>
      </c>
      <c r="B616" s="47">
        <v>45050</v>
      </c>
      <c r="C616" s="53">
        <v>8.9</v>
      </c>
      <c r="E616" s="47">
        <v>45058</v>
      </c>
      <c r="F616" s="56"/>
      <c r="G616" s="66"/>
      <c r="H616" s="56"/>
      <c r="I616" s="56"/>
      <c r="J616" s="56"/>
      <c r="K616" s="56"/>
      <c r="L616" s="56"/>
      <c r="M616" s="56"/>
      <c r="N616" s="56"/>
      <c r="O616" s="56"/>
      <c r="P616" s="56"/>
      <c r="Q616" s="56"/>
    </row>
    <row r="617" spans="1:28" ht="12.75" customHeight="1">
      <c r="B617" s="47">
        <f>B616+7</f>
        <v>45057</v>
      </c>
      <c r="C617" s="53">
        <v>8.9</v>
      </c>
      <c r="E617" s="47"/>
      <c r="H617" s="56"/>
      <c r="I617" s="56"/>
      <c r="J617" s="56"/>
      <c r="K617" s="56"/>
      <c r="L617" s="56"/>
      <c r="M617" s="56"/>
      <c r="N617" s="56"/>
      <c r="O617" s="56"/>
      <c r="P617" s="56"/>
      <c r="Q617" s="56"/>
    </row>
    <row r="618" spans="1:28" ht="12.75" customHeight="1">
      <c r="B618" s="47">
        <f t="shared" ref="B618:B671" si="132">B617+7</f>
        <v>45064</v>
      </c>
      <c r="C618" s="53">
        <v>8.9</v>
      </c>
      <c r="E618" s="47"/>
      <c r="F618" s="56"/>
      <c r="H618" s="56"/>
      <c r="I618" s="56"/>
      <c r="J618" s="56"/>
      <c r="K618" s="56"/>
      <c r="L618" s="56"/>
      <c r="M618" s="56"/>
      <c r="N618" s="56"/>
      <c r="O618" s="56"/>
      <c r="P618" s="56"/>
      <c r="Q618" s="56"/>
    </row>
    <row r="619" spans="1:28" ht="12.75" customHeight="1">
      <c r="B619" s="47">
        <f t="shared" si="132"/>
        <v>45071</v>
      </c>
      <c r="C619" s="53">
        <v>8.9</v>
      </c>
      <c r="E619" s="47"/>
      <c r="F619" s="56"/>
      <c r="H619" s="56"/>
      <c r="I619" s="56"/>
      <c r="J619" s="56"/>
      <c r="K619" s="56"/>
      <c r="L619" s="56"/>
      <c r="M619" s="56"/>
      <c r="N619" s="56"/>
      <c r="O619" s="56"/>
      <c r="P619" s="56"/>
      <c r="Q619" s="56"/>
    </row>
    <row r="620" spans="1:28" ht="12.75" customHeight="1">
      <c r="B620" s="47">
        <f t="shared" si="132"/>
        <v>45078</v>
      </c>
      <c r="C620" s="53">
        <v>8</v>
      </c>
      <c r="E620" s="47">
        <v>45086</v>
      </c>
      <c r="F620" s="56"/>
      <c r="H620" s="56"/>
      <c r="I620" s="56"/>
      <c r="J620" s="56"/>
      <c r="K620" s="56"/>
      <c r="L620" s="56"/>
      <c r="M620" s="56"/>
      <c r="N620" s="56"/>
      <c r="O620" s="56"/>
      <c r="P620" s="56"/>
      <c r="Q620" s="56"/>
    </row>
    <row r="621" spans="1:28" ht="12.75" customHeight="1">
      <c r="B621" s="47">
        <f t="shared" si="132"/>
        <v>45085</v>
      </c>
      <c r="C621" s="53">
        <v>7.7</v>
      </c>
      <c r="E621" s="47"/>
      <c r="F621" s="56"/>
      <c r="H621" s="56"/>
      <c r="I621" s="56"/>
      <c r="J621" s="56"/>
      <c r="K621" s="56"/>
      <c r="L621" s="56"/>
      <c r="M621" s="56"/>
      <c r="N621" s="56"/>
      <c r="O621" s="56"/>
      <c r="P621" s="56"/>
      <c r="Q621" s="56"/>
    </row>
    <row r="622" spans="1:28" ht="12.75" customHeight="1">
      <c r="B622" s="47">
        <f t="shared" si="132"/>
        <v>45092</v>
      </c>
      <c r="C622" s="53">
        <v>7.7</v>
      </c>
      <c r="E622" s="47"/>
      <c r="F622" s="56"/>
      <c r="H622" s="56"/>
      <c r="I622" s="56"/>
      <c r="J622" s="56"/>
      <c r="K622" s="56"/>
      <c r="L622" s="56"/>
      <c r="M622" s="56"/>
      <c r="N622" s="56"/>
      <c r="O622" s="56"/>
      <c r="P622" s="56"/>
      <c r="Q622" s="56"/>
    </row>
    <row r="623" spans="1:28" ht="12.75" customHeight="1">
      <c r="B623" s="47">
        <f t="shared" si="132"/>
        <v>45099</v>
      </c>
      <c r="C623" s="53">
        <v>7.7</v>
      </c>
      <c r="F623" s="56"/>
      <c r="H623" s="56"/>
      <c r="I623" s="56"/>
      <c r="J623" s="56"/>
      <c r="K623" s="56"/>
      <c r="L623" s="56"/>
      <c r="M623" s="56"/>
      <c r="N623" s="56"/>
      <c r="O623" s="56"/>
      <c r="P623" s="56"/>
      <c r="Q623" s="56"/>
    </row>
    <row r="624" spans="1:28" ht="12.75" customHeight="1">
      <c r="B624" s="47">
        <f t="shared" si="132"/>
        <v>45106</v>
      </c>
      <c r="C624" s="53">
        <v>7.7</v>
      </c>
      <c r="E624" s="47"/>
      <c r="F624" s="56"/>
      <c r="H624" s="56"/>
      <c r="I624" s="56"/>
      <c r="J624" s="56"/>
      <c r="K624" s="56"/>
      <c r="L624" s="56"/>
      <c r="M624" s="56"/>
      <c r="N624" s="56"/>
      <c r="O624" s="56"/>
      <c r="P624" s="56"/>
      <c r="Q624" s="56"/>
    </row>
    <row r="625" spans="2:17" ht="12.75" customHeight="1">
      <c r="B625" s="47">
        <f t="shared" si="132"/>
        <v>45113</v>
      </c>
      <c r="C625" s="53">
        <v>7.7</v>
      </c>
      <c r="E625" s="47">
        <v>45119</v>
      </c>
      <c r="F625" s="56"/>
      <c r="H625" s="56"/>
      <c r="I625" s="56"/>
      <c r="J625" s="56"/>
      <c r="K625" s="56"/>
      <c r="L625" s="56"/>
      <c r="M625" s="56"/>
      <c r="N625" s="56"/>
      <c r="O625" s="56"/>
      <c r="P625" s="56"/>
      <c r="Q625" s="56"/>
    </row>
    <row r="626" spans="2:17" ht="12.75" customHeight="1">
      <c r="B626" s="47">
        <f t="shared" si="132"/>
        <v>45120</v>
      </c>
      <c r="C626" s="53">
        <v>7.5</v>
      </c>
      <c r="E626" s="47"/>
      <c r="F626" s="56"/>
      <c r="H626" s="56"/>
      <c r="I626" s="56"/>
      <c r="J626" s="56"/>
      <c r="K626" s="56"/>
      <c r="L626" s="56"/>
      <c r="M626" s="56"/>
      <c r="N626" s="56"/>
      <c r="O626" s="56"/>
      <c r="P626" s="56"/>
      <c r="Q626" s="56"/>
    </row>
    <row r="627" spans="2:17" ht="12.75" customHeight="1">
      <c r="B627" s="47">
        <f t="shared" si="132"/>
        <v>45127</v>
      </c>
      <c r="C627" s="53">
        <v>7.5</v>
      </c>
      <c r="E627" s="47"/>
      <c r="F627" s="56"/>
      <c r="H627" s="56"/>
      <c r="I627" s="56"/>
      <c r="J627" s="56"/>
      <c r="K627" s="56"/>
      <c r="L627" s="56"/>
      <c r="M627" s="56"/>
      <c r="N627" s="56"/>
      <c r="O627" s="56"/>
      <c r="P627" s="56"/>
      <c r="Q627" s="56"/>
    </row>
    <row r="628" spans="2:17" ht="12.75" customHeight="1">
      <c r="B628" s="47">
        <f t="shared" si="132"/>
        <v>45134</v>
      </c>
      <c r="C628" s="53">
        <v>7.5</v>
      </c>
      <c r="E628" s="47"/>
      <c r="F628" s="56"/>
      <c r="H628" s="56"/>
      <c r="I628" s="56"/>
      <c r="J628" s="56"/>
      <c r="K628" s="56"/>
      <c r="L628" s="56"/>
      <c r="M628" s="56"/>
      <c r="N628" s="56"/>
      <c r="O628" s="56"/>
      <c r="P628" s="56"/>
      <c r="Q628" s="56"/>
    </row>
    <row r="629" spans="2:17" ht="12.75" customHeight="1">
      <c r="B629" s="47">
        <f t="shared" si="132"/>
        <v>45141</v>
      </c>
      <c r="C629" s="53">
        <v>7.5</v>
      </c>
      <c r="E629" s="47">
        <v>45149</v>
      </c>
      <c r="F629" s="56"/>
      <c r="H629" s="56"/>
      <c r="I629" s="56"/>
      <c r="J629" s="56"/>
      <c r="K629" s="56"/>
      <c r="L629" s="56"/>
      <c r="M629" s="56"/>
      <c r="N629" s="56"/>
      <c r="O629" s="56"/>
      <c r="P629" s="56"/>
      <c r="Q629" s="56"/>
    </row>
    <row r="630" spans="2:17" ht="12.75" customHeight="1">
      <c r="B630" s="47">
        <f t="shared" si="132"/>
        <v>45148</v>
      </c>
      <c r="C630" s="53">
        <v>7.5</v>
      </c>
      <c r="E630" s="47"/>
      <c r="F630" s="56"/>
      <c r="H630" s="56"/>
      <c r="I630" s="56"/>
      <c r="J630" s="56"/>
      <c r="K630" s="56"/>
      <c r="L630" s="56"/>
      <c r="M630" s="56"/>
      <c r="N630" s="56"/>
      <c r="O630" s="56"/>
      <c r="P630" s="56"/>
      <c r="Q630" s="56"/>
    </row>
    <row r="631" spans="2:17" ht="12.75" customHeight="1">
      <c r="B631" s="47">
        <f t="shared" si="132"/>
        <v>45155</v>
      </c>
      <c r="C631" s="53">
        <v>7.5</v>
      </c>
      <c r="E631" s="47"/>
      <c r="F631" s="56"/>
      <c r="H631" s="56"/>
      <c r="I631" s="56"/>
      <c r="J631" s="56"/>
      <c r="K631" s="56"/>
      <c r="L631" s="56"/>
      <c r="M631" s="56"/>
      <c r="N631" s="56"/>
      <c r="O631" s="56"/>
      <c r="P631" s="56"/>
      <c r="Q631" s="56"/>
    </row>
    <row r="632" spans="2:17" ht="12.75" customHeight="1">
      <c r="B632" s="47">
        <f t="shared" si="132"/>
        <v>45162</v>
      </c>
      <c r="C632" s="53">
        <v>7.5</v>
      </c>
      <c r="E632" s="47"/>
      <c r="F632" s="56"/>
      <c r="H632" s="56"/>
      <c r="I632" s="56"/>
      <c r="J632" s="56"/>
      <c r="K632" s="56"/>
      <c r="L632" s="56"/>
      <c r="M632" s="56"/>
      <c r="N632" s="56"/>
      <c r="O632" s="56"/>
      <c r="P632" s="56"/>
      <c r="Q632" s="56"/>
    </row>
    <row r="633" spans="2:17" ht="12.75" customHeight="1">
      <c r="B633" s="47">
        <f t="shared" si="132"/>
        <v>45169</v>
      </c>
      <c r="C633" s="53">
        <v>7.5</v>
      </c>
      <c r="E633" s="47">
        <v>45181</v>
      </c>
      <c r="F633" s="56"/>
      <c r="H633" s="56"/>
      <c r="I633" s="56"/>
      <c r="J633" s="56"/>
      <c r="K633" s="56"/>
      <c r="L633" s="56"/>
      <c r="M633" s="56"/>
      <c r="N633" s="56"/>
      <c r="O633" s="56"/>
      <c r="P633" s="56"/>
      <c r="Q633" s="56"/>
    </row>
    <row r="634" spans="2:17" ht="12.75" customHeight="1">
      <c r="B634" s="47">
        <f t="shared" si="132"/>
        <v>45176</v>
      </c>
      <c r="C634" s="53">
        <v>7.5</v>
      </c>
      <c r="E634" s="47"/>
      <c r="F634" s="56"/>
      <c r="H634" s="56"/>
      <c r="I634" s="56"/>
      <c r="J634" s="56"/>
      <c r="K634" s="56"/>
      <c r="L634" s="56"/>
      <c r="M634" s="56"/>
      <c r="N634" s="56"/>
      <c r="O634" s="56"/>
      <c r="P634" s="56"/>
      <c r="Q634" s="56"/>
    </row>
    <row r="635" spans="2:17" ht="12.75" customHeight="1">
      <c r="B635" s="47">
        <f t="shared" si="132"/>
        <v>45183</v>
      </c>
      <c r="C635" s="53">
        <v>7.5</v>
      </c>
      <c r="E635" s="47"/>
      <c r="F635" s="56"/>
      <c r="H635" s="56"/>
      <c r="I635" s="56"/>
      <c r="J635" s="56"/>
      <c r="K635" s="56"/>
      <c r="L635" s="56"/>
      <c r="M635" s="56"/>
      <c r="N635" s="56"/>
      <c r="O635" s="56"/>
      <c r="P635" s="56"/>
      <c r="Q635" s="56"/>
    </row>
    <row r="636" spans="2:17" ht="12.75" customHeight="1">
      <c r="B636" s="47">
        <f t="shared" si="132"/>
        <v>45190</v>
      </c>
      <c r="C636" s="53">
        <v>7.5</v>
      </c>
      <c r="E636" s="47"/>
      <c r="F636" s="56"/>
      <c r="H636" s="56"/>
      <c r="I636" s="56"/>
      <c r="J636" s="56"/>
      <c r="K636" s="56"/>
      <c r="L636" s="56"/>
      <c r="M636" s="56"/>
      <c r="N636" s="56"/>
      <c r="O636" s="56"/>
      <c r="P636" s="56"/>
      <c r="Q636" s="56"/>
    </row>
    <row r="637" spans="2:17" ht="12.75" customHeight="1">
      <c r="B637" s="47">
        <f t="shared" si="132"/>
        <v>45197</v>
      </c>
      <c r="C637" s="53">
        <v>7.5</v>
      </c>
      <c r="E637" s="47"/>
      <c r="F637" s="56"/>
      <c r="H637" s="56"/>
      <c r="I637" s="56"/>
      <c r="J637" s="56"/>
      <c r="K637" s="56"/>
      <c r="L637" s="56"/>
      <c r="M637" s="56"/>
      <c r="N637" s="56"/>
      <c r="O637" s="56"/>
      <c r="P637" s="56"/>
      <c r="Q637" s="56"/>
    </row>
    <row r="638" spans="2:17" ht="12.75" customHeight="1">
      <c r="B638" s="47">
        <f t="shared" si="132"/>
        <v>45204</v>
      </c>
      <c r="C638" s="53">
        <v>7.5</v>
      </c>
      <c r="E638" s="47">
        <v>45211</v>
      </c>
      <c r="F638" s="56"/>
      <c r="H638" s="56"/>
      <c r="I638" s="56"/>
      <c r="J638" s="56"/>
      <c r="K638" s="56"/>
      <c r="L638" s="56"/>
      <c r="M638" s="56"/>
      <c r="N638" s="56"/>
      <c r="O638" s="56"/>
      <c r="P638" s="56"/>
      <c r="Q638" s="56"/>
    </row>
    <row r="639" spans="2:17" ht="12.75" customHeight="1">
      <c r="B639" s="47">
        <f t="shared" si="132"/>
        <v>45211</v>
      </c>
      <c r="C639" s="53">
        <v>7.3</v>
      </c>
      <c r="E639" s="47"/>
      <c r="F639" s="101"/>
      <c r="H639" s="56"/>
      <c r="I639" s="56"/>
      <c r="J639" s="56"/>
      <c r="K639" s="56"/>
      <c r="L639" s="56"/>
      <c r="M639" s="56"/>
      <c r="N639" s="56"/>
      <c r="O639" s="56"/>
      <c r="P639" s="56"/>
      <c r="Q639" s="56"/>
    </row>
    <row r="640" spans="2:17" ht="12.75" customHeight="1">
      <c r="B640" s="47">
        <f t="shared" si="132"/>
        <v>45218</v>
      </c>
      <c r="C640" s="53">
        <v>7.3</v>
      </c>
      <c r="F640" s="101"/>
      <c r="H640" s="56"/>
      <c r="I640" s="56"/>
      <c r="J640" s="56"/>
      <c r="K640" s="56"/>
      <c r="L640" s="56"/>
      <c r="M640" s="56"/>
      <c r="N640" s="56"/>
      <c r="O640" s="56"/>
      <c r="P640" s="56"/>
      <c r="Q640" s="56"/>
    </row>
    <row r="641" spans="1:17" ht="12.75" customHeight="1">
      <c r="B641" s="47">
        <f t="shared" si="132"/>
        <v>45225</v>
      </c>
      <c r="C641" s="53">
        <v>7.3</v>
      </c>
      <c r="E641" s="47"/>
      <c r="F641" s="101"/>
      <c r="H641" s="56"/>
      <c r="I641" s="56"/>
      <c r="J641" s="56"/>
      <c r="K641" s="56"/>
      <c r="L641" s="56"/>
      <c r="M641" s="56"/>
      <c r="N641" s="56"/>
      <c r="O641" s="56"/>
      <c r="P641" s="56"/>
      <c r="Q641" s="56"/>
    </row>
    <row r="642" spans="1:17" ht="12.75" customHeight="1">
      <c r="B642" s="47">
        <f t="shared" si="132"/>
        <v>45232</v>
      </c>
      <c r="C642" s="53">
        <v>7.3</v>
      </c>
      <c r="E642" s="47">
        <v>45239</v>
      </c>
      <c r="F642" s="101"/>
      <c r="H642" s="56"/>
      <c r="I642" s="56"/>
      <c r="J642" s="56"/>
      <c r="K642" s="56"/>
      <c r="L642" s="56"/>
      <c r="M642" s="56"/>
      <c r="N642" s="56"/>
      <c r="O642" s="56"/>
      <c r="P642" s="56"/>
      <c r="Q642" s="56"/>
    </row>
    <row r="643" spans="1:17" ht="12.75" customHeight="1">
      <c r="B643" s="47">
        <f t="shared" si="132"/>
        <v>45239</v>
      </c>
      <c r="C643" s="53">
        <v>7.2</v>
      </c>
      <c r="E643" s="47"/>
      <c r="F643" s="101"/>
      <c r="H643" s="56"/>
      <c r="I643" s="56"/>
      <c r="J643" s="56"/>
      <c r="K643" s="56"/>
      <c r="L643" s="56"/>
      <c r="M643" s="56"/>
      <c r="N643" s="56"/>
      <c r="O643" s="56"/>
      <c r="P643" s="56"/>
      <c r="Q643" s="56"/>
    </row>
    <row r="644" spans="1:17" ht="12.75" customHeight="1">
      <c r="B644" s="47">
        <f t="shared" si="132"/>
        <v>45246</v>
      </c>
      <c r="C644" s="53">
        <v>7.2</v>
      </c>
      <c r="E644" s="47"/>
      <c r="F644" s="101"/>
      <c r="H644" s="56"/>
      <c r="I644" s="56"/>
      <c r="J644" s="56"/>
      <c r="K644" s="56"/>
      <c r="L644" s="56"/>
      <c r="M644" s="56"/>
      <c r="N644" s="56"/>
      <c r="O644" s="56"/>
      <c r="P644" s="56"/>
      <c r="Q644" s="56"/>
    </row>
    <row r="645" spans="1:17" ht="12.75" customHeight="1">
      <c r="B645" s="47">
        <f t="shared" si="132"/>
        <v>45253</v>
      </c>
      <c r="C645" s="53">
        <v>7.2</v>
      </c>
      <c r="F645" s="101"/>
      <c r="H645" s="56"/>
      <c r="I645" s="56"/>
      <c r="J645" s="56"/>
      <c r="K645" s="56"/>
      <c r="L645" s="56"/>
      <c r="M645" s="56"/>
      <c r="N645" s="56"/>
      <c r="O645" s="56"/>
      <c r="P645" s="56"/>
      <c r="Q645" s="56"/>
    </row>
    <row r="646" spans="1:17" ht="12.75" customHeight="1">
      <c r="B646" s="47">
        <f t="shared" si="132"/>
        <v>45260</v>
      </c>
      <c r="C646" s="53">
        <v>7.2</v>
      </c>
      <c r="E646" s="47">
        <v>45268</v>
      </c>
      <c r="F646" s="101"/>
      <c r="H646" s="56"/>
      <c r="I646" s="56"/>
      <c r="J646" s="56"/>
      <c r="K646" s="56"/>
      <c r="L646" s="56"/>
      <c r="M646" s="56"/>
      <c r="N646" s="56"/>
      <c r="O646" s="56"/>
      <c r="P646" s="56"/>
      <c r="Q646" s="56"/>
    </row>
    <row r="647" spans="1:17" ht="12.75" customHeight="1">
      <c r="B647" s="47">
        <f t="shared" si="132"/>
        <v>45267</v>
      </c>
      <c r="C647" s="53">
        <v>7.3</v>
      </c>
      <c r="E647" s="47"/>
      <c r="F647" s="101"/>
      <c r="H647" s="56"/>
      <c r="I647" s="56"/>
      <c r="J647" s="56"/>
      <c r="K647" s="56"/>
      <c r="L647" s="56"/>
      <c r="M647" s="56"/>
      <c r="N647" s="56"/>
      <c r="O647" s="56"/>
      <c r="P647" s="56"/>
      <c r="Q647" s="56"/>
    </row>
    <row r="648" spans="1:17" ht="12.75" customHeight="1">
      <c r="B648" s="47">
        <f t="shared" si="132"/>
        <v>45274</v>
      </c>
      <c r="C648" s="53">
        <v>7.3</v>
      </c>
      <c r="E648" s="47"/>
      <c r="F648" s="101"/>
      <c r="G648" s="56"/>
      <c r="H648" s="56"/>
      <c r="I648" s="56"/>
      <c r="J648" s="56"/>
      <c r="K648" s="56"/>
      <c r="L648" s="56"/>
      <c r="M648" s="56"/>
      <c r="N648" s="56"/>
      <c r="O648" s="56"/>
      <c r="P648" s="56"/>
      <c r="Q648" s="56"/>
    </row>
    <row r="649" spans="1:17" ht="12.75" customHeight="1">
      <c r="B649" s="47">
        <f t="shared" si="132"/>
        <v>45281</v>
      </c>
      <c r="C649" s="53">
        <v>7.3</v>
      </c>
      <c r="F649" s="101"/>
      <c r="G649" s="106"/>
      <c r="H649" s="56"/>
      <c r="I649" s="56"/>
      <c r="J649" s="56"/>
      <c r="K649" s="56"/>
      <c r="L649" s="56"/>
      <c r="M649" s="56"/>
      <c r="N649" s="56"/>
      <c r="O649" s="56"/>
      <c r="P649" s="56"/>
      <c r="Q649" s="56"/>
    </row>
    <row r="650" spans="1:17" ht="12.75" customHeight="1">
      <c r="B650" s="47">
        <f t="shared" si="132"/>
        <v>45288</v>
      </c>
      <c r="C650" s="53">
        <v>7.3</v>
      </c>
      <c r="F650" s="101"/>
      <c r="G650" s="106"/>
      <c r="H650" s="56"/>
      <c r="I650" s="56"/>
      <c r="J650" s="56"/>
      <c r="K650" s="56"/>
      <c r="L650" s="56"/>
      <c r="M650" s="56"/>
      <c r="N650" s="56"/>
      <c r="O650" s="56"/>
      <c r="P650" s="56"/>
      <c r="Q650" s="56"/>
    </row>
    <row r="651" spans="1:17">
      <c r="A651" s="21">
        <v>2023</v>
      </c>
      <c r="B651" s="47">
        <f t="shared" si="132"/>
        <v>45295</v>
      </c>
      <c r="C651" s="53">
        <v>7.3</v>
      </c>
      <c r="E651" s="47">
        <v>45303</v>
      </c>
      <c r="F651" s="101"/>
      <c r="G651" s="106"/>
      <c r="H651" s="56"/>
      <c r="I651" s="56"/>
      <c r="J651" s="56"/>
      <c r="K651" s="56"/>
      <c r="L651" s="56"/>
      <c r="M651" s="56"/>
      <c r="N651" s="56"/>
      <c r="O651" s="56"/>
      <c r="P651" s="56"/>
      <c r="Q651" s="56"/>
    </row>
    <row r="652" spans="1:17" ht="12.75" customHeight="1">
      <c r="B652" s="47">
        <f t="shared" si="132"/>
        <v>45302</v>
      </c>
      <c r="C652" s="53">
        <v>7.2</v>
      </c>
      <c r="E652" s="47"/>
      <c r="F652" s="101"/>
      <c r="G652" s="106" t="s">
        <v>31</v>
      </c>
      <c r="H652" s="56"/>
      <c r="I652" s="56"/>
      <c r="J652" s="56"/>
      <c r="K652" s="56"/>
      <c r="L652" s="56"/>
      <c r="M652" s="56"/>
      <c r="N652" s="56"/>
      <c r="O652" s="56"/>
      <c r="P652" s="56"/>
      <c r="Q652" s="56"/>
    </row>
    <row r="653" spans="1:17" ht="12.75" customHeight="1">
      <c r="B653" s="47">
        <f t="shared" si="132"/>
        <v>45309</v>
      </c>
      <c r="C653" s="53">
        <v>7.2</v>
      </c>
      <c r="E653" s="47"/>
      <c r="F653" s="101"/>
      <c r="G653" s="106"/>
      <c r="H653" s="56"/>
      <c r="I653" s="56"/>
      <c r="J653" s="56"/>
      <c r="K653" s="56"/>
      <c r="L653" s="56"/>
      <c r="M653" s="56"/>
      <c r="N653" s="56"/>
      <c r="O653" s="56"/>
      <c r="P653" s="56"/>
      <c r="Q653" s="56"/>
    </row>
    <row r="654" spans="1:17" ht="12.75" customHeight="1">
      <c r="B654" s="47">
        <f t="shared" si="132"/>
        <v>45316</v>
      </c>
      <c r="C654" s="53">
        <v>7.2</v>
      </c>
      <c r="F654" s="101"/>
      <c r="G654" s="106"/>
      <c r="H654" s="56"/>
      <c r="I654" s="56"/>
      <c r="J654" s="56"/>
      <c r="K654" s="56"/>
      <c r="L654" s="56"/>
      <c r="M654" s="56"/>
      <c r="N654" s="56"/>
      <c r="O654" s="56"/>
      <c r="P654" s="56"/>
      <c r="Q654" s="56"/>
    </row>
    <row r="655" spans="1:17" ht="12.75" customHeight="1">
      <c r="B655" s="47">
        <f t="shared" si="132"/>
        <v>45323</v>
      </c>
      <c r="C655" s="53">
        <v>7.2</v>
      </c>
      <c r="E655" s="47">
        <v>45330</v>
      </c>
      <c r="F655" s="101"/>
      <c r="G655" s="106"/>
      <c r="H655" s="56"/>
      <c r="I655" s="56"/>
      <c r="J655" s="56"/>
      <c r="K655" s="56"/>
      <c r="L655" s="56"/>
      <c r="M655" s="56"/>
      <c r="N655" s="56"/>
      <c r="O655" s="56"/>
      <c r="P655" s="56"/>
      <c r="Q655" s="56"/>
    </row>
    <row r="656" spans="1:17" ht="12.75" customHeight="1">
      <c r="B656" s="47">
        <f t="shared" si="132"/>
        <v>45330</v>
      </c>
      <c r="C656" s="53">
        <v>7.2</v>
      </c>
      <c r="E656" s="47"/>
      <c r="F656" s="101"/>
      <c r="G656" s="66"/>
      <c r="H656" s="56"/>
      <c r="I656" s="56"/>
      <c r="J656" s="56"/>
      <c r="K656" s="56"/>
      <c r="L656" s="56"/>
      <c r="M656" s="56"/>
      <c r="N656" s="56"/>
      <c r="O656" s="56"/>
      <c r="P656" s="56"/>
      <c r="Q656" s="56"/>
    </row>
    <row r="657" spans="1:17" ht="12.75" customHeight="1">
      <c r="B657" s="47">
        <f t="shared" si="132"/>
        <v>45337</v>
      </c>
      <c r="C657" s="53">
        <v>7.2</v>
      </c>
      <c r="E657" s="47"/>
      <c r="F657" s="101"/>
      <c r="G657" s="106" t="s">
        <v>31</v>
      </c>
      <c r="H657" s="56"/>
      <c r="I657" s="56"/>
      <c r="J657" s="56"/>
      <c r="K657" s="56"/>
      <c r="L657" s="56"/>
      <c r="M657" s="56"/>
      <c r="N657" s="56"/>
      <c r="O657" s="56"/>
      <c r="P657" s="56"/>
      <c r="Q657" s="56"/>
    </row>
    <row r="658" spans="1:17" ht="12.75" customHeight="1">
      <c r="B658" s="47">
        <f t="shared" si="132"/>
        <v>45344</v>
      </c>
      <c r="C658" s="53">
        <v>7.2</v>
      </c>
      <c r="F658" s="101"/>
      <c r="G658" s="106"/>
      <c r="H658" s="56"/>
      <c r="I658" s="56"/>
      <c r="J658" s="56"/>
      <c r="K658" s="56"/>
      <c r="L658" s="56"/>
      <c r="M658" s="56"/>
      <c r="N658" s="56"/>
      <c r="O658" s="56"/>
      <c r="P658" s="56"/>
      <c r="Q658" s="56"/>
    </row>
    <row r="659" spans="1:17" ht="12.75" customHeight="1">
      <c r="B659" s="47">
        <f t="shared" si="132"/>
        <v>45351</v>
      </c>
      <c r="C659" s="53">
        <v>7.2</v>
      </c>
      <c r="E659" s="47">
        <v>45359</v>
      </c>
      <c r="F659" s="101"/>
      <c r="G659" s="106"/>
      <c r="H659" s="56"/>
      <c r="I659" s="56"/>
      <c r="J659" s="56"/>
      <c r="K659" s="56"/>
      <c r="L659" s="56"/>
      <c r="M659" s="56"/>
      <c r="N659" s="56"/>
      <c r="O659" s="56"/>
      <c r="P659" s="56"/>
      <c r="Q659" s="56"/>
    </row>
    <row r="660" spans="1:17" ht="12.75" customHeight="1">
      <c r="B660" s="47">
        <f t="shared" si="132"/>
        <v>45358</v>
      </c>
      <c r="C660" s="53">
        <v>7.15</v>
      </c>
      <c r="E660" s="47"/>
      <c r="F660" s="101"/>
      <c r="G660" s="106" t="s">
        <v>31</v>
      </c>
      <c r="H660" s="56"/>
      <c r="I660" s="56"/>
      <c r="J660" s="56"/>
      <c r="K660" s="56"/>
      <c r="L660" s="56"/>
      <c r="M660" s="56"/>
      <c r="N660" s="56"/>
      <c r="O660" s="56"/>
      <c r="P660" s="56"/>
      <c r="Q660" s="56"/>
    </row>
    <row r="661" spans="1:17" ht="12.75" customHeight="1">
      <c r="B661" s="47">
        <f t="shared" si="132"/>
        <v>45365</v>
      </c>
      <c r="C661" s="53">
        <v>7.15</v>
      </c>
      <c r="E661" s="47"/>
      <c r="F661" s="101"/>
      <c r="G661" s="106"/>
      <c r="H661" s="56"/>
      <c r="I661" s="56"/>
      <c r="J661" s="56"/>
      <c r="K661" s="56"/>
      <c r="L661" s="56"/>
      <c r="M661" s="56"/>
      <c r="N661" s="56"/>
      <c r="O661" s="56"/>
      <c r="P661" s="56"/>
      <c r="Q661" s="56"/>
    </row>
    <row r="662" spans="1:17" ht="12.75" customHeight="1">
      <c r="B662" s="47">
        <f t="shared" si="132"/>
        <v>45372</v>
      </c>
      <c r="C662" s="53">
        <v>7.15</v>
      </c>
      <c r="F662" s="101"/>
      <c r="G662" s="106"/>
      <c r="H662" s="56"/>
      <c r="I662" s="56"/>
      <c r="J662" s="56"/>
      <c r="K662" s="56"/>
      <c r="L662" s="56"/>
      <c r="M662" s="56"/>
      <c r="N662" s="56"/>
      <c r="O662" s="56"/>
      <c r="P662" s="56"/>
      <c r="Q662" s="56"/>
    </row>
    <row r="663" spans="1:17" ht="12.75" customHeight="1">
      <c r="B663" s="47">
        <f t="shared" si="132"/>
        <v>45379</v>
      </c>
      <c r="C663" s="53">
        <v>7.15</v>
      </c>
      <c r="E663" s="47"/>
      <c r="F663" s="101"/>
      <c r="G663" s="106"/>
      <c r="H663" s="56"/>
      <c r="I663" s="56"/>
      <c r="J663" s="56"/>
      <c r="K663" s="56"/>
      <c r="L663" s="56"/>
      <c r="M663" s="56"/>
      <c r="N663" s="56"/>
      <c r="O663" s="56"/>
      <c r="P663" s="56"/>
      <c r="Q663" s="56"/>
    </row>
    <row r="664" spans="1:17" ht="12.75" customHeight="1">
      <c r="B664" s="47">
        <f t="shared" si="132"/>
        <v>45386</v>
      </c>
      <c r="C664" s="53">
        <v>7.15</v>
      </c>
      <c r="E664" s="67">
        <v>45393</v>
      </c>
      <c r="F664" s="101"/>
      <c r="G664" s="106"/>
      <c r="H664" s="56"/>
      <c r="I664" s="56"/>
      <c r="J664" s="56"/>
      <c r="K664" s="56"/>
      <c r="L664" s="56"/>
      <c r="M664" s="56"/>
      <c r="N664" s="56"/>
      <c r="O664" s="56"/>
      <c r="P664" s="56"/>
      <c r="Q664" s="56"/>
    </row>
    <row r="665" spans="1:17" ht="12.75" customHeight="1">
      <c r="B665" s="47">
        <f t="shared" si="132"/>
        <v>45393</v>
      </c>
      <c r="C665" s="53"/>
      <c r="E665" s="47"/>
      <c r="F665" s="101"/>
      <c r="G665" s="106" t="s">
        <v>31</v>
      </c>
      <c r="H665" s="56"/>
      <c r="I665" s="56"/>
      <c r="J665" s="56"/>
      <c r="K665" s="56"/>
      <c r="L665" s="56"/>
      <c r="M665" s="56"/>
      <c r="N665" s="56"/>
      <c r="O665" s="56"/>
      <c r="P665" s="56"/>
      <c r="Q665" s="56"/>
    </row>
    <row r="666" spans="1:17" ht="12.75" customHeight="1">
      <c r="B666" s="47">
        <f t="shared" si="132"/>
        <v>45400</v>
      </c>
      <c r="C666" s="53"/>
      <c r="F666" s="101"/>
      <c r="G666" s="106"/>
      <c r="H666" s="56"/>
      <c r="I666" s="56"/>
      <c r="J666" s="56"/>
      <c r="K666" s="56"/>
      <c r="L666" s="56"/>
      <c r="M666" s="56"/>
      <c r="N666" s="56"/>
      <c r="O666" s="56"/>
      <c r="P666" s="56"/>
      <c r="Q666" s="56"/>
    </row>
    <row r="667" spans="1:17" ht="12.75" customHeight="1">
      <c r="B667" s="47">
        <f t="shared" si="132"/>
        <v>45407</v>
      </c>
      <c r="C667" s="53"/>
      <c r="F667" s="101"/>
      <c r="G667" s="106"/>
      <c r="H667" s="56"/>
      <c r="I667" s="56"/>
      <c r="J667" s="56"/>
      <c r="K667" s="56"/>
      <c r="L667" s="56"/>
      <c r="M667" s="56"/>
      <c r="N667" s="56"/>
      <c r="O667" s="56"/>
      <c r="P667" s="56"/>
      <c r="Q667" s="56"/>
    </row>
    <row r="668" spans="1:17" ht="12.75" customHeight="1">
      <c r="B668" s="47">
        <f t="shared" si="132"/>
        <v>45414</v>
      </c>
      <c r="C668" s="53"/>
      <c r="F668" s="101"/>
      <c r="G668" s="106"/>
      <c r="H668" s="56"/>
      <c r="I668" s="56"/>
      <c r="J668" s="56"/>
      <c r="K668" s="56"/>
      <c r="L668" s="56"/>
      <c r="M668" s="56"/>
      <c r="N668" s="56"/>
      <c r="O668" s="56"/>
      <c r="P668" s="56"/>
      <c r="Q668" s="56"/>
    </row>
    <row r="669" spans="1:17" ht="12.75" customHeight="1">
      <c r="B669" s="47">
        <f t="shared" si="132"/>
        <v>45421</v>
      </c>
      <c r="C669" s="53"/>
      <c r="F669" s="101"/>
      <c r="G669" s="106"/>
      <c r="H669" s="56"/>
      <c r="I669" s="56"/>
      <c r="J669" s="56"/>
      <c r="K669" s="56"/>
      <c r="L669" s="56"/>
      <c r="M669" s="56"/>
      <c r="N669" s="56"/>
      <c r="O669" s="56"/>
      <c r="P669" s="56"/>
      <c r="Q669" s="56"/>
    </row>
    <row r="670" spans="1:17" ht="12.75" customHeight="1">
      <c r="B670" s="47">
        <f t="shared" si="132"/>
        <v>45428</v>
      </c>
      <c r="C670" s="53"/>
      <c r="F670" s="101"/>
      <c r="G670" s="106"/>
      <c r="H670" s="56"/>
      <c r="I670" s="56"/>
      <c r="J670" s="56"/>
      <c r="K670" s="56"/>
      <c r="L670" s="56"/>
      <c r="M670" s="56"/>
      <c r="N670" s="56"/>
      <c r="O670" s="56"/>
      <c r="P670" s="56"/>
      <c r="Q670" s="56"/>
    </row>
    <row r="671" spans="1:17" ht="12.75" customHeight="1" thickBot="1">
      <c r="A671" s="77"/>
      <c r="B671" s="414">
        <f t="shared" si="132"/>
        <v>45435</v>
      </c>
      <c r="C671" s="59"/>
      <c r="D671" s="77"/>
      <c r="E671" s="77"/>
      <c r="F671" s="101"/>
      <c r="G671" s="106"/>
      <c r="H671" s="56"/>
      <c r="I671" s="56"/>
      <c r="J671" s="56"/>
      <c r="K671" s="56"/>
      <c r="L671" s="56"/>
      <c r="M671" s="56"/>
      <c r="N671" s="56"/>
      <c r="O671" s="56"/>
      <c r="P671" s="56"/>
      <c r="Q671" s="56"/>
    </row>
    <row r="672" spans="1:17" ht="12.75" customHeight="1">
      <c r="A672" s="56" t="s">
        <v>554</v>
      </c>
      <c r="I672" s="56"/>
      <c r="J672" s="56"/>
      <c r="K672" s="56"/>
      <c r="L672" s="56"/>
      <c r="M672" s="56"/>
      <c r="N672" s="56"/>
      <c r="O672" s="56"/>
      <c r="P672" s="56"/>
      <c r="Q672" s="56"/>
    </row>
    <row r="673" spans="1:17" ht="12.75" customHeight="1">
      <c r="I673" s="56"/>
      <c r="J673" s="56"/>
      <c r="K673" s="56"/>
      <c r="L673" s="56"/>
      <c r="M673" s="56"/>
      <c r="N673" s="56"/>
      <c r="O673" s="56"/>
      <c r="P673" s="56"/>
      <c r="Q673" s="56"/>
    </row>
    <row r="674" spans="1:17" ht="16.899999999999999" customHeight="1" thickBot="1">
      <c r="A674" s="452" t="s">
        <v>555</v>
      </c>
      <c r="B674" s="3"/>
      <c r="C674" s="3"/>
      <c r="D674" s="3"/>
      <c r="E674" s="453"/>
      <c r="F674" s="21"/>
      <c r="G674" s="21"/>
      <c r="H674" s="21"/>
      <c r="I674" s="56"/>
      <c r="J674" s="56"/>
      <c r="K674" s="56"/>
      <c r="L674" s="56"/>
      <c r="M674" s="56"/>
      <c r="N674" s="56"/>
      <c r="O674" s="56"/>
      <c r="P674" s="56"/>
      <c r="Q674" s="56"/>
    </row>
    <row r="675" spans="1:17" ht="18" customHeight="1">
      <c r="A675" s="66" t="s">
        <v>128</v>
      </c>
      <c r="B675" s="96" t="s">
        <v>550</v>
      </c>
      <c r="C675" s="94"/>
      <c r="E675" s="66"/>
      <c r="F675" s="94"/>
      <c r="G675" s="91"/>
      <c r="H675" s="56"/>
      <c r="I675" s="56"/>
      <c r="J675" s="56"/>
      <c r="K675" s="56"/>
      <c r="L675" s="56"/>
      <c r="M675" s="56"/>
      <c r="N675" s="56"/>
      <c r="O675" s="56"/>
      <c r="P675" s="56"/>
      <c r="Q675" s="56"/>
    </row>
    <row r="676" spans="1:17" ht="12.75" customHeight="1" thickBot="1">
      <c r="A676" s="87" t="s">
        <v>551</v>
      </c>
      <c r="B676" s="99" t="s">
        <v>552</v>
      </c>
      <c r="C676" s="99" t="s">
        <v>553</v>
      </c>
      <c r="D676" s="87"/>
      <c r="E676" s="99" t="s">
        <v>161</v>
      </c>
      <c r="F676" s="56"/>
      <c r="G676" s="66"/>
      <c r="H676" s="56"/>
      <c r="I676" s="56"/>
      <c r="J676" s="56"/>
      <c r="K676" s="56"/>
      <c r="L676" s="56"/>
      <c r="M676" s="56"/>
      <c r="N676" s="56"/>
      <c r="O676" s="56"/>
      <c r="P676" s="56"/>
      <c r="Q676" s="56"/>
    </row>
    <row r="677" spans="1:17" ht="12.75" customHeight="1">
      <c r="A677" s="66"/>
      <c r="B677" s="66"/>
      <c r="C677" s="94" t="s">
        <v>81</v>
      </c>
      <c r="E677" s="91"/>
      <c r="F677" s="56"/>
      <c r="G677" s="66"/>
      <c r="H677" s="56"/>
      <c r="I677" s="56"/>
      <c r="J677" s="56"/>
      <c r="K677" s="56"/>
      <c r="L677" s="56"/>
      <c r="M677" s="56"/>
      <c r="N677" s="56"/>
      <c r="O677" s="56"/>
      <c r="P677" s="56"/>
      <c r="Q677" s="56"/>
    </row>
    <row r="678" spans="1:17" ht="12.75" customHeight="1">
      <c r="A678" s="21">
        <v>2022</v>
      </c>
      <c r="B678" s="47">
        <v>44686</v>
      </c>
      <c r="C678" s="53">
        <v>10.75</v>
      </c>
      <c r="E678" s="47">
        <v>44693</v>
      </c>
      <c r="F678" s="56"/>
      <c r="G678" s="66"/>
      <c r="H678" s="56"/>
      <c r="I678" s="56"/>
      <c r="J678" s="56"/>
      <c r="K678" s="56"/>
      <c r="L678" s="56"/>
      <c r="M678" s="56"/>
      <c r="N678" s="56"/>
      <c r="O678" s="56"/>
      <c r="P678" s="56"/>
      <c r="Q678" s="56"/>
    </row>
    <row r="679" spans="1:17" ht="12.75" customHeight="1">
      <c r="B679" s="47">
        <f>B678+7</f>
        <v>44693</v>
      </c>
      <c r="C679" s="53">
        <v>10.75</v>
      </c>
      <c r="E679" s="47"/>
      <c r="H679" s="56"/>
      <c r="I679" s="56"/>
      <c r="J679" s="56"/>
      <c r="K679" s="56"/>
      <c r="L679" s="56"/>
      <c r="M679" s="56"/>
      <c r="N679" s="56"/>
      <c r="O679" s="56"/>
      <c r="P679" s="56"/>
      <c r="Q679" s="56"/>
    </row>
    <row r="680" spans="1:17" ht="12.75" customHeight="1">
      <c r="B680" s="47">
        <f t="shared" ref="B680:B734" si="133">B679+7</f>
        <v>44700</v>
      </c>
      <c r="C680" s="53">
        <v>10.75</v>
      </c>
      <c r="E680" s="47"/>
      <c r="F680" s="56"/>
      <c r="H680" s="56"/>
      <c r="I680" s="56"/>
      <c r="J680" s="56"/>
      <c r="K680" s="56"/>
      <c r="L680" s="56"/>
      <c r="M680" s="56"/>
      <c r="N680" s="56"/>
      <c r="O680" s="56"/>
      <c r="P680" s="56"/>
      <c r="Q680" s="56"/>
    </row>
    <row r="681" spans="1:17" ht="12.75" customHeight="1">
      <c r="B681" s="47">
        <f t="shared" si="133"/>
        <v>44707</v>
      </c>
      <c r="C681" s="53">
        <v>10.75</v>
      </c>
      <c r="E681" s="47"/>
      <c r="F681" s="56"/>
      <c r="H681" s="56"/>
      <c r="I681" s="56"/>
      <c r="J681" s="56"/>
      <c r="K681" s="56"/>
      <c r="L681" s="56"/>
      <c r="M681" s="56"/>
      <c r="N681" s="56"/>
      <c r="O681" s="56"/>
      <c r="P681" s="56"/>
      <c r="Q681" s="56"/>
    </row>
    <row r="682" spans="1:17" ht="12.75" customHeight="1">
      <c r="B682" s="47">
        <f t="shared" si="133"/>
        <v>44714</v>
      </c>
      <c r="C682" s="53">
        <v>10.75</v>
      </c>
      <c r="E682" s="47">
        <v>44722</v>
      </c>
      <c r="F682" s="56"/>
      <c r="H682" s="56"/>
      <c r="I682" s="56"/>
      <c r="J682" s="56"/>
      <c r="K682" s="56"/>
      <c r="L682" s="56"/>
      <c r="M682" s="56"/>
      <c r="N682" s="56"/>
      <c r="O682" s="56"/>
      <c r="P682" s="56"/>
      <c r="Q682" s="56"/>
    </row>
    <row r="683" spans="1:17" ht="12.75" customHeight="1">
      <c r="B683" s="47">
        <f t="shared" si="133"/>
        <v>44721</v>
      </c>
      <c r="C683" s="53">
        <v>10.75</v>
      </c>
      <c r="E683" s="47"/>
      <c r="F683" s="56"/>
      <c r="H683" s="56"/>
      <c r="I683" s="56"/>
      <c r="J683" s="56"/>
      <c r="K683" s="56"/>
      <c r="L683" s="56"/>
      <c r="M683" s="56"/>
      <c r="N683" s="56"/>
      <c r="O683" s="56"/>
      <c r="P683" s="56"/>
      <c r="Q683" s="56"/>
    </row>
    <row r="684" spans="1:17" ht="12.75" customHeight="1">
      <c r="B684" s="47">
        <f t="shared" si="133"/>
        <v>44728</v>
      </c>
      <c r="C684" s="53">
        <v>10.75</v>
      </c>
      <c r="E684" s="47"/>
      <c r="F684" s="56"/>
      <c r="H684" s="56"/>
      <c r="I684" s="56"/>
      <c r="J684" s="56"/>
      <c r="K684" s="56"/>
      <c r="L684" s="56"/>
      <c r="M684" s="56"/>
      <c r="N684" s="56"/>
      <c r="O684" s="56"/>
      <c r="P684" s="56"/>
      <c r="Q684" s="56"/>
    </row>
    <row r="685" spans="1:17" ht="12.75" customHeight="1">
      <c r="B685" s="47">
        <f t="shared" si="133"/>
        <v>44735</v>
      </c>
      <c r="C685" s="53">
        <v>10.75</v>
      </c>
      <c r="F685" s="56"/>
      <c r="H685" s="56"/>
      <c r="I685" s="56"/>
      <c r="J685" s="56"/>
      <c r="K685" s="56"/>
      <c r="L685" s="56"/>
      <c r="M685" s="56"/>
      <c r="N685" s="56"/>
      <c r="O685" s="56"/>
      <c r="P685" s="56"/>
      <c r="Q685" s="56"/>
    </row>
    <row r="686" spans="1:17" ht="12.75" customHeight="1">
      <c r="B686" s="47">
        <f t="shared" si="133"/>
        <v>44742</v>
      </c>
      <c r="C686" s="53">
        <v>10.75</v>
      </c>
      <c r="E686" s="47">
        <v>44754</v>
      </c>
      <c r="F686" s="56"/>
      <c r="H686" s="56"/>
      <c r="I686" s="56"/>
      <c r="J686" s="56"/>
      <c r="K686" s="56"/>
      <c r="L686" s="56"/>
      <c r="M686" s="56"/>
      <c r="N686" s="56"/>
      <c r="O686" s="56"/>
      <c r="P686" s="56"/>
      <c r="Q686" s="56"/>
    </row>
    <row r="687" spans="1:17" ht="12.75" customHeight="1">
      <c r="B687" s="47">
        <f t="shared" si="133"/>
        <v>44749</v>
      </c>
      <c r="C687" s="53">
        <v>10.5</v>
      </c>
      <c r="E687" s="47"/>
      <c r="F687" s="56"/>
      <c r="H687" s="56"/>
      <c r="I687" s="56"/>
      <c r="J687" s="56"/>
      <c r="K687" s="56"/>
      <c r="L687" s="56"/>
      <c r="M687" s="56"/>
      <c r="N687" s="56"/>
      <c r="O687" s="56"/>
      <c r="P687" s="56"/>
      <c r="Q687" s="56"/>
    </row>
    <row r="688" spans="1:17" ht="12.75" customHeight="1">
      <c r="B688" s="47">
        <f t="shared" si="133"/>
        <v>44756</v>
      </c>
      <c r="C688" s="53">
        <v>10.5</v>
      </c>
      <c r="E688" s="47"/>
      <c r="F688" s="56"/>
      <c r="H688" s="56"/>
      <c r="I688" s="56"/>
      <c r="J688" s="56"/>
      <c r="K688" s="56"/>
      <c r="L688" s="56"/>
      <c r="M688" s="56"/>
      <c r="N688" s="56"/>
      <c r="O688" s="56"/>
      <c r="P688" s="56"/>
      <c r="Q688" s="56"/>
    </row>
    <row r="689" spans="2:17" ht="12.75" customHeight="1">
      <c r="B689" s="47">
        <f t="shared" si="133"/>
        <v>44763</v>
      </c>
      <c r="C689" s="53">
        <v>10.5</v>
      </c>
      <c r="E689" s="47"/>
      <c r="F689" s="56"/>
      <c r="H689" s="56"/>
      <c r="I689" s="56"/>
      <c r="J689" s="56"/>
      <c r="K689" s="56"/>
      <c r="L689" s="56"/>
      <c r="M689" s="56"/>
      <c r="N689" s="56"/>
      <c r="O689" s="56"/>
      <c r="P689" s="56"/>
      <c r="Q689" s="56"/>
    </row>
    <row r="690" spans="2:17" ht="12.75" customHeight="1">
      <c r="B690" s="47">
        <f t="shared" si="133"/>
        <v>44770</v>
      </c>
      <c r="C690" s="53">
        <v>10.5</v>
      </c>
      <c r="E690" s="47"/>
      <c r="F690" s="56"/>
      <c r="H690" s="56"/>
      <c r="I690" s="56"/>
      <c r="J690" s="56"/>
      <c r="K690" s="56"/>
      <c r="L690" s="56"/>
      <c r="M690" s="56"/>
      <c r="N690" s="56"/>
      <c r="O690" s="56"/>
      <c r="P690" s="56"/>
      <c r="Q690" s="56"/>
    </row>
    <row r="691" spans="2:17" ht="12.75" customHeight="1">
      <c r="B691" s="47">
        <f t="shared" si="133"/>
        <v>44777</v>
      </c>
      <c r="C691" s="53">
        <v>10.5</v>
      </c>
      <c r="E691" s="47">
        <v>44785</v>
      </c>
      <c r="F691" s="56"/>
      <c r="H691" s="56"/>
      <c r="I691" s="56"/>
      <c r="J691" s="56"/>
      <c r="K691" s="56"/>
      <c r="L691" s="56"/>
      <c r="M691" s="56"/>
      <c r="N691" s="56"/>
      <c r="O691" s="56"/>
      <c r="P691" s="56"/>
      <c r="Q691" s="56"/>
    </row>
    <row r="692" spans="2:17" ht="12.75" customHeight="1">
      <c r="B692" s="47">
        <f t="shared" si="133"/>
        <v>44784</v>
      </c>
      <c r="C692" s="53">
        <v>9.25</v>
      </c>
      <c r="E692" s="47"/>
      <c r="F692" s="56"/>
      <c r="H692" s="56"/>
      <c r="I692" s="56"/>
      <c r="J692" s="56"/>
      <c r="K692" s="56"/>
      <c r="L692" s="56"/>
      <c r="M692" s="56"/>
      <c r="N692" s="56"/>
      <c r="O692" s="56"/>
      <c r="P692" s="56"/>
      <c r="Q692" s="56"/>
    </row>
    <row r="693" spans="2:17" ht="12.75" customHeight="1">
      <c r="B693" s="47">
        <f t="shared" si="133"/>
        <v>44791</v>
      </c>
      <c r="C693" s="53">
        <v>9.25</v>
      </c>
      <c r="E693" s="47"/>
      <c r="F693" s="56"/>
      <c r="H693" s="56"/>
      <c r="I693" s="56"/>
      <c r="J693" s="56"/>
      <c r="K693" s="56"/>
      <c r="L693" s="56"/>
      <c r="M693" s="56"/>
      <c r="N693" s="56"/>
      <c r="O693" s="56"/>
      <c r="P693" s="56"/>
      <c r="Q693" s="56"/>
    </row>
    <row r="694" spans="2:17" ht="12.75" customHeight="1">
      <c r="B694" s="47">
        <f t="shared" si="133"/>
        <v>44798</v>
      </c>
      <c r="C694" s="53">
        <v>9.25</v>
      </c>
      <c r="E694" s="47"/>
      <c r="F694" s="56"/>
      <c r="H694" s="56"/>
      <c r="I694" s="56"/>
      <c r="J694" s="56"/>
      <c r="K694" s="56"/>
      <c r="L694" s="56"/>
      <c r="M694" s="56"/>
      <c r="N694" s="56"/>
      <c r="O694" s="56"/>
      <c r="P694" s="56"/>
      <c r="Q694" s="56"/>
    </row>
    <row r="695" spans="2:17" ht="12.75" customHeight="1">
      <c r="B695" s="47">
        <f t="shared" si="133"/>
        <v>44805</v>
      </c>
      <c r="C695" s="53">
        <v>9.25</v>
      </c>
      <c r="E695" s="47">
        <v>44816</v>
      </c>
      <c r="F695" s="56"/>
      <c r="H695" s="56"/>
      <c r="I695" s="56"/>
      <c r="J695" s="56"/>
      <c r="K695" s="56"/>
      <c r="L695" s="56"/>
      <c r="M695" s="56"/>
      <c r="N695" s="56"/>
      <c r="O695" s="56"/>
      <c r="P695" s="56"/>
      <c r="Q695" s="56"/>
    </row>
    <row r="696" spans="2:17" ht="12.75" customHeight="1">
      <c r="B696" s="47">
        <f t="shared" si="133"/>
        <v>44812</v>
      </c>
      <c r="C696" s="53">
        <v>9</v>
      </c>
      <c r="E696" s="47"/>
      <c r="F696" s="56"/>
      <c r="H696" s="56"/>
      <c r="I696" s="56"/>
      <c r="J696" s="56"/>
      <c r="K696" s="56"/>
      <c r="L696" s="56"/>
      <c r="M696" s="56"/>
      <c r="N696" s="56"/>
      <c r="O696" s="56"/>
      <c r="P696" s="56"/>
      <c r="Q696" s="56"/>
    </row>
    <row r="697" spans="2:17" ht="12.75" customHeight="1">
      <c r="B697" s="47">
        <f t="shared" si="133"/>
        <v>44819</v>
      </c>
      <c r="C697" s="53">
        <v>9</v>
      </c>
      <c r="E697" s="47"/>
      <c r="F697" s="56"/>
      <c r="H697" s="56"/>
      <c r="I697" s="56"/>
      <c r="J697" s="56"/>
      <c r="K697" s="56"/>
      <c r="L697" s="56"/>
      <c r="M697" s="56"/>
      <c r="N697" s="56"/>
      <c r="O697" s="56"/>
      <c r="P697" s="56"/>
      <c r="Q697" s="56"/>
    </row>
    <row r="698" spans="2:17" ht="12.75" customHeight="1">
      <c r="B698" s="47">
        <f t="shared" si="133"/>
        <v>44826</v>
      </c>
      <c r="C698" s="53">
        <v>9</v>
      </c>
      <c r="E698" s="47"/>
      <c r="F698" s="56"/>
      <c r="H698" s="56"/>
      <c r="I698" s="56"/>
      <c r="J698" s="56"/>
      <c r="K698" s="56"/>
      <c r="L698" s="56"/>
      <c r="M698" s="56"/>
      <c r="N698" s="56"/>
      <c r="O698" s="56"/>
      <c r="P698" s="56"/>
      <c r="Q698" s="56"/>
    </row>
    <row r="699" spans="2:17" ht="12.75" customHeight="1">
      <c r="B699" s="47">
        <f t="shared" si="133"/>
        <v>44833</v>
      </c>
      <c r="C699" s="53">
        <v>9</v>
      </c>
      <c r="E699" s="47">
        <v>44846</v>
      </c>
      <c r="F699" s="56"/>
      <c r="H699" s="56"/>
      <c r="I699" s="56"/>
      <c r="J699" s="56"/>
      <c r="K699" s="56"/>
      <c r="L699" s="56"/>
      <c r="M699" s="56"/>
      <c r="N699" s="56"/>
      <c r="O699" s="56"/>
      <c r="P699" s="56"/>
      <c r="Q699" s="56"/>
    </row>
    <row r="700" spans="2:17" ht="12.75" customHeight="1">
      <c r="B700" s="47">
        <f t="shared" si="133"/>
        <v>44840</v>
      </c>
      <c r="C700" s="53">
        <v>9.1999999999999993</v>
      </c>
      <c r="E700" s="47"/>
      <c r="F700" s="56"/>
      <c r="H700" s="56"/>
      <c r="I700" s="56"/>
      <c r="J700" s="56"/>
      <c r="K700" s="56"/>
      <c r="L700" s="56"/>
      <c r="M700" s="56"/>
      <c r="N700" s="56"/>
      <c r="O700" s="56"/>
      <c r="P700" s="56"/>
      <c r="Q700" s="56"/>
    </row>
    <row r="701" spans="2:17" ht="12.75" customHeight="1">
      <c r="B701" s="47">
        <f t="shared" si="133"/>
        <v>44847</v>
      </c>
      <c r="C701" s="53">
        <v>9.1999999999999993</v>
      </c>
      <c r="E701" s="47"/>
      <c r="F701" s="101"/>
      <c r="H701" s="56"/>
      <c r="I701" s="56"/>
      <c r="J701" s="56"/>
      <c r="K701" s="56"/>
      <c r="L701" s="56"/>
      <c r="M701" s="56"/>
      <c r="N701" s="56"/>
      <c r="O701" s="56"/>
      <c r="P701" s="56"/>
      <c r="Q701" s="56"/>
    </row>
    <row r="702" spans="2:17" ht="12.75" customHeight="1">
      <c r="B702" s="47">
        <f t="shared" si="133"/>
        <v>44854</v>
      </c>
      <c r="C702" s="53">
        <v>9.1999999999999993</v>
      </c>
      <c r="F702" s="101"/>
      <c r="H702" s="56"/>
      <c r="I702" s="56"/>
      <c r="J702" s="56"/>
      <c r="K702" s="56"/>
      <c r="L702" s="56"/>
      <c r="M702" s="56"/>
      <c r="N702" s="56"/>
      <c r="O702" s="56"/>
      <c r="P702" s="56"/>
      <c r="Q702" s="56"/>
    </row>
    <row r="703" spans="2:17" ht="12.75" customHeight="1">
      <c r="B703" s="47">
        <f t="shared" si="133"/>
        <v>44861</v>
      </c>
      <c r="C703" s="53">
        <v>9.1999999999999993</v>
      </c>
      <c r="E703" s="47">
        <v>44874</v>
      </c>
      <c r="F703" s="101"/>
      <c r="H703" s="56"/>
      <c r="I703" s="56"/>
      <c r="J703" s="56"/>
      <c r="K703" s="56"/>
      <c r="L703" s="56"/>
      <c r="M703" s="56"/>
      <c r="N703" s="56"/>
      <c r="O703" s="56"/>
      <c r="P703" s="56"/>
      <c r="Q703" s="56"/>
    </row>
    <row r="704" spans="2:17" ht="12.75" customHeight="1">
      <c r="B704" s="47">
        <f t="shared" si="133"/>
        <v>44868</v>
      </c>
      <c r="C704" s="53">
        <v>9.1999999999999993</v>
      </c>
      <c r="E704" s="47"/>
      <c r="F704" s="101"/>
      <c r="H704" s="56"/>
      <c r="I704" s="56"/>
      <c r="J704" s="56"/>
      <c r="K704" s="56"/>
      <c r="L704" s="56"/>
      <c r="M704" s="56"/>
      <c r="N704" s="56"/>
      <c r="O704" s="56"/>
      <c r="P704" s="56"/>
      <c r="Q704" s="56"/>
    </row>
    <row r="705" spans="1:17" ht="12.75" customHeight="1">
      <c r="B705" s="47">
        <f t="shared" si="133"/>
        <v>44875</v>
      </c>
      <c r="C705" s="53">
        <v>9.1999999999999993</v>
      </c>
      <c r="E705" s="47"/>
      <c r="F705" s="101"/>
      <c r="H705" s="56"/>
      <c r="I705" s="56"/>
      <c r="J705" s="56"/>
      <c r="K705" s="56"/>
      <c r="L705" s="56"/>
      <c r="M705" s="56"/>
      <c r="N705" s="56"/>
      <c r="O705" s="56"/>
      <c r="P705" s="56"/>
      <c r="Q705" s="56"/>
    </row>
    <row r="706" spans="1:17" ht="12.75" customHeight="1">
      <c r="B706" s="47">
        <f t="shared" si="133"/>
        <v>44882</v>
      </c>
      <c r="C706" s="53">
        <v>9.1999999999999993</v>
      </c>
      <c r="E706" s="47"/>
      <c r="F706" s="101"/>
      <c r="H706" s="56"/>
      <c r="I706" s="56"/>
      <c r="J706" s="56"/>
      <c r="K706" s="56"/>
      <c r="L706" s="56"/>
      <c r="M706" s="56"/>
      <c r="N706" s="56"/>
      <c r="O706" s="56"/>
      <c r="P706" s="56"/>
      <c r="Q706" s="56"/>
    </row>
    <row r="707" spans="1:17" ht="12" customHeight="1">
      <c r="B707" s="47">
        <f t="shared" si="133"/>
        <v>44889</v>
      </c>
      <c r="C707" s="53">
        <v>9.1999999999999993</v>
      </c>
      <c r="F707" s="101"/>
      <c r="H707" s="56"/>
      <c r="I707" s="56"/>
      <c r="J707" s="56"/>
      <c r="K707" s="56"/>
      <c r="L707" s="56"/>
      <c r="M707" s="56"/>
      <c r="N707" s="56"/>
      <c r="O707" s="56"/>
      <c r="P707" s="56"/>
      <c r="Q707" s="56"/>
    </row>
    <row r="708" spans="1:17" ht="12.75" customHeight="1">
      <c r="B708" s="47">
        <f t="shared" si="133"/>
        <v>44896</v>
      </c>
      <c r="C708" s="53">
        <v>9.1999999999999993</v>
      </c>
      <c r="E708" s="47">
        <v>44904</v>
      </c>
      <c r="F708" s="101"/>
      <c r="H708" s="56"/>
      <c r="I708" s="56"/>
      <c r="J708" s="56"/>
      <c r="K708" s="56"/>
      <c r="L708" s="56"/>
      <c r="M708" s="56"/>
      <c r="N708" s="56"/>
      <c r="O708" s="56"/>
      <c r="P708" s="56"/>
      <c r="Q708" s="56"/>
    </row>
    <row r="709" spans="1:17" ht="12.75" customHeight="1">
      <c r="B709" s="47">
        <f t="shared" si="133"/>
        <v>44903</v>
      </c>
      <c r="C709" s="53">
        <v>9.1</v>
      </c>
      <c r="E709" s="47"/>
      <c r="F709" s="101"/>
      <c r="H709" s="56"/>
      <c r="I709" s="56"/>
      <c r="J709" s="56"/>
      <c r="K709" s="56"/>
      <c r="L709" s="56"/>
      <c r="M709" s="56"/>
      <c r="N709" s="56"/>
      <c r="O709" s="56"/>
      <c r="P709" s="56"/>
      <c r="Q709" s="56"/>
    </row>
    <row r="710" spans="1:17" ht="12.75" customHeight="1">
      <c r="B710" s="47">
        <f t="shared" si="133"/>
        <v>44910</v>
      </c>
      <c r="C710" s="53">
        <v>9.1</v>
      </c>
      <c r="E710" s="47"/>
      <c r="F710" s="101"/>
      <c r="G710" s="56"/>
      <c r="H710" s="56"/>
      <c r="I710" s="56"/>
      <c r="J710" s="56"/>
      <c r="K710" s="56"/>
      <c r="L710" s="56"/>
      <c r="M710" s="56"/>
      <c r="N710" s="56"/>
      <c r="O710" s="56"/>
      <c r="P710" s="56"/>
      <c r="Q710" s="56"/>
    </row>
    <row r="711" spans="1:17" ht="12.75" customHeight="1">
      <c r="B711" s="47">
        <f t="shared" si="133"/>
        <v>44917</v>
      </c>
      <c r="C711" s="53">
        <v>9.1</v>
      </c>
      <c r="F711" s="101"/>
      <c r="G711" s="106"/>
      <c r="H711" s="56"/>
      <c r="I711" s="56"/>
      <c r="J711" s="56"/>
      <c r="K711" s="56"/>
      <c r="L711" s="56"/>
      <c r="M711" s="56"/>
      <c r="N711" s="56"/>
      <c r="O711" s="56"/>
      <c r="P711" s="56"/>
      <c r="Q711" s="56"/>
    </row>
    <row r="712" spans="1:17" ht="12.75" customHeight="1">
      <c r="B712" s="47">
        <f t="shared" si="133"/>
        <v>44924</v>
      </c>
      <c r="C712" s="53">
        <v>9.1</v>
      </c>
      <c r="F712" s="101"/>
      <c r="G712" s="106"/>
      <c r="H712" s="56"/>
      <c r="I712" s="56"/>
      <c r="J712" s="56"/>
      <c r="K712" s="56"/>
      <c r="L712" s="56"/>
      <c r="M712" s="56"/>
      <c r="N712" s="56"/>
      <c r="O712" s="56"/>
      <c r="P712" s="56"/>
      <c r="Q712" s="56"/>
    </row>
    <row r="713" spans="1:17" ht="12.75" customHeight="1">
      <c r="A713" s="21">
        <v>2023</v>
      </c>
      <c r="B713" s="47">
        <f t="shared" si="133"/>
        <v>44931</v>
      </c>
      <c r="C713" s="53">
        <v>9.1</v>
      </c>
      <c r="E713" s="47">
        <v>44938</v>
      </c>
      <c r="F713" s="101"/>
      <c r="G713" s="106"/>
      <c r="H713" s="56"/>
      <c r="I713" s="56"/>
      <c r="J713" s="56"/>
      <c r="K713" s="56"/>
      <c r="L713" s="56"/>
      <c r="M713" s="56"/>
      <c r="N713" s="56"/>
      <c r="O713" s="56"/>
      <c r="P713" s="56"/>
      <c r="Q713" s="56"/>
    </row>
    <row r="714" spans="1:17" ht="12.75" customHeight="1">
      <c r="B714" s="47">
        <f t="shared" si="133"/>
        <v>44938</v>
      </c>
      <c r="C714" s="53">
        <v>9.1</v>
      </c>
      <c r="E714" s="47"/>
      <c r="F714" s="101"/>
      <c r="G714" s="106" t="s">
        <v>31</v>
      </c>
      <c r="H714" s="56"/>
      <c r="I714" s="56"/>
      <c r="J714" s="56"/>
      <c r="K714" s="56"/>
      <c r="L714" s="56"/>
      <c r="M714" s="56"/>
      <c r="N714" s="56"/>
      <c r="O714" s="56"/>
      <c r="P714" s="56"/>
      <c r="Q714" s="56"/>
    </row>
    <row r="715" spans="1:17" ht="12.75" customHeight="1">
      <c r="B715" s="47">
        <f t="shared" si="133"/>
        <v>44945</v>
      </c>
      <c r="C715" s="53">
        <v>9.1</v>
      </c>
      <c r="E715" s="47"/>
      <c r="F715" s="101"/>
      <c r="G715" s="106"/>
      <c r="H715" s="56"/>
      <c r="I715" s="56"/>
      <c r="J715" s="56"/>
      <c r="K715" s="56"/>
      <c r="L715" s="56"/>
      <c r="M715" s="56"/>
      <c r="N715" s="56"/>
      <c r="O715" s="56"/>
      <c r="P715" s="56"/>
      <c r="Q715" s="56"/>
    </row>
    <row r="716" spans="1:17" ht="12.75" customHeight="1">
      <c r="B716" s="47">
        <f t="shared" si="133"/>
        <v>44952</v>
      </c>
      <c r="C716" s="53">
        <v>9.1</v>
      </c>
      <c r="F716" s="101"/>
      <c r="G716" s="106"/>
      <c r="H716" s="56"/>
      <c r="I716" s="56"/>
      <c r="J716" s="56"/>
      <c r="K716" s="56"/>
      <c r="L716" s="56"/>
      <c r="M716" s="56"/>
      <c r="N716" s="56"/>
      <c r="O716" s="56"/>
      <c r="P716" s="56"/>
      <c r="Q716" s="56"/>
    </row>
    <row r="717" spans="1:17" ht="12.75" customHeight="1">
      <c r="B717" s="47">
        <f t="shared" si="133"/>
        <v>44959</v>
      </c>
      <c r="C717" s="53">
        <v>9.1</v>
      </c>
      <c r="E717" s="47">
        <v>44965</v>
      </c>
      <c r="F717" s="101"/>
      <c r="G717" s="106"/>
      <c r="H717" s="56"/>
      <c r="I717" s="56"/>
      <c r="J717" s="56"/>
      <c r="K717" s="56"/>
      <c r="L717" s="56"/>
      <c r="M717" s="56"/>
      <c r="N717" s="56"/>
      <c r="O717" s="56"/>
      <c r="P717" s="56"/>
      <c r="Q717" s="56"/>
    </row>
    <row r="718" spans="1:17" ht="12.75" customHeight="1">
      <c r="B718" s="47">
        <f t="shared" si="133"/>
        <v>44966</v>
      </c>
      <c r="C718" s="53">
        <v>9</v>
      </c>
      <c r="E718" s="47"/>
      <c r="F718" s="101"/>
      <c r="G718" s="66"/>
      <c r="H718" s="56"/>
      <c r="I718" s="56"/>
      <c r="J718" s="56"/>
      <c r="K718" s="56"/>
      <c r="L718" s="56"/>
      <c r="M718" s="56"/>
      <c r="N718" s="56"/>
      <c r="O718" s="56"/>
      <c r="P718" s="56"/>
      <c r="Q718" s="56"/>
    </row>
    <row r="719" spans="1:17" ht="12.75" customHeight="1">
      <c r="B719" s="47">
        <f t="shared" si="133"/>
        <v>44973</v>
      </c>
      <c r="C719" s="53">
        <v>9</v>
      </c>
      <c r="E719" s="47"/>
      <c r="F719" s="101"/>
      <c r="G719" s="106" t="s">
        <v>31</v>
      </c>
      <c r="H719" s="56"/>
      <c r="I719" s="56"/>
      <c r="J719" s="56"/>
      <c r="K719" s="56"/>
      <c r="L719" s="56"/>
      <c r="M719" s="56"/>
      <c r="N719" s="56"/>
      <c r="O719" s="56"/>
      <c r="P719" s="56"/>
      <c r="Q719" s="56"/>
    </row>
    <row r="720" spans="1:17" ht="12.75" customHeight="1">
      <c r="B720" s="47">
        <f t="shared" si="133"/>
        <v>44980</v>
      </c>
      <c r="C720" s="53">
        <v>9</v>
      </c>
      <c r="F720" s="101"/>
      <c r="G720" s="106"/>
      <c r="H720" s="56"/>
      <c r="I720" s="56"/>
      <c r="J720" s="56"/>
      <c r="K720" s="56"/>
      <c r="L720" s="56"/>
      <c r="M720" s="56"/>
      <c r="N720" s="56"/>
      <c r="O720" s="56"/>
      <c r="P720" s="56"/>
      <c r="Q720" s="56"/>
    </row>
    <row r="721" spans="1:17" ht="12.75" customHeight="1">
      <c r="B721" s="47">
        <f t="shared" si="133"/>
        <v>44987</v>
      </c>
      <c r="C721" s="53">
        <v>9</v>
      </c>
      <c r="E721" s="47">
        <v>44993</v>
      </c>
      <c r="F721" s="101"/>
      <c r="G721" s="106"/>
      <c r="H721" s="56"/>
      <c r="I721" s="56"/>
      <c r="J721" s="56"/>
      <c r="K721" s="56"/>
      <c r="L721" s="56"/>
      <c r="M721" s="56"/>
      <c r="N721" s="56"/>
      <c r="O721" s="56"/>
      <c r="P721" s="56"/>
      <c r="Q721" s="56"/>
    </row>
    <row r="722" spans="1:17" ht="12.75" customHeight="1">
      <c r="B722" s="47">
        <f t="shared" si="133"/>
        <v>44994</v>
      </c>
      <c r="C722" s="53">
        <v>9</v>
      </c>
      <c r="E722" s="47"/>
      <c r="F722" s="101"/>
      <c r="G722" s="106" t="s">
        <v>31</v>
      </c>
      <c r="H722" s="56"/>
      <c r="I722" s="56"/>
      <c r="J722" s="56"/>
      <c r="K722" s="56"/>
      <c r="L722" s="56"/>
      <c r="M722" s="56"/>
      <c r="N722" s="56"/>
      <c r="O722" s="56"/>
      <c r="P722" s="56"/>
      <c r="Q722" s="56"/>
    </row>
    <row r="723" spans="1:17" ht="12.75" customHeight="1">
      <c r="B723" s="47">
        <f t="shared" si="133"/>
        <v>45001</v>
      </c>
      <c r="C723" s="53">
        <v>9</v>
      </c>
      <c r="E723" s="47"/>
      <c r="F723" s="101"/>
      <c r="G723" s="106"/>
      <c r="H723" s="56"/>
      <c r="I723" s="56"/>
      <c r="J723" s="56"/>
      <c r="K723" s="56"/>
      <c r="L723" s="56"/>
      <c r="M723" s="56"/>
      <c r="N723" s="56"/>
      <c r="O723" s="56"/>
      <c r="P723" s="56"/>
      <c r="Q723" s="56"/>
    </row>
    <row r="724" spans="1:17" ht="12.75" customHeight="1">
      <c r="B724" s="47">
        <f t="shared" si="133"/>
        <v>45008</v>
      </c>
      <c r="C724" s="53">
        <v>9</v>
      </c>
      <c r="F724" s="101"/>
      <c r="G724" s="106"/>
      <c r="H724" s="56"/>
      <c r="I724" s="56"/>
      <c r="J724" s="56"/>
      <c r="K724" s="56"/>
      <c r="L724" s="56"/>
      <c r="M724" s="56"/>
      <c r="N724" s="56"/>
      <c r="O724" s="56"/>
      <c r="P724" s="56"/>
      <c r="Q724" s="56"/>
    </row>
    <row r="725" spans="1:17" ht="12.75" customHeight="1">
      <c r="B725" s="47">
        <f t="shared" si="133"/>
        <v>45015</v>
      </c>
      <c r="C725" s="53">
        <v>9</v>
      </c>
      <c r="E725" s="47">
        <v>45027</v>
      </c>
      <c r="F725" s="101"/>
      <c r="G725" s="106"/>
      <c r="H725" s="56"/>
      <c r="I725" s="56"/>
      <c r="J725" s="56"/>
      <c r="K725" s="56"/>
      <c r="L725" s="56"/>
      <c r="M725" s="56"/>
      <c r="N725" s="56"/>
      <c r="O725" s="56"/>
      <c r="P725" s="56"/>
      <c r="Q725" s="56"/>
    </row>
    <row r="726" spans="1:17" ht="12.75" customHeight="1">
      <c r="B726" s="47">
        <f t="shared" si="133"/>
        <v>45022</v>
      </c>
      <c r="C726" s="53">
        <v>8.9</v>
      </c>
      <c r="E726" s="67"/>
      <c r="F726" s="101"/>
      <c r="G726" s="106"/>
      <c r="H726" s="56"/>
      <c r="I726" s="56"/>
      <c r="J726" s="56"/>
      <c r="K726" s="56"/>
      <c r="L726" s="56"/>
      <c r="M726" s="56"/>
      <c r="N726" s="56"/>
      <c r="O726" s="56"/>
      <c r="P726" s="56"/>
      <c r="Q726" s="56"/>
    </row>
    <row r="727" spans="1:17" ht="12.75" customHeight="1">
      <c r="B727" s="47">
        <f t="shared" si="133"/>
        <v>45029</v>
      </c>
      <c r="C727" s="53">
        <v>8.9</v>
      </c>
      <c r="E727" s="47"/>
      <c r="F727" s="101"/>
      <c r="G727" s="106" t="s">
        <v>31</v>
      </c>
      <c r="H727" s="56"/>
      <c r="I727" s="56"/>
      <c r="J727" s="56"/>
      <c r="K727" s="56"/>
      <c r="L727" s="56"/>
      <c r="M727" s="56"/>
      <c r="N727" s="56"/>
      <c r="O727" s="56"/>
      <c r="P727" s="56"/>
      <c r="Q727" s="56"/>
    </row>
    <row r="728" spans="1:17" ht="12.75" customHeight="1">
      <c r="B728" s="47">
        <f t="shared" si="133"/>
        <v>45036</v>
      </c>
      <c r="C728" s="53">
        <v>8.9</v>
      </c>
      <c r="F728" s="101"/>
      <c r="G728" s="106"/>
      <c r="H728" s="56"/>
      <c r="I728" s="56"/>
      <c r="J728" s="56"/>
      <c r="K728" s="56"/>
      <c r="L728" s="56"/>
      <c r="M728" s="56"/>
      <c r="N728" s="56"/>
      <c r="O728" s="56"/>
      <c r="P728" s="56"/>
      <c r="Q728" s="56"/>
    </row>
    <row r="729" spans="1:17" ht="12.75" customHeight="1">
      <c r="B729" s="47">
        <f t="shared" si="133"/>
        <v>45043</v>
      </c>
      <c r="C729" s="53">
        <v>8.9</v>
      </c>
      <c r="F729" s="101"/>
      <c r="G729" s="106"/>
      <c r="H729" s="56"/>
      <c r="I729" s="56"/>
      <c r="J729" s="56"/>
      <c r="K729" s="56"/>
      <c r="L729" s="56"/>
      <c r="M729" s="56"/>
      <c r="N729" s="56"/>
      <c r="O729" s="56"/>
      <c r="P729" s="56"/>
      <c r="Q729" s="56"/>
    </row>
    <row r="730" spans="1:17" ht="12.75" customHeight="1">
      <c r="B730" s="47">
        <f t="shared" si="133"/>
        <v>45050</v>
      </c>
      <c r="C730" s="53">
        <v>8.9</v>
      </c>
      <c r="E730" s="47">
        <v>45058</v>
      </c>
      <c r="F730" s="101"/>
      <c r="G730" s="106"/>
      <c r="H730" s="56"/>
      <c r="I730" s="56"/>
      <c r="J730" s="56"/>
      <c r="K730" s="56"/>
      <c r="L730" s="56"/>
      <c r="M730" s="56"/>
      <c r="N730" s="56"/>
      <c r="O730" s="56"/>
      <c r="P730" s="56"/>
      <c r="Q730" s="56"/>
    </row>
    <row r="731" spans="1:17" ht="12.75" customHeight="1">
      <c r="B731" s="47">
        <f t="shared" si="133"/>
        <v>45057</v>
      </c>
      <c r="C731" s="53">
        <v>8.9</v>
      </c>
      <c r="F731" s="101"/>
      <c r="G731" s="106"/>
      <c r="H731" s="56"/>
      <c r="I731" s="56"/>
      <c r="J731" s="56"/>
      <c r="K731" s="56"/>
      <c r="L731" s="56"/>
      <c r="M731" s="56"/>
      <c r="N731" s="56"/>
      <c r="O731" s="56"/>
      <c r="P731" s="56"/>
      <c r="Q731" s="56"/>
    </row>
    <row r="732" spans="1:17" ht="12.75" customHeight="1">
      <c r="B732" s="47">
        <f t="shared" si="133"/>
        <v>45064</v>
      </c>
      <c r="C732" s="53">
        <v>8.9</v>
      </c>
      <c r="F732" s="101"/>
      <c r="G732" s="106"/>
      <c r="H732" s="56"/>
      <c r="I732" s="56"/>
      <c r="J732" s="56"/>
      <c r="K732" s="56"/>
      <c r="L732" s="56"/>
      <c r="M732" s="56"/>
      <c r="N732" s="56"/>
      <c r="O732" s="56"/>
      <c r="P732" s="56"/>
      <c r="Q732" s="56"/>
    </row>
    <row r="733" spans="1:17" ht="12.75" customHeight="1">
      <c r="B733" s="47">
        <f t="shared" si="133"/>
        <v>45071</v>
      </c>
      <c r="C733" s="53">
        <v>8.9</v>
      </c>
      <c r="F733" s="101"/>
      <c r="G733" s="106"/>
      <c r="H733" s="56"/>
      <c r="I733" s="56"/>
      <c r="J733" s="56"/>
      <c r="K733" s="56"/>
      <c r="L733" s="56"/>
      <c r="M733" s="56"/>
      <c r="N733" s="56"/>
      <c r="O733" s="56"/>
      <c r="P733" s="56"/>
      <c r="Q733" s="56"/>
    </row>
    <row r="734" spans="1:17" ht="12.75" customHeight="1" thickBot="1">
      <c r="A734" s="77"/>
      <c r="B734" s="414">
        <f t="shared" si="133"/>
        <v>45078</v>
      </c>
      <c r="C734" s="59">
        <v>8</v>
      </c>
      <c r="D734" s="77"/>
      <c r="E734" s="414">
        <v>45086</v>
      </c>
      <c r="F734" s="101"/>
      <c r="G734" s="106"/>
      <c r="H734" s="56"/>
      <c r="I734" s="56"/>
      <c r="J734" s="56"/>
      <c r="K734" s="56"/>
      <c r="L734" s="56"/>
      <c r="M734" s="56"/>
      <c r="N734" s="56"/>
      <c r="O734" s="56"/>
      <c r="P734" s="56"/>
      <c r="Q734" s="56"/>
    </row>
    <row r="735" spans="1:17" ht="12.75" customHeight="1">
      <c r="A735" s="56" t="s">
        <v>554</v>
      </c>
      <c r="I735" s="56"/>
      <c r="J735" s="56"/>
      <c r="K735" s="56"/>
      <c r="L735" s="56"/>
      <c r="M735" s="56"/>
      <c r="N735" s="56"/>
      <c r="O735" s="56"/>
      <c r="P735" s="56"/>
      <c r="Q735" s="56"/>
    </row>
    <row r="736" spans="1:17" ht="12.6" customHeight="1">
      <c r="A736" s="56"/>
      <c r="B736" s="56"/>
      <c r="C736" s="56"/>
      <c r="D736" s="56"/>
      <c r="E736" s="56"/>
      <c r="F736" s="56"/>
      <c r="G736" s="56"/>
      <c r="H736" s="56"/>
      <c r="I736" s="56"/>
      <c r="J736" s="56"/>
      <c r="K736" s="56"/>
      <c r="L736" s="56"/>
      <c r="M736" s="56"/>
      <c r="N736" s="56"/>
      <c r="O736" s="56"/>
      <c r="P736" s="56"/>
      <c r="Q736" s="56"/>
    </row>
    <row r="737" spans="1:17" ht="16.5" customHeight="1" thickBot="1">
      <c r="A737" s="3" t="s">
        <v>556</v>
      </c>
      <c r="B737" s="3"/>
      <c r="C737" s="3"/>
      <c r="D737" s="3"/>
      <c r="E737" s="3"/>
      <c r="F737" s="3"/>
      <c r="G737" s="21"/>
      <c r="H737" s="56"/>
      <c r="I737" s="56"/>
      <c r="J737" s="56"/>
      <c r="K737" s="56"/>
      <c r="L737" s="56"/>
      <c r="M737" s="56"/>
      <c r="N737" s="56"/>
      <c r="O737" s="56"/>
      <c r="P737" s="56"/>
      <c r="Q737" s="56"/>
    </row>
    <row r="738" spans="1:17" ht="12.6" customHeight="1">
      <c r="A738" s="563" t="s">
        <v>557</v>
      </c>
      <c r="B738" s="96"/>
      <c r="C738" s="210" t="s">
        <v>558</v>
      </c>
      <c r="D738" s="210" t="s">
        <v>559</v>
      </c>
      <c r="E738" s="210" t="s">
        <v>560</v>
      </c>
      <c r="F738" s="319"/>
      <c r="G738" s="56"/>
      <c r="H738" s="56"/>
      <c r="I738" s="56"/>
      <c r="J738" s="56"/>
      <c r="K738" s="56"/>
      <c r="L738" s="56"/>
      <c r="M738" s="56"/>
      <c r="N738" s="56"/>
      <c r="O738" s="56"/>
      <c r="P738" s="56"/>
      <c r="Q738" s="56"/>
    </row>
    <row r="739" spans="1:17" ht="12.75" customHeight="1" thickBot="1">
      <c r="A739" s="564"/>
      <c r="B739" s="318" t="s">
        <v>561</v>
      </c>
      <c r="C739" s="318" t="s">
        <v>237</v>
      </c>
      <c r="D739" s="318" t="s">
        <v>562</v>
      </c>
      <c r="E739" s="318" t="s">
        <v>563</v>
      </c>
      <c r="F739" s="320" t="s">
        <v>564</v>
      </c>
      <c r="G739" s="56"/>
      <c r="H739" s="56"/>
      <c r="I739" s="56"/>
      <c r="J739" s="56"/>
      <c r="K739" s="56"/>
      <c r="L739" s="56"/>
      <c r="M739" s="56"/>
      <c r="N739" s="56"/>
      <c r="O739" s="56"/>
      <c r="P739" s="56"/>
      <c r="Q739" s="56"/>
    </row>
    <row r="740" spans="1:17" ht="12.75" customHeight="1">
      <c r="A740" s="56" t="s">
        <v>31</v>
      </c>
      <c r="B740" s="317"/>
      <c r="C740" s="317"/>
      <c r="D740" s="317" t="s">
        <v>81</v>
      </c>
      <c r="E740" s="317"/>
      <c r="F740" s="317"/>
      <c r="G740" s="56"/>
      <c r="H740" s="56"/>
      <c r="I740" s="56"/>
      <c r="J740" s="56"/>
      <c r="K740" s="56"/>
      <c r="L740" s="56"/>
      <c r="M740" s="56"/>
      <c r="N740" s="56"/>
      <c r="O740" s="56"/>
      <c r="P740" s="56"/>
      <c r="Q740" s="56"/>
    </row>
    <row r="741" spans="1:17" ht="12.75" customHeight="1">
      <c r="A741" s="60" t="s">
        <v>423</v>
      </c>
      <c r="B741" s="53">
        <v>3.86</v>
      </c>
      <c r="C741" s="53">
        <v>2.8</v>
      </c>
      <c r="D741" s="53">
        <v>0.52</v>
      </c>
      <c r="E741" s="53">
        <v>3.34</v>
      </c>
      <c r="F741" s="56"/>
      <c r="G741" s="56"/>
      <c r="H741" s="56"/>
      <c r="I741" s="56"/>
      <c r="J741" s="56"/>
      <c r="K741" s="56"/>
      <c r="L741" s="56"/>
      <c r="M741" s="56"/>
      <c r="N741" s="56"/>
      <c r="O741" s="56"/>
      <c r="P741" s="56"/>
      <c r="Q741" s="56"/>
    </row>
    <row r="742" spans="1:17" ht="12.75" customHeight="1">
      <c r="A742" s="60" t="s">
        <v>424</v>
      </c>
      <c r="B742" s="53">
        <v>3.86</v>
      </c>
      <c r="C742" s="53">
        <v>2.8</v>
      </c>
      <c r="D742" s="53">
        <v>0.52</v>
      </c>
      <c r="E742" s="53">
        <v>3.34</v>
      </c>
      <c r="F742" s="56"/>
      <c r="G742" s="56"/>
      <c r="H742" s="56"/>
      <c r="I742" s="56"/>
      <c r="J742" s="56"/>
      <c r="K742" s="56"/>
      <c r="L742" s="56"/>
      <c r="M742" s="56"/>
      <c r="N742" s="56"/>
      <c r="O742" s="56"/>
      <c r="P742" s="56"/>
      <c r="Q742" s="56"/>
    </row>
    <row r="743" spans="1:17" ht="12.75" customHeight="1">
      <c r="A743" s="60" t="s">
        <v>425</v>
      </c>
      <c r="B743" s="53">
        <v>3.92</v>
      </c>
      <c r="C743" s="53">
        <v>2.75</v>
      </c>
      <c r="D743" s="53">
        <v>0.52</v>
      </c>
      <c r="E743" s="53">
        <v>3.4</v>
      </c>
      <c r="F743" s="56"/>
      <c r="G743" s="56"/>
      <c r="H743" s="56"/>
      <c r="I743" s="56"/>
      <c r="J743" s="56"/>
      <c r="K743" s="56"/>
      <c r="L743" s="56"/>
      <c r="M743" s="56"/>
      <c r="N743" s="56"/>
      <c r="O743" s="56"/>
      <c r="P743" s="56"/>
      <c r="Q743" s="56"/>
    </row>
    <row r="744" spans="1:17" ht="12.75" customHeight="1">
      <c r="A744" s="60" t="s">
        <v>426</v>
      </c>
      <c r="B744" s="53">
        <v>3.92</v>
      </c>
      <c r="C744" s="53">
        <v>2.75</v>
      </c>
      <c r="D744" s="53">
        <v>0.52</v>
      </c>
      <c r="E744" s="53">
        <v>3.4</v>
      </c>
      <c r="F744" s="56"/>
      <c r="G744" s="56"/>
      <c r="H744" s="56"/>
      <c r="I744" s="56"/>
      <c r="J744" s="56"/>
      <c r="K744" s="56"/>
      <c r="L744" s="56"/>
      <c r="M744" s="56"/>
      <c r="N744" s="56"/>
      <c r="O744" s="56"/>
      <c r="P744" s="56"/>
      <c r="Q744" s="56"/>
    </row>
    <row r="745" spans="1:17" ht="12.75" customHeight="1">
      <c r="A745" s="60" t="s">
        <v>427</v>
      </c>
      <c r="B745" s="53">
        <v>3.92</v>
      </c>
      <c r="C745" s="53">
        <v>2.75</v>
      </c>
      <c r="D745" s="53">
        <v>0.52</v>
      </c>
      <c r="E745" s="53">
        <v>3.4</v>
      </c>
      <c r="F745" s="56"/>
      <c r="G745" s="35"/>
      <c r="H745" s="56"/>
      <c r="I745" s="56"/>
      <c r="J745" s="56"/>
      <c r="K745" s="56"/>
      <c r="L745" s="56"/>
      <c r="M745" s="56"/>
      <c r="N745" s="56"/>
      <c r="O745" s="56"/>
      <c r="P745" s="56"/>
      <c r="Q745" s="56"/>
    </row>
    <row r="746" spans="1:17" ht="12.75" customHeight="1">
      <c r="A746" s="60" t="s">
        <v>428</v>
      </c>
      <c r="B746" s="53">
        <v>3.92</v>
      </c>
      <c r="C746" s="53">
        <v>2.75</v>
      </c>
      <c r="D746" s="53">
        <v>0.52</v>
      </c>
      <c r="E746" s="53">
        <v>3.4</v>
      </c>
      <c r="F746" s="56"/>
      <c r="G746" s="56"/>
      <c r="H746" s="56"/>
      <c r="I746" s="56"/>
      <c r="J746" s="56"/>
      <c r="K746" s="56"/>
      <c r="L746" s="56"/>
      <c r="M746" s="56"/>
      <c r="N746" s="56"/>
      <c r="O746" s="56"/>
      <c r="P746" s="56"/>
      <c r="Q746" s="56"/>
    </row>
    <row r="747" spans="1:17" ht="12.75" customHeight="1">
      <c r="A747" s="60" t="s">
        <v>429</v>
      </c>
      <c r="B747" s="53">
        <v>3.92</v>
      </c>
      <c r="C747" s="53">
        <v>2.75</v>
      </c>
      <c r="D747" s="53">
        <v>0.52</v>
      </c>
      <c r="E747" s="53">
        <v>3.4</v>
      </c>
      <c r="F747" s="56"/>
      <c r="G747" s="56"/>
      <c r="H747" s="56"/>
      <c r="I747" s="56"/>
      <c r="J747" s="56"/>
      <c r="K747" s="56"/>
      <c r="L747" s="56"/>
      <c r="M747" s="56"/>
      <c r="N747" s="56"/>
      <c r="O747" s="56"/>
    </row>
    <row r="748" spans="1:17" ht="12.75" customHeight="1">
      <c r="A748" s="60" t="s">
        <v>430</v>
      </c>
      <c r="B748" s="53">
        <v>3.92</v>
      </c>
      <c r="C748" s="53">
        <v>2.75</v>
      </c>
      <c r="D748" s="53">
        <v>0.52</v>
      </c>
      <c r="E748" s="53">
        <v>3.4</v>
      </c>
    </row>
    <row r="749" spans="1:17" ht="12.75" customHeight="1">
      <c r="A749" s="60" t="s">
        <v>431</v>
      </c>
      <c r="B749" s="53">
        <v>4.17</v>
      </c>
      <c r="C749" s="53">
        <v>2.94</v>
      </c>
      <c r="D749" s="53">
        <v>0.52</v>
      </c>
      <c r="E749" s="53">
        <v>3.65</v>
      </c>
    </row>
    <row r="750" spans="1:17" ht="12.75" customHeight="1">
      <c r="A750" s="60" t="s">
        <v>432</v>
      </c>
      <c r="B750" s="53">
        <v>4.17</v>
      </c>
      <c r="C750" s="53">
        <v>2.94</v>
      </c>
      <c r="D750" s="53">
        <v>0.52</v>
      </c>
      <c r="E750" s="53">
        <v>3.65</v>
      </c>
    </row>
    <row r="751" spans="1:17">
      <c r="A751" s="60" t="s">
        <v>433</v>
      </c>
      <c r="B751" s="53">
        <v>4.17</v>
      </c>
      <c r="C751" s="53">
        <v>2.94</v>
      </c>
      <c r="D751" s="53">
        <v>0.52</v>
      </c>
      <c r="E751" s="53">
        <v>3.65</v>
      </c>
    </row>
    <row r="752" spans="1:17">
      <c r="A752" s="60" t="s">
        <v>434</v>
      </c>
      <c r="B752" s="53">
        <v>4.17</v>
      </c>
      <c r="C752" s="53">
        <v>2.94</v>
      </c>
      <c r="D752" s="53">
        <v>0.52</v>
      </c>
      <c r="E752" s="53">
        <v>3.65</v>
      </c>
    </row>
    <row r="753" spans="1:10">
      <c r="A753" s="60" t="s">
        <v>435</v>
      </c>
      <c r="B753" s="56"/>
      <c r="C753" s="53">
        <v>2.94</v>
      </c>
      <c r="D753" s="56"/>
      <c r="E753" s="56"/>
      <c r="F753" s="49">
        <v>5.5</v>
      </c>
    </row>
    <row r="754" spans="1:10">
      <c r="A754" s="60" t="s">
        <v>436</v>
      </c>
      <c r="C754" s="53">
        <v>2.94</v>
      </c>
      <c r="F754" s="49">
        <v>5.5</v>
      </c>
    </row>
    <row r="755" spans="1:10">
      <c r="A755" s="60" t="s">
        <v>437</v>
      </c>
      <c r="C755" s="53">
        <v>2.94</v>
      </c>
      <c r="F755" s="49">
        <v>5.5</v>
      </c>
    </row>
    <row r="756" spans="1:10">
      <c r="A756" s="60" t="s">
        <v>438</v>
      </c>
      <c r="C756" s="53">
        <v>2.94</v>
      </c>
      <c r="F756" s="49">
        <v>5.5</v>
      </c>
    </row>
    <row r="757" spans="1:10">
      <c r="A757" s="60" t="s">
        <v>439</v>
      </c>
      <c r="C757" s="53">
        <v>2.94</v>
      </c>
      <c r="F757" s="49">
        <v>5.5</v>
      </c>
    </row>
    <row r="758" spans="1:10">
      <c r="A758" s="60" t="s">
        <v>440</v>
      </c>
      <c r="C758" s="53">
        <v>3.38</v>
      </c>
      <c r="F758" s="49">
        <v>5.5</v>
      </c>
    </row>
    <row r="759" spans="1:10">
      <c r="A759" s="60" t="s">
        <v>441</v>
      </c>
      <c r="C759" s="53">
        <v>3.38</v>
      </c>
      <c r="F759" s="49">
        <v>5.5</v>
      </c>
    </row>
    <row r="760" spans="1:10">
      <c r="A760" s="60" t="s">
        <v>442</v>
      </c>
      <c r="C760" s="53">
        <v>3.38</v>
      </c>
      <c r="F760" s="49">
        <v>5.5</v>
      </c>
    </row>
    <row r="761" spans="1:10">
      <c r="A761" s="60" t="s">
        <v>443</v>
      </c>
      <c r="C761" s="53">
        <v>3.38</v>
      </c>
      <c r="F761" s="49">
        <v>5.5</v>
      </c>
    </row>
    <row r="762" spans="1:10" ht="13.9" thickBot="1">
      <c r="A762" s="61" t="s">
        <v>451</v>
      </c>
      <c r="B762" s="77"/>
      <c r="C762" s="59">
        <v>3.38</v>
      </c>
      <c r="D762" s="77"/>
      <c r="E762" s="77"/>
      <c r="F762" s="62">
        <v>5.5</v>
      </c>
    </row>
    <row r="763" spans="1:10">
      <c r="A763" s="56" t="s">
        <v>565</v>
      </c>
    </row>
    <row r="764" spans="1:10" ht="15" customHeight="1"/>
    <row r="765" spans="1:10" ht="13.5" customHeight="1" thickBot="1">
      <c r="A765" s="561" t="s">
        <v>566</v>
      </c>
      <c r="B765" s="561"/>
      <c r="C765" s="561"/>
      <c r="D765" s="561"/>
      <c r="E765" s="561"/>
      <c r="F765" s="561"/>
      <c r="G765" s="77"/>
      <c r="H765" s="77"/>
      <c r="I765" s="77"/>
      <c r="J765" s="77"/>
    </row>
    <row r="766" spans="1:10" ht="43.9" customHeight="1" thickBot="1">
      <c r="A766" s="456" t="s">
        <v>557</v>
      </c>
      <c r="B766" s="457" t="s">
        <v>567</v>
      </c>
      <c r="C766" s="454" t="s">
        <v>568</v>
      </c>
      <c r="D766" s="454" t="s">
        <v>569</v>
      </c>
      <c r="E766" s="454" t="s">
        <v>570</v>
      </c>
      <c r="F766" s="454" t="s">
        <v>571</v>
      </c>
      <c r="G766" s="454" t="s">
        <v>572</v>
      </c>
      <c r="H766" s="455" t="s">
        <v>573</v>
      </c>
      <c r="I766" s="455" t="s">
        <v>574</v>
      </c>
      <c r="J766" s="455" t="s">
        <v>575</v>
      </c>
    </row>
    <row r="767" spans="1:10">
      <c r="A767" s="56" t="s">
        <v>431</v>
      </c>
      <c r="B767" s="140">
        <v>2043000</v>
      </c>
      <c r="C767" s="131">
        <v>960383</v>
      </c>
      <c r="D767" s="131">
        <v>17010</v>
      </c>
      <c r="E767" s="131">
        <v>283464</v>
      </c>
      <c r="F767" s="131">
        <v>197493</v>
      </c>
      <c r="G767" s="131">
        <f>B767-SUM(C767:F767)</f>
        <v>584650</v>
      </c>
      <c r="H767" s="49">
        <f>SUM(C767:D767)/B767</f>
        <v>0.47841067058247677</v>
      </c>
      <c r="I767" s="49">
        <f>SUM(E767:F767)/B767</f>
        <v>0.23541703377386197</v>
      </c>
      <c r="J767" s="49">
        <f>SUM(G767)/B767</f>
        <v>0.28617229564366126</v>
      </c>
    </row>
    <row r="768" spans="1:10">
      <c r="A768" s="56" t="s">
        <v>432</v>
      </c>
      <c r="B768" s="140">
        <v>2043000</v>
      </c>
      <c r="C768" s="131">
        <v>761954</v>
      </c>
      <c r="D768" s="131">
        <v>11675</v>
      </c>
      <c r="E768" s="131">
        <v>427123</v>
      </c>
      <c r="F768" s="131">
        <v>223605</v>
      </c>
      <c r="G768" s="131">
        <f t="shared" ref="G768:G780" si="134">B768-SUM(C768:F768)</f>
        <v>618643</v>
      </c>
      <c r="H768" s="49">
        <f t="shared" ref="H768:H778" si="135">SUM(C768:D768)/B768</f>
        <v>0.3786730298580519</v>
      </c>
      <c r="I768" s="49">
        <f t="shared" ref="I768:I778" si="136">SUM(E768:F768)/B768</f>
        <v>0.31851590797846302</v>
      </c>
      <c r="J768" s="49">
        <f t="shared" ref="J768:J780" si="137">SUM(G768)/B768</f>
        <v>0.30281106216348508</v>
      </c>
    </row>
    <row r="769" spans="1:12">
      <c r="A769" s="56" t="s">
        <v>433</v>
      </c>
      <c r="B769" s="140">
        <v>2245000</v>
      </c>
      <c r="C769" s="131">
        <v>1032252</v>
      </c>
      <c r="D769" s="131">
        <v>14060</v>
      </c>
      <c r="E769" s="131">
        <v>428263</v>
      </c>
      <c r="F769" s="131">
        <v>219135</v>
      </c>
      <c r="G769" s="131">
        <f t="shared" si="134"/>
        <v>551290</v>
      </c>
      <c r="H769" s="49">
        <f t="shared" si="135"/>
        <v>0.4660632516703786</v>
      </c>
      <c r="I769" s="49">
        <f t="shared" si="136"/>
        <v>0.28837327394209356</v>
      </c>
      <c r="J769" s="49">
        <f t="shared" si="137"/>
        <v>0.24556347438752785</v>
      </c>
    </row>
    <row r="770" spans="1:12">
      <c r="A770" s="56" t="s">
        <v>434</v>
      </c>
      <c r="B770" s="140">
        <v>2057000</v>
      </c>
      <c r="C770" s="131">
        <v>768027</v>
      </c>
      <c r="D770" s="131">
        <v>11388</v>
      </c>
      <c r="E770" s="131">
        <v>500901</v>
      </c>
      <c r="F770" s="131">
        <v>205441</v>
      </c>
      <c r="G770" s="131">
        <f t="shared" si="134"/>
        <v>571243</v>
      </c>
      <c r="H770" s="49">
        <f t="shared" si="135"/>
        <v>0.37890860476421973</v>
      </c>
      <c r="I770" s="49">
        <f t="shared" si="136"/>
        <v>0.34338454059309675</v>
      </c>
      <c r="J770" s="49">
        <f t="shared" si="137"/>
        <v>0.27770685464268352</v>
      </c>
    </row>
    <row r="771" spans="1:12">
      <c r="A771" s="56" t="s">
        <v>435</v>
      </c>
      <c r="B771" s="140">
        <v>1963000</v>
      </c>
      <c r="C771" s="131">
        <v>746159</v>
      </c>
      <c r="D771" s="131">
        <v>10936</v>
      </c>
      <c r="E771" s="131">
        <v>447085</v>
      </c>
      <c r="F771" s="131">
        <v>198325</v>
      </c>
      <c r="G771" s="131">
        <f t="shared" si="134"/>
        <v>560495</v>
      </c>
      <c r="H771" s="49">
        <f t="shared" si="135"/>
        <v>0.38568262862964847</v>
      </c>
      <c r="I771" s="49">
        <f t="shared" si="136"/>
        <v>0.32878757004584819</v>
      </c>
      <c r="J771" s="49">
        <f t="shared" si="137"/>
        <v>0.28552980132450329</v>
      </c>
    </row>
    <row r="772" spans="1:12">
      <c r="A772" s="56" t="s">
        <v>436</v>
      </c>
      <c r="B772" s="140">
        <v>2087000</v>
      </c>
      <c r="C772" s="131">
        <v>853356</v>
      </c>
      <c r="D772" s="131">
        <v>11495</v>
      </c>
      <c r="E772" s="131">
        <v>415609</v>
      </c>
      <c r="F772" s="131">
        <v>191342</v>
      </c>
      <c r="G772" s="131">
        <f t="shared" si="134"/>
        <v>615198</v>
      </c>
      <c r="H772" s="49">
        <f t="shared" si="135"/>
        <v>0.41439913751796836</v>
      </c>
      <c r="I772" s="49">
        <f t="shared" si="136"/>
        <v>0.29082462865356973</v>
      </c>
      <c r="J772" s="49">
        <f t="shared" si="137"/>
        <v>0.29477623382846191</v>
      </c>
    </row>
    <row r="773" spans="1:12">
      <c r="A773" s="56" t="s">
        <v>437</v>
      </c>
      <c r="B773" s="140">
        <v>1998000</v>
      </c>
      <c r="C773" s="131">
        <v>862522</v>
      </c>
      <c r="D773" s="131">
        <v>17386</v>
      </c>
      <c r="E773" s="131">
        <v>356569</v>
      </c>
      <c r="F773" s="131">
        <v>190607</v>
      </c>
      <c r="G773" s="131">
        <f t="shared" si="134"/>
        <v>570916</v>
      </c>
      <c r="H773" s="49">
        <f t="shared" si="135"/>
        <v>0.44039439439439437</v>
      </c>
      <c r="I773" s="49">
        <f t="shared" si="136"/>
        <v>0.27386186186186184</v>
      </c>
      <c r="J773" s="49">
        <f t="shared" si="137"/>
        <v>0.28574374374374373</v>
      </c>
    </row>
    <row r="774" spans="1:12">
      <c r="A774" s="56" t="s">
        <v>438</v>
      </c>
      <c r="B774" s="140">
        <v>1820000</v>
      </c>
      <c r="C774" s="131">
        <v>737458</v>
      </c>
      <c r="D774" s="131">
        <v>16834</v>
      </c>
      <c r="E774" s="131">
        <v>296669</v>
      </c>
      <c r="F774" s="131">
        <v>195431</v>
      </c>
      <c r="G774" s="131">
        <f t="shared" si="134"/>
        <v>573608</v>
      </c>
      <c r="H774" s="49">
        <f t="shared" si="135"/>
        <v>0.41444615384615385</v>
      </c>
      <c r="I774" s="49">
        <f t="shared" si="136"/>
        <v>0.27038461538461539</v>
      </c>
      <c r="J774" s="49">
        <f t="shared" si="137"/>
        <v>0.31516923076923076</v>
      </c>
    </row>
    <row r="775" spans="1:12">
      <c r="A775" s="56" t="s">
        <v>439</v>
      </c>
      <c r="B775" s="140">
        <v>1821000</v>
      </c>
      <c r="C775" s="131">
        <v>647028</v>
      </c>
      <c r="D775" s="131">
        <v>21212</v>
      </c>
      <c r="E775" s="131">
        <v>315194</v>
      </c>
      <c r="F775" s="131">
        <v>208108</v>
      </c>
      <c r="G775" s="131">
        <f t="shared" si="134"/>
        <v>629458</v>
      </c>
      <c r="H775" s="49">
        <f t="shared" si="135"/>
        <v>0.3669632070291049</v>
      </c>
      <c r="I775" s="49">
        <f t="shared" si="136"/>
        <v>0.28737067545304779</v>
      </c>
      <c r="J775" s="49">
        <f t="shared" si="137"/>
        <v>0.34566611751784732</v>
      </c>
    </row>
    <row r="776" spans="1:12" ht="13.15" customHeight="1">
      <c r="A776" s="56" t="s">
        <v>440</v>
      </c>
      <c r="B776" s="140">
        <v>1897000</v>
      </c>
      <c r="C776" s="131">
        <v>780375</v>
      </c>
      <c r="D776" s="131">
        <v>22260</v>
      </c>
      <c r="E776" s="131">
        <v>264565</v>
      </c>
      <c r="F776" s="131">
        <v>201261</v>
      </c>
      <c r="G776" s="131">
        <f t="shared" si="134"/>
        <v>628539</v>
      </c>
      <c r="H776" s="49">
        <f t="shared" si="135"/>
        <v>0.42310753821823932</v>
      </c>
      <c r="I776" s="49">
        <f t="shared" si="136"/>
        <v>0.24555930416447022</v>
      </c>
      <c r="J776" s="49">
        <f t="shared" si="137"/>
        <v>0.33133315761729049</v>
      </c>
    </row>
    <row r="777" spans="1:12">
      <c r="A777" s="56" t="s">
        <v>441</v>
      </c>
      <c r="B777" s="140">
        <v>1866000</v>
      </c>
      <c r="C777" s="131">
        <v>733409</v>
      </c>
      <c r="D777" s="131">
        <v>16200</v>
      </c>
      <c r="E777" s="131">
        <v>297527</v>
      </c>
      <c r="F777" s="131">
        <v>207464</v>
      </c>
      <c r="G777" s="131">
        <f t="shared" si="134"/>
        <v>611400</v>
      </c>
      <c r="H777" s="49">
        <f t="shared" si="135"/>
        <v>0.4017197213290461</v>
      </c>
      <c r="I777" s="49">
        <f t="shared" si="136"/>
        <v>0.27062754555198287</v>
      </c>
      <c r="J777" s="49">
        <f t="shared" si="137"/>
        <v>0.32765273311897108</v>
      </c>
    </row>
    <row r="778" spans="1:12" ht="15.75" customHeight="1">
      <c r="A778" s="56" t="s">
        <v>442</v>
      </c>
      <c r="B778" s="141">
        <v>1872000</v>
      </c>
      <c r="C778" s="139">
        <v>730833</v>
      </c>
      <c r="D778" s="139">
        <v>14239</v>
      </c>
      <c r="E778" s="139">
        <v>331594</v>
      </c>
      <c r="F778" s="139">
        <v>206259</v>
      </c>
      <c r="G778" s="131">
        <f t="shared" si="134"/>
        <v>589075</v>
      </c>
      <c r="H778" s="49">
        <f t="shared" si="135"/>
        <v>0.39800854700854699</v>
      </c>
      <c r="I778" s="49">
        <f t="shared" si="136"/>
        <v>0.28731463675213675</v>
      </c>
      <c r="J778" s="49">
        <f t="shared" si="137"/>
        <v>0.31467681623931626</v>
      </c>
    </row>
    <row r="779" spans="1:12" ht="15.75" customHeight="1">
      <c r="A779" s="56" t="s">
        <v>443</v>
      </c>
      <c r="B779" s="139">
        <v>1729000</v>
      </c>
      <c r="C779" s="139">
        <v>590037</v>
      </c>
      <c r="D779" s="139">
        <v>15690</v>
      </c>
      <c r="E779" s="139">
        <v>353503</v>
      </c>
      <c r="F779" s="139">
        <v>214317</v>
      </c>
      <c r="G779" s="139">
        <f t="shared" si="134"/>
        <v>555453</v>
      </c>
      <c r="H779" s="49">
        <f>SUM(C779:D779)/B779</f>
        <v>0.35033371891266629</v>
      </c>
      <c r="I779" s="49">
        <f>SUM(E779:F779)/B779</f>
        <v>0.32840948525159053</v>
      </c>
      <c r="J779" s="49">
        <f t="shared" si="137"/>
        <v>0.32125679583574318</v>
      </c>
    </row>
    <row r="780" spans="1:12" ht="15.75" customHeight="1" thickBot="1">
      <c r="A780" s="68" t="s">
        <v>451</v>
      </c>
      <c r="B780" s="138">
        <v>1659000</v>
      </c>
      <c r="C780" s="138">
        <v>514297</v>
      </c>
      <c r="D780" s="138">
        <v>10185</v>
      </c>
      <c r="E780" s="138">
        <v>405754</v>
      </c>
      <c r="F780" s="138">
        <v>200179</v>
      </c>
      <c r="G780" s="138">
        <f t="shared" si="134"/>
        <v>528585</v>
      </c>
      <c r="H780" s="62">
        <f>SUM(C780:D780)/B780</f>
        <v>0.31614345991561182</v>
      </c>
      <c r="I780" s="62">
        <f>SUM(E780:F780)/B780</f>
        <v>0.36523990355635927</v>
      </c>
      <c r="J780" s="62">
        <f t="shared" si="137"/>
        <v>0.31861663652802891</v>
      </c>
    </row>
    <row r="781" spans="1:12" ht="15.75" customHeight="1">
      <c r="A781" s="56" t="s">
        <v>576</v>
      </c>
      <c r="B781" s="139"/>
      <c r="C781" s="139"/>
      <c r="D781" s="139"/>
      <c r="E781" s="139"/>
      <c r="F781" s="139"/>
      <c r="G781" s="139"/>
      <c r="H781" s="139"/>
      <c r="I781" s="139"/>
      <c r="J781" s="49"/>
      <c r="K781" s="49"/>
      <c r="L781" s="49"/>
    </row>
    <row r="782" spans="1:12" ht="15.75" customHeight="1">
      <c r="A782" s="56" t="s">
        <v>577</v>
      </c>
      <c r="B782" s="139"/>
      <c r="C782" s="139"/>
      <c r="D782" s="139"/>
      <c r="E782" s="139"/>
      <c r="F782" s="139"/>
      <c r="G782" s="139"/>
      <c r="H782" s="139"/>
      <c r="I782" s="139"/>
      <c r="J782" s="49"/>
      <c r="K782" s="49"/>
      <c r="L782" s="49"/>
    </row>
    <row r="783" spans="1:12" ht="15.75" customHeight="1">
      <c r="A783" s="56" t="s">
        <v>578</v>
      </c>
      <c r="B783" s="139"/>
      <c r="C783" s="139"/>
      <c r="D783" s="139"/>
      <c r="E783" s="139"/>
      <c r="F783" s="139"/>
      <c r="G783" s="139"/>
      <c r="H783" s="139"/>
      <c r="I783" s="139"/>
      <c r="J783" s="49"/>
      <c r="K783" s="49"/>
      <c r="L783" s="49"/>
    </row>
    <row r="784" spans="1:12" ht="16.5" customHeight="1">
      <c r="A784" s="56" t="s">
        <v>579</v>
      </c>
    </row>
    <row r="786" spans="1:12" ht="13.9" thickBot="1">
      <c r="A786" s="3" t="s">
        <v>580</v>
      </c>
      <c r="B786" s="3"/>
      <c r="C786" s="3"/>
      <c r="D786" s="3"/>
      <c r="E786" s="3"/>
      <c r="F786" s="3"/>
      <c r="G786" s="3"/>
      <c r="H786" s="3"/>
      <c r="I786" s="3"/>
      <c r="J786" s="3"/>
      <c r="K786" s="3"/>
      <c r="L786" s="3"/>
    </row>
    <row r="787" spans="1:12" ht="56.25" customHeight="1" thickBot="1">
      <c r="A787" s="454" t="s">
        <v>557</v>
      </c>
      <c r="B787" s="454" t="s">
        <v>568</v>
      </c>
      <c r="C787" s="454" t="s">
        <v>569</v>
      </c>
      <c r="D787" s="454" t="s">
        <v>570</v>
      </c>
      <c r="E787" s="454" t="s">
        <v>571</v>
      </c>
      <c r="F787" s="454" t="s">
        <v>581</v>
      </c>
      <c r="G787" s="454" t="s">
        <v>582</v>
      </c>
      <c r="H787" s="454" t="s">
        <v>583</v>
      </c>
      <c r="I787" s="454" t="s">
        <v>584</v>
      </c>
      <c r="J787" s="455" t="s">
        <v>573</v>
      </c>
      <c r="K787" s="455" t="s">
        <v>574</v>
      </c>
      <c r="L787" s="455" t="s">
        <v>575</v>
      </c>
    </row>
    <row r="788" spans="1:12">
      <c r="A788" t="s">
        <v>431</v>
      </c>
      <c r="B788" s="131">
        <v>1011486</v>
      </c>
      <c r="C788" s="131">
        <v>17819</v>
      </c>
      <c r="D788" s="131">
        <v>267768</v>
      </c>
      <c r="E788" s="131">
        <v>208420</v>
      </c>
      <c r="F788" s="131">
        <v>567003</v>
      </c>
      <c r="G788" s="131">
        <v>7994</v>
      </c>
      <c r="H788" s="131">
        <v>31758</v>
      </c>
      <c r="I788" s="131">
        <v>103513</v>
      </c>
      <c r="J788" s="49">
        <f t="shared" ref="J788:J798" si="138">SUM(B788:C788)/SUM(B788:I788)</f>
        <v>0.46453791722121657</v>
      </c>
      <c r="K788" s="49">
        <f t="shared" ref="K788:K798" si="139">SUM(D788:E788)/SUM(B788:I788)</f>
        <v>0.21490946000042424</v>
      </c>
      <c r="L788" s="49">
        <f t="shared" ref="L788:L798" si="140">SUM(F788:I788)/SUM(B788:I788)</f>
        <v>0.32055262277835922</v>
      </c>
    </row>
    <row r="789" spans="1:12">
      <c r="A789" t="s">
        <v>432</v>
      </c>
      <c r="B789" s="131">
        <v>791250</v>
      </c>
      <c r="C789" s="131">
        <v>11571</v>
      </c>
      <c r="D789" s="131">
        <v>457670</v>
      </c>
      <c r="E789" s="131">
        <v>231248</v>
      </c>
      <c r="F789" s="131">
        <v>504364</v>
      </c>
      <c r="G789" s="131">
        <v>8968</v>
      </c>
      <c r="H789" s="131">
        <v>37328</v>
      </c>
      <c r="I789" s="131">
        <v>63720</v>
      </c>
      <c r="J789" s="49">
        <f t="shared" si="138"/>
        <v>0.38118501376228031</v>
      </c>
      <c r="K789" s="49">
        <f t="shared" si="139"/>
        <v>0.32710307442267034</v>
      </c>
      <c r="L789" s="49">
        <f t="shared" si="140"/>
        <v>0.29171191181504941</v>
      </c>
    </row>
    <row r="790" spans="1:12">
      <c r="A790" t="s">
        <v>433</v>
      </c>
      <c r="B790" s="131">
        <v>1009656</v>
      </c>
      <c r="C790" s="131">
        <v>14047</v>
      </c>
      <c r="D790" s="131">
        <v>429027</v>
      </c>
      <c r="E790" s="131">
        <v>217616</v>
      </c>
      <c r="F790" s="131">
        <v>435485</v>
      </c>
      <c r="G790" s="131">
        <v>7046</v>
      </c>
      <c r="H790" s="131">
        <v>29238</v>
      </c>
      <c r="I790" s="131">
        <v>81960</v>
      </c>
      <c r="J790" s="49">
        <f t="shared" si="138"/>
        <v>0.46028258939109518</v>
      </c>
      <c r="K790" s="49">
        <f t="shared" si="139"/>
        <v>0.29074693973899263</v>
      </c>
      <c r="L790" s="49">
        <f t="shared" si="140"/>
        <v>0.2489704708699122</v>
      </c>
    </row>
    <row r="791" spans="1:12">
      <c r="A791" t="s">
        <v>434</v>
      </c>
      <c r="B791" s="131">
        <v>792662</v>
      </c>
      <c r="C791" s="131">
        <v>11937</v>
      </c>
      <c r="D791" s="131">
        <v>538947</v>
      </c>
      <c r="E791" s="131">
        <v>199549</v>
      </c>
      <c r="F791" s="131">
        <v>476324</v>
      </c>
      <c r="G791" s="131">
        <v>8974</v>
      </c>
      <c r="H791" s="131">
        <v>27720</v>
      </c>
      <c r="I791" s="131">
        <v>57530</v>
      </c>
      <c r="J791" s="49">
        <f t="shared" si="138"/>
        <v>0.38066929940392014</v>
      </c>
      <c r="K791" s="49">
        <f t="shared" si="139"/>
        <v>0.34939485996452568</v>
      </c>
      <c r="L791" s="49">
        <f t="shared" si="140"/>
        <v>0.26993584063155412</v>
      </c>
    </row>
    <row r="792" spans="1:12">
      <c r="A792" t="s">
        <v>435</v>
      </c>
      <c r="B792" s="131">
        <v>702963</v>
      </c>
      <c r="C792" s="131">
        <v>10571</v>
      </c>
      <c r="D792" s="131">
        <v>458077</v>
      </c>
      <c r="E792" s="131">
        <v>195821</v>
      </c>
      <c r="F792" s="131">
        <v>520455</v>
      </c>
      <c r="G792" s="131">
        <v>10282</v>
      </c>
      <c r="H792" s="131">
        <v>33889</v>
      </c>
      <c r="I792" s="131">
        <v>59645</v>
      </c>
      <c r="J792" s="49">
        <f t="shared" si="138"/>
        <v>0.35825321345602229</v>
      </c>
      <c r="K792" s="49">
        <f t="shared" si="139"/>
        <v>0.32831099817593284</v>
      </c>
      <c r="L792" s="49">
        <f t="shared" si="140"/>
        <v>0.31343578836804481</v>
      </c>
    </row>
    <row r="793" spans="1:12">
      <c r="A793" t="s">
        <v>436</v>
      </c>
      <c r="B793" s="131">
        <v>866408</v>
      </c>
      <c r="C793" s="131">
        <v>12742</v>
      </c>
      <c r="D793" s="131">
        <v>393416</v>
      </c>
      <c r="E793" s="131">
        <v>182950</v>
      </c>
      <c r="F793" s="131">
        <v>573256</v>
      </c>
      <c r="G793" s="131">
        <v>9855</v>
      </c>
      <c r="H793" s="131">
        <v>33723</v>
      </c>
      <c r="I793" s="131">
        <v>75540</v>
      </c>
      <c r="J793" s="49">
        <f t="shared" si="138"/>
        <v>0.40930867036952545</v>
      </c>
      <c r="K793" s="49">
        <f t="shared" si="139"/>
        <v>0.2683405574773382</v>
      </c>
      <c r="L793" s="49">
        <f t="shared" si="140"/>
        <v>0.32235077215313634</v>
      </c>
    </row>
    <row r="794" spans="1:12">
      <c r="A794" t="s">
        <v>437</v>
      </c>
      <c r="B794" s="131">
        <v>1034058</v>
      </c>
      <c r="C794" s="131">
        <v>21230</v>
      </c>
      <c r="D794" s="131">
        <v>370105</v>
      </c>
      <c r="E794" s="131">
        <v>202271</v>
      </c>
      <c r="F794" s="131">
        <v>511460</v>
      </c>
      <c r="G794" s="131">
        <v>6154</v>
      </c>
      <c r="H794" s="131">
        <v>32880</v>
      </c>
      <c r="I794" s="131">
        <v>82770</v>
      </c>
      <c r="J794" s="49">
        <f t="shared" si="138"/>
        <v>0.46674993630933848</v>
      </c>
      <c r="K794" s="49">
        <f t="shared" si="139"/>
        <v>0.25315976448608712</v>
      </c>
      <c r="L794" s="49">
        <f t="shared" si="140"/>
        <v>0.2800902992045744</v>
      </c>
    </row>
    <row r="795" spans="1:12">
      <c r="A795" t="s">
        <v>438</v>
      </c>
      <c r="B795" s="131">
        <v>757521</v>
      </c>
      <c r="C795" s="131">
        <v>18546</v>
      </c>
      <c r="D795" s="131">
        <v>305637</v>
      </c>
      <c r="E795" s="131">
        <v>197659</v>
      </c>
      <c r="F795" s="131">
        <v>385108</v>
      </c>
      <c r="G795" s="131">
        <v>7396</v>
      </c>
      <c r="H795" s="131">
        <v>30376</v>
      </c>
      <c r="I795" s="131">
        <v>57495</v>
      </c>
      <c r="J795" s="49">
        <f t="shared" si="138"/>
        <v>0.44101280986146801</v>
      </c>
      <c r="K795" s="49">
        <f t="shared" si="139"/>
        <v>0.28600621228842021</v>
      </c>
      <c r="L795" s="49">
        <f t="shared" si="140"/>
        <v>0.27298097785011177</v>
      </c>
    </row>
    <row r="796" spans="1:12">
      <c r="A796" t="s">
        <v>439</v>
      </c>
      <c r="B796" s="131">
        <v>657385</v>
      </c>
      <c r="C796" s="131">
        <v>21056</v>
      </c>
      <c r="D796" s="131">
        <v>302815</v>
      </c>
      <c r="E796" s="131">
        <v>211329</v>
      </c>
      <c r="F796" s="131">
        <v>583949</v>
      </c>
      <c r="G796" s="131">
        <v>8724</v>
      </c>
      <c r="H796" s="131">
        <v>21297</v>
      </c>
      <c r="I796" s="131">
        <v>74892</v>
      </c>
      <c r="J796" s="49">
        <f t="shared" si="138"/>
        <v>0.36059532902069524</v>
      </c>
      <c r="K796" s="49">
        <f t="shared" si="139"/>
        <v>0.27327051997744289</v>
      </c>
      <c r="L796" s="49">
        <f t="shared" si="140"/>
        <v>0.36613415100186186</v>
      </c>
    </row>
    <row r="797" spans="1:12">
      <c r="A797" t="s">
        <v>440</v>
      </c>
      <c r="B797" s="131">
        <v>804477</v>
      </c>
      <c r="C797" s="131">
        <v>23219</v>
      </c>
      <c r="D797" s="131">
        <v>259173</v>
      </c>
      <c r="E797" s="131">
        <v>203757</v>
      </c>
      <c r="F797" s="131">
        <v>541815</v>
      </c>
      <c r="G797" s="131">
        <v>12495</v>
      </c>
      <c r="H797" s="131">
        <v>17945</v>
      </c>
      <c r="I797" s="131">
        <v>58116</v>
      </c>
      <c r="J797" s="49">
        <f t="shared" si="138"/>
        <v>0.4308679295178493</v>
      </c>
      <c r="K797" s="49">
        <f t="shared" si="139"/>
        <v>0.24098423891343923</v>
      </c>
      <c r="L797" s="49">
        <f t="shared" si="140"/>
        <v>0.32814783156871147</v>
      </c>
    </row>
    <row r="798" spans="1:12">
      <c r="A798" t="s">
        <v>441</v>
      </c>
      <c r="B798" s="131">
        <v>710306</v>
      </c>
      <c r="C798" s="131">
        <v>15476</v>
      </c>
      <c r="D798" s="131">
        <v>280309</v>
      </c>
      <c r="E798" s="131">
        <v>211693</v>
      </c>
      <c r="F798" s="131">
        <v>502183</v>
      </c>
      <c r="G798" s="131">
        <v>13036</v>
      </c>
      <c r="H798" s="131">
        <v>35006</v>
      </c>
      <c r="I798" s="131">
        <v>55580</v>
      </c>
      <c r="J798" s="49">
        <f t="shared" si="138"/>
        <v>0.39799647837314217</v>
      </c>
      <c r="K798" s="49">
        <f t="shared" si="139"/>
        <v>0.2697987320607878</v>
      </c>
      <c r="L798" s="49">
        <f t="shared" si="140"/>
        <v>0.33220478956606997</v>
      </c>
    </row>
    <row r="799" spans="1:12">
      <c r="A799" t="s">
        <v>442</v>
      </c>
      <c r="B799" s="139">
        <v>804600</v>
      </c>
      <c r="C799" s="139">
        <v>16386</v>
      </c>
      <c r="D799" s="139">
        <v>362017</v>
      </c>
      <c r="E799" s="139">
        <v>181202</v>
      </c>
      <c r="F799" s="139">
        <v>305395</v>
      </c>
      <c r="G799" s="139">
        <v>8283</v>
      </c>
      <c r="H799" s="139">
        <v>30897</v>
      </c>
      <c r="I799" s="139">
        <v>37240</v>
      </c>
      <c r="J799" s="49">
        <f>SUM(B799:C799)/SUM(B799:I799)</f>
        <v>0.4702042359194053</v>
      </c>
      <c r="K799" s="49">
        <f>SUM(D799:E799)/SUM(B799:I799)</f>
        <v>0.31111842934216105</v>
      </c>
      <c r="L799" s="49">
        <f>SUM(F799:I799)/SUM(B799:I799)</f>
        <v>0.2186773347384337</v>
      </c>
    </row>
    <row r="800" spans="1:12">
      <c r="A800" t="s">
        <v>443</v>
      </c>
      <c r="B800" s="139">
        <v>585123</v>
      </c>
      <c r="C800" s="139">
        <v>15108</v>
      </c>
      <c r="D800" s="139">
        <v>375626</v>
      </c>
      <c r="E800" s="139">
        <v>224834</v>
      </c>
      <c r="F800" s="139">
        <v>456847</v>
      </c>
      <c r="G800" s="139">
        <v>7675</v>
      </c>
      <c r="H800" s="139">
        <v>38398</v>
      </c>
      <c r="I800" s="139">
        <v>77208</v>
      </c>
      <c r="J800" s="49">
        <f>SUM(B800:C800)/SUM(B800:I800)</f>
        <v>0.33705334455663377</v>
      </c>
      <c r="K800" s="49">
        <f>SUM(D800:E800)/SUM(B800:I800)</f>
        <v>0.33718193707501998</v>
      </c>
      <c r="L800" s="49">
        <f>SUM(F800:I800)/SUM(B800:I800)</f>
        <v>0.32576471836834625</v>
      </c>
    </row>
    <row r="801" spans="1:12" ht="13.9" thickBot="1">
      <c r="A801" s="77" t="s">
        <v>451</v>
      </c>
      <c r="B801" s="138">
        <v>577215</v>
      </c>
      <c r="C801" s="138">
        <v>11444</v>
      </c>
      <c r="D801" s="138">
        <v>422275</v>
      </c>
      <c r="E801" s="138">
        <v>195501</v>
      </c>
      <c r="F801" s="138">
        <v>440630</v>
      </c>
      <c r="G801" s="138">
        <v>7245</v>
      </c>
      <c r="H801" s="138">
        <v>30735</v>
      </c>
      <c r="I801" s="138">
        <v>54032</v>
      </c>
      <c r="J801" s="62">
        <f>SUM(B801:C801)/SUM(B801:I801)</f>
        <v>0.33848932508451324</v>
      </c>
      <c r="K801" s="62">
        <f>SUM(D801:E801)/SUM(B801:I801)</f>
        <v>0.35523211450671821</v>
      </c>
      <c r="L801" s="62">
        <f>SUM(F801:I801)/SUM(B801:I801)</f>
        <v>0.30627856040876855</v>
      </c>
    </row>
    <row r="802" spans="1:12">
      <c r="A802" s="56" t="s">
        <v>576</v>
      </c>
      <c r="B802" s="139"/>
      <c r="C802" s="139"/>
      <c r="D802" s="139"/>
      <c r="E802" s="139"/>
      <c r="F802" s="139"/>
      <c r="G802" s="139"/>
      <c r="H802" s="139"/>
      <c r="I802" s="139"/>
      <c r="J802" s="49"/>
      <c r="K802" s="49"/>
      <c r="L802" s="49"/>
    </row>
    <row r="803" spans="1:12">
      <c r="A803" s="56" t="s">
        <v>577</v>
      </c>
      <c r="B803" s="139"/>
      <c r="C803" s="139"/>
      <c r="D803" s="139"/>
      <c r="E803" s="139"/>
      <c r="F803" s="139"/>
      <c r="G803" s="139"/>
      <c r="H803" s="139"/>
      <c r="I803" s="139"/>
      <c r="J803" s="49"/>
      <c r="K803" s="49"/>
      <c r="L803" s="49"/>
    </row>
    <row r="804" spans="1:12">
      <c r="A804" s="56" t="s">
        <v>578</v>
      </c>
      <c r="B804" s="139"/>
      <c r="C804" s="139"/>
      <c r="D804" s="139"/>
      <c r="E804" s="139"/>
      <c r="F804" s="139"/>
      <c r="G804" s="139"/>
      <c r="H804" s="139"/>
      <c r="I804" s="139"/>
      <c r="J804" s="49"/>
      <c r="K804" s="49"/>
      <c r="L804" s="49"/>
    </row>
    <row r="805" spans="1:12">
      <c r="A805" s="56" t="s">
        <v>585</v>
      </c>
    </row>
    <row r="807" spans="1:12" ht="13.9" thickBot="1">
      <c r="A807" s="3" t="s">
        <v>586</v>
      </c>
      <c r="B807" s="3"/>
      <c r="C807" s="3"/>
      <c r="D807" s="3"/>
      <c r="E807" s="3"/>
      <c r="F807" s="3"/>
      <c r="G807" s="3"/>
      <c r="H807" s="3"/>
      <c r="I807" s="3"/>
      <c r="J807" s="3"/>
      <c r="K807" s="3"/>
      <c r="L807" s="3"/>
    </row>
    <row r="808" spans="1:12" ht="44.45" customHeight="1" thickBot="1">
      <c r="A808" s="454" t="s">
        <v>557</v>
      </c>
      <c r="B808" s="454" t="s">
        <v>568</v>
      </c>
      <c r="C808" s="454" t="s">
        <v>569</v>
      </c>
      <c r="D808" s="454" t="s">
        <v>570</v>
      </c>
      <c r="E808" s="454" t="s">
        <v>571</v>
      </c>
      <c r="F808" s="454" t="s">
        <v>581</v>
      </c>
      <c r="G808" s="454" t="s">
        <v>582</v>
      </c>
      <c r="H808" s="454" t="s">
        <v>583</v>
      </c>
      <c r="I808" s="454" t="s">
        <v>584</v>
      </c>
      <c r="J808" s="455" t="s">
        <v>573</v>
      </c>
      <c r="K808" s="455" t="s">
        <v>574</v>
      </c>
      <c r="L808" s="455" t="s">
        <v>575</v>
      </c>
    </row>
    <row r="809" spans="1:12">
      <c r="A809" t="s">
        <v>431</v>
      </c>
      <c r="B809" s="131">
        <v>1018337</v>
      </c>
      <c r="C809" s="131">
        <v>13496</v>
      </c>
      <c r="D809" s="131">
        <v>237804</v>
      </c>
      <c r="E809" s="131">
        <v>215599</v>
      </c>
      <c r="F809" s="131">
        <v>580555</v>
      </c>
      <c r="G809" s="131">
        <v>9355</v>
      </c>
      <c r="H809" s="131">
        <v>32027</v>
      </c>
      <c r="I809" s="131">
        <v>11350</v>
      </c>
      <c r="J809" s="49">
        <f>SUM(B809:C809)/SUM(B809:I809)</f>
        <v>0.48705300815709812</v>
      </c>
      <c r="K809" s="49">
        <f t="shared" ref="K809:K819" si="141">SUM(D809:E809)/SUM(B809:I809)</f>
        <v>0.21401844587007079</v>
      </c>
      <c r="L809" s="49">
        <f t="shared" ref="L809:L819" si="142">SUM(F809:I809)/SUM(B809:I809)</f>
        <v>0.29892854597283108</v>
      </c>
    </row>
    <row r="810" spans="1:12">
      <c r="A810" t="s">
        <v>432</v>
      </c>
      <c r="B810" s="131">
        <v>780089</v>
      </c>
      <c r="C810" s="131">
        <v>12368</v>
      </c>
      <c r="D810" s="131">
        <v>457535</v>
      </c>
      <c r="E810" s="131">
        <v>243685</v>
      </c>
      <c r="F810" s="131">
        <v>405287</v>
      </c>
      <c r="G810" s="131">
        <v>11866</v>
      </c>
      <c r="H810" s="131">
        <v>45320</v>
      </c>
      <c r="I810" s="131">
        <v>51889</v>
      </c>
      <c r="J810" s="49">
        <f t="shared" ref="J810:J819" si="143">SUM(B810:C810)/SUM(B810:I810)</f>
        <v>0.39464223553427002</v>
      </c>
      <c r="K810" s="49">
        <f t="shared" si="141"/>
        <v>0.34920636501581892</v>
      </c>
      <c r="L810" s="49">
        <f t="shared" si="142"/>
        <v>0.25615139944991105</v>
      </c>
    </row>
    <row r="811" spans="1:12">
      <c r="A811" t="s">
        <v>433</v>
      </c>
      <c r="B811" s="131">
        <v>1003856</v>
      </c>
      <c r="C811" s="131">
        <v>13250</v>
      </c>
      <c r="D811" s="131">
        <v>419801</v>
      </c>
      <c r="E811" s="131">
        <v>208295</v>
      </c>
      <c r="F811" s="131">
        <v>504520</v>
      </c>
      <c r="G811" s="131">
        <v>8465</v>
      </c>
      <c r="H811" s="131">
        <v>28974</v>
      </c>
      <c r="I811" s="131">
        <v>28974</v>
      </c>
      <c r="J811" s="49">
        <f t="shared" si="143"/>
        <v>0.45895489218842717</v>
      </c>
      <c r="K811" s="49">
        <f t="shared" si="141"/>
        <v>0.28341955702157134</v>
      </c>
      <c r="L811" s="49">
        <f t="shared" si="142"/>
        <v>0.25762555079000149</v>
      </c>
    </row>
    <row r="812" spans="1:12">
      <c r="A812" t="s">
        <v>434</v>
      </c>
      <c r="B812" s="131">
        <v>744029</v>
      </c>
      <c r="C812" s="131">
        <v>11154</v>
      </c>
      <c r="D812" s="131">
        <v>564907</v>
      </c>
      <c r="E812" s="131">
        <v>214163</v>
      </c>
      <c r="F812" s="131">
        <v>488604</v>
      </c>
      <c r="G812" s="131">
        <v>10502</v>
      </c>
      <c r="H812" s="131">
        <v>32633</v>
      </c>
      <c r="I812" s="131">
        <v>61528</v>
      </c>
      <c r="J812" s="49">
        <f t="shared" si="143"/>
        <v>0.35495929532977366</v>
      </c>
      <c r="K812" s="49">
        <f t="shared" si="141"/>
        <v>0.36618692186207413</v>
      </c>
      <c r="L812" s="49">
        <f t="shared" si="142"/>
        <v>0.27885378280815221</v>
      </c>
    </row>
    <row r="813" spans="1:12">
      <c r="A813" t="s">
        <v>435</v>
      </c>
      <c r="B813" s="131">
        <v>737937</v>
      </c>
      <c r="C813" s="131">
        <v>11490</v>
      </c>
      <c r="D813" s="131">
        <v>455297</v>
      </c>
      <c r="E813" s="131">
        <v>172802</v>
      </c>
      <c r="F813" s="131">
        <v>561258</v>
      </c>
      <c r="G813" s="131">
        <v>8943</v>
      </c>
      <c r="H813" s="131">
        <v>30552</v>
      </c>
      <c r="I813" s="131">
        <v>57094</v>
      </c>
      <c r="J813" s="49">
        <f t="shared" si="143"/>
        <v>0.36820130757359953</v>
      </c>
      <c r="K813" s="49">
        <f t="shared" si="141"/>
        <v>0.30859159475928982</v>
      </c>
      <c r="L813" s="49">
        <f t="shared" si="142"/>
        <v>0.32320709766711064</v>
      </c>
    </row>
    <row r="814" spans="1:12">
      <c r="A814" t="s">
        <v>436</v>
      </c>
      <c r="B814" s="131">
        <v>826913</v>
      </c>
      <c r="C814" s="131">
        <v>15914</v>
      </c>
      <c r="D814" s="131">
        <v>359055</v>
      </c>
      <c r="E814" s="131">
        <v>168306</v>
      </c>
      <c r="F814" s="131">
        <v>564107</v>
      </c>
      <c r="G814" s="131">
        <v>5526</v>
      </c>
      <c r="H814" s="131">
        <v>29447</v>
      </c>
      <c r="I814" s="131">
        <v>82484</v>
      </c>
      <c r="J814" s="49">
        <f t="shared" si="143"/>
        <v>0.41078405187371575</v>
      </c>
      <c r="K814" s="49">
        <f t="shared" si="141"/>
        <v>0.25702960201817765</v>
      </c>
      <c r="L814" s="49">
        <f t="shared" si="142"/>
        <v>0.33218634610810666</v>
      </c>
    </row>
    <row r="815" spans="1:12">
      <c r="A815" t="s">
        <v>437</v>
      </c>
      <c r="B815" s="131">
        <v>1081690</v>
      </c>
      <c r="C815" s="131">
        <v>25476</v>
      </c>
      <c r="D815" s="131">
        <v>345230</v>
      </c>
      <c r="E815" s="131">
        <v>219136</v>
      </c>
      <c r="F815" s="131">
        <v>493125</v>
      </c>
      <c r="G815" s="131">
        <v>7539</v>
      </c>
      <c r="H815" s="131">
        <v>33363</v>
      </c>
      <c r="I815" s="131">
        <v>101116</v>
      </c>
      <c r="J815" s="49">
        <f t="shared" si="143"/>
        <v>0.47998352607107631</v>
      </c>
      <c r="K815" s="49">
        <f t="shared" si="141"/>
        <v>0.24466645712985141</v>
      </c>
      <c r="L815" s="49">
        <f t="shared" si="142"/>
        <v>0.27535001679907228</v>
      </c>
    </row>
    <row r="816" spans="1:12">
      <c r="A816" t="s">
        <v>438</v>
      </c>
      <c r="B816" s="131">
        <v>750332</v>
      </c>
      <c r="C816" s="131">
        <v>23726</v>
      </c>
      <c r="D816" s="131">
        <v>292156</v>
      </c>
      <c r="E816" s="131">
        <v>203223</v>
      </c>
      <c r="F816" s="131">
        <v>385005</v>
      </c>
      <c r="G816" s="131">
        <v>8727</v>
      </c>
      <c r="H816" s="131">
        <v>22504</v>
      </c>
      <c r="I816" s="131">
        <v>54909</v>
      </c>
      <c r="J816" s="49">
        <f t="shared" si="143"/>
        <v>0.44471217098648613</v>
      </c>
      <c r="K816" s="49">
        <f t="shared" si="141"/>
        <v>0.28460537912031725</v>
      </c>
      <c r="L816" s="49">
        <f t="shared" si="142"/>
        <v>0.27068244989319662</v>
      </c>
    </row>
    <row r="817" spans="1:12">
      <c r="A817" t="s">
        <v>439</v>
      </c>
      <c r="B817" s="131">
        <v>662249</v>
      </c>
      <c r="C817" s="131">
        <v>19347</v>
      </c>
      <c r="D817" s="131">
        <v>285558</v>
      </c>
      <c r="E817" s="131">
        <v>216785</v>
      </c>
      <c r="F817" s="131">
        <v>587007</v>
      </c>
      <c r="G817" s="131">
        <v>13510</v>
      </c>
      <c r="H817" s="131">
        <v>22715</v>
      </c>
      <c r="I817" s="131">
        <v>77287</v>
      </c>
      <c r="J817" s="49">
        <f t="shared" si="143"/>
        <v>0.36169338876217988</v>
      </c>
      <c r="K817" s="49">
        <f t="shared" si="141"/>
        <v>0.26657160838819438</v>
      </c>
      <c r="L817" s="49">
        <f t="shared" si="142"/>
        <v>0.37173500284962574</v>
      </c>
    </row>
    <row r="818" spans="1:12">
      <c r="A818" t="s">
        <v>440</v>
      </c>
      <c r="B818" s="131">
        <v>833181</v>
      </c>
      <c r="C818" s="131">
        <v>19954</v>
      </c>
      <c r="D818" s="131">
        <v>239166</v>
      </c>
      <c r="E818" s="131">
        <v>211702</v>
      </c>
      <c r="F818" s="131">
        <v>588901</v>
      </c>
      <c r="G818" s="131">
        <v>11960</v>
      </c>
      <c r="H818" s="131">
        <v>29129</v>
      </c>
      <c r="I818" s="131">
        <v>57741</v>
      </c>
      <c r="J818" s="49">
        <f t="shared" si="143"/>
        <v>0.42833782021093181</v>
      </c>
      <c r="K818" s="49">
        <f t="shared" si="141"/>
        <v>0.22636958549685851</v>
      </c>
      <c r="L818" s="49">
        <f t="shared" si="142"/>
        <v>0.34529259429220971</v>
      </c>
    </row>
    <row r="819" spans="1:12">
      <c r="A819" t="s">
        <v>441</v>
      </c>
      <c r="B819" s="131">
        <v>658640</v>
      </c>
      <c r="C819" s="131">
        <v>12179</v>
      </c>
      <c r="D819" s="131">
        <v>266235</v>
      </c>
      <c r="E819" s="131">
        <v>233968</v>
      </c>
      <c r="F819" s="131">
        <v>530152</v>
      </c>
      <c r="G819" s="131">
        <v>10687</v>
      </c>
      <c r="H819" s="131">
        <v>45151</v>
      </c>
      <c r="I819" s="131">
        <v>68808</v>
      </c>
      <c r="J819" s="49">
        <f t="shared" si="143"/>
        <v>0.3674069733051451</v>
      </c>
      <c r="K819" s="49">
        <f t="shared" si="141"/>
        <v>0.27396074092736417</v>
      </c>
      <c r="L819" s="49">
        <f t="shared" si="142"/>
        <v>0.35863228576749079</v>
      </c>
    </row>
    <row r="820" spans="1:12">
      <c r="A820" t="s">
        <v>442</v>
      </c>
      <c r="B820" s="139">
        <v>749489</v>
      </c>
      <c r="C820" s="139">
        <v>20283</v>
      </c>
      <c r="D820" s="139">
        <v>360689</v>
      </c>
      <c r="E820" s="139">
        <v>146904</v>
      </c>
      <c r="F820" s="139">
        <v>297366</v>
      </c>
      <c r="G820" s="139">
        <v>5662</v>
      </c>
      <c r="H820" s="139">
        <v>28112</v>
      </c>
      <c r="I820" s="139">
        <v>37259</v>
      </c>
      <c r="J820" s="49">
        <f>SUM(B820:C820)/SUM(B820:I820)</f>
        <v>0.46772927345597548</v>
      </c>
      <c r="K820" s="49">
        <f>SUM(D820:E820)/SUM(B820:I820)</f>
        <v>0.30842392955490583</v>
      </c>
      <c r="L820" s="49">
        <f>SUM(F820:I820)/SUM(B820:I820)</f>
        <v>0.22384679698911872</v>
      </c>
    </row>
    <row r="821" spans="1:12">
      <c r="A821" t="s">
        <v>443</v>
      </c>
      <c r="B821" s="477">
        <v>530910</v>
      </c>
      <c r="C821" s="477">
        <v>10647</v>
      </c>
      <c r="D821" s="477">
        <v>336525</v>
      </c>
      <c r="E821" s="477">
        <v>225625</v>
      </c>
      <c r="F821" s="477">
        <v>446015</v>
      </c>
      <c r="G821" s="477">
        <v>6707</v>
      </c>
      <c r="H821" s="477">
        <v>29468</v>
      </c>
      <c r="I821" s="477">
        <v>63981</v>
      </c>
      <c r="J821" s="49">
        <f>SUM(B821:C821)/SUM(B821:I821)</f>
        <v>0.32824063354987459</v>
      </c>
      <c r="K821" s="49">
        <f>SUM(D821:E821)/SUM(B821:I821)</f>
        <v>0.34072216248716569</v>
      </c>
      <c r="L821" s="49">
        <f>SUM(F821:I821)/SUM(B821:I821)</f>
        <v>0.33103720396295966</v>
      </c>
    </row>
    <row r="822" spans="1:12" ht="13.9" thickBot="1">
      <c r="A822" s="77" t="s">
        <v>451</v>
      </c>
      <c r="B822" s="143"/>
      <c r="C822" s="143"/>
      <c r="D822" s="143"/>
      <c r="E822" s="143"/>
      <c r="F822" s="143"/>
      <c r="G822" s="143"/>
      <c r="H822" s="143"/>
      <c r="I822" s="143"/>
      <c r="J822" s="62"/>
      <c r="K822" s="62"/>
      <c r="L822" s="62"/>
    </row>
    <row r="823" spans="1:12">
      <c r="A823" s="56" t="s">
        <v>576</v>
      </c>
      <c r="B823" s="139"/>
      <c r="C823" s="139"/>
      <c r="D823" s="139"/>
      <c r="E823" s="139"/>
      <c r="F823" s="139"/>
      <c r="G823" s="139"/>
      <c r="H823" s="139"/>
      <c r="I823" s="139"/>
      <c r="J823" s="49"/>
      <c r="K823" s="49"/>
      <c r="L823" s="49"/>
    </row>
    <row r="824" spans="1:12">
      <c r="A824" s="56" t="s">
        <v>577</v>
      </c>
      <c r="B824" s="139"/>
      <c r="C824" s="139"/>
      <c r="D824" s="139"/>
      <c r="E824" s="139"/>
      <c r="F824" s="139"/>
      <c r="G824" s="139"/>
      <c r="H824" s="139"/>
      <c r="I824" s="139"/>
      <c r="J824" s="49"/>
      <c r="K824" s="49"/>
      <c r="L824" s="49"/>
    </row>
    <row r="825" spans="1:12">
      <c r="A825" s="56" t="s">
        <v>578</v>
      </c>
      <c r="B825" s="139"/>
      <c r="C825" s="139"/>
      <c r="D825" s="139"/>
      <c r="E825" s="139"/>
      <c r="F825" s="139"/>
      <c r="G825" s="139"/>
      <c r="H825" s="139"/>
      <c r="I825" s="139"/>
      <c r="J825" s="49"/>
      <c r="K825" s="49"/>
      <c r="L825" s="49"/>
    </row>
    <row r="826" spans="1:12">
      <c r="A826" s="56" t="s">
        <v>587</v>
      </c>
    </row>
  </sheetData>
  <mergeCells count="6">
    <mergeCell ref="A765:F765"/>
    <mergeCell ref="B563:M563"/>
    <mergeCell ref="A738:A739"/>
    <mergeCell ref="BA165:BB165"/>
    <mergeCell ref="AC163:AO163"/>
    <mergeCell ref="C459:N459"/>
  </mergeCells>
  <phoneticPr fontId="5" type="noConversion"/>
  <hyperlinks>
    <hyperlink ref="A5" location="Data!A34" display="Table 1. Weekly (Thursday) settlement price of the nearby wheat futures contract, marketing-year 2022/23" xr:uid="{DC22AF5E-3CD8-43E2-969F-CD10611900D1}"/>
    <hyperlink ref="A6" location="Data!A99" display="Table 2. Weekly (Thursday) settlement price of the nearby wheat futures contract, marketing-year 2021/22" xr:uid="{23FA974E-1E31-44FA-8169-D56316BBDB6C}"/>
    <hyperlink ref="A7" location="Data!A164" display="Table 3. Average monthly settlement price for the nearby wheat futures contract by marketing-year-month, marketing-years 1975/76–2022/23" xr:uid="{3B623A4D-F305-4560-AB2F-C3CCA53652CE}"/>
    <hyperlink ref="A10" location="Data!A220" display="Table 4. Observed monthly farm price received by week for U.S. wheat producers, marketing-year 2023/24 (from monthly Agricultural Prices report)" xr:uid="{780DB5AB-C3A3-4924-B950-FEDA5AE39FBE}"/>
    <hyperlink ref="A11" location="Data!A285" display="Table 5. Observed monthly farm price received by week for U.S. wheat producers, marketing-year 2022/23 (from monthly Agricultural Prices report)" xr:uid="{7D663D1B-A8DD-4C75-803A-F7718A87427F}"/>
    <hyperlink ref="A12" location="Data!A350" display="Table 6. Monthly and annual price received by U.S. wheat producers, marketing-years 1975/76-2023/24" xr:uid="{F5BAD7F2-C109-44E8-A626-A75DCE7079D5}"/>
    <hyperlink ref="A15" location="Data!A404" display="Table 7. Average monthly basis (farm price received less futures) for U.S. wheat, marketing-years 1975/76-2023/24" xr:uid="{CF31BDD5-A364-4330-A9E8-BC44C6BB10D7}"/>
    <hyperlink ref="A18" location="Data!A508" display="Table 9. Monthly marketing weights for U.S. wheat, marketing-years 1975/76-2022/23" xr:uid="{80586EC2-689D-44A2-A586-1A2924A4A11C}"/>
    <hyperlink ref="A19" location="Data!A562" display="Table 10. 5-year average monthly marketing weights for U.S. wheat, marketing-years 1975/76-2022/23" xr:uid="{0C058C78-F34C-4243-B0BB-7B84D5D75FBC}"/>
    <hyperlink ref="A22" location="Data!A612" display="Table 11. WASDE monthly projection of the U.S. farm price received for wheat by forecast period, marketing-year 2023/24" xr:uid="{C2E76EBA-5414-4BD7-B212-F0E31BF24F42}"/>
    <hyperlink ref="A23" location="Data!A674" display="Table 12. WASDE monthly projection of the U.S. farm price received for wheat by forecast period, marketing-year 2022/23" xr:uid="{ABE8837E-6298-4262-9628-4969A62935A2}"/>
    <hyperlink ref="A26" location="Data!A736" display="Table 13. Policy parameters-target price, national average loan rate, direct payment rate, counter-cyclical payment trigger price, and reference price, marketing-years 2002/3-2023/24" xr:uid="{2396B2C1-1297-4E40-98C8-E621074688CF}"/>
    <hyperlink ref="A29" location="Data!A764" display="Table 14: By-class production and contract weights for May and June, 2010/11–2023/24" xr:uid="{A8958AAF-C19B-40C0-AA82-093DC36DC9E3}"/>
    <hyperlink ref="A30" location="Data!A785" display="Table 15: By-class production and contract weights for July and August, 2010/11–2023/24" xr:uid="{8487B8BE-0E7C-46C6-8475-7D366D56601E}"/>
    <hyperlink ref="A31" location="Data!A806" display="Table 16: By-class production and contract weights for September through May, 2010/11–2023/24" xr:uid="{F47B8481-8D85-48F1-A12E-7D3AC094CFF8}"/>
    <hyperlink ref="A16" location="Data!A457" display="Table 8. 5-year average monthly basis (farm price received less futures) for U.S. soybeans, marketing  years 1980/81–2023/24" xr:uid="{D7908481-C6CA-4A3A-A401-20AC33FDC20F}"/>
  </hyperlinks>
  <pageMargins left="0.75" right="0.75" top="1" bottom="1" header="0.5" footer="0.5"/>
  <pageSetup orientation="landscape" r:id="rId1"/>
  <headerFooter alignWithMargins="0"/>
  <cellWatches>
    <cellWatch r="F313"/>
  </cellWatches>
  <ignoredErrors>
    <ignoredError sqref="C566:O591 D607:G607 O607 C464:N475 E462:N462 C479:N486 D476:N476 C497:N497 D496:N496 D477:N477 C489:N495 D487:N487 D488:N488 D504:J504 C503:N503 D502:N502 D478:N478 C476:C478 D463:N463 C499:N501 D498:N498 N504 I607:M607 C593:O606 C592:F592 H592:O592" formulaRange="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730B694FD86AC4097B2E4FA446ED7F7" ma:contentTypeVersion="9" ma:contentTypeDescription="Create a new document." ma:contentTypeScope="" ma:versionID="0149436c45fd785429f784491283d3fa">
  <xsd:schema xmlns:xsd="http://www.w3.org/2001/XMLSchema" xmlns:xs="http://www.w3.org/2001/XMLSchema" xmlns:p="http://schemas.microsoft.com/office/2006/metadata/properties" xmlns:ns3="e0181adc-8c8c-44cf-ad0c-9ec258a514da" xmlns:ns4="1cb4ada0-a14c-4d20-8011-0134764d3016" targetNamespace="http://schemas.microsoft.com/office/2006/metadata/properties" ma:root="true" ma:fieldsID="c9c4d21844948305c328e68d09905098" ns3:_="" ns4:_="">
    <xsd:import namespace="e0181adc-8c8c-44cf-ad0c-9ec258a514da"/>
    <xsd:import namespace="1cb4ada0-a14c-4d20-8011-0134764d301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181adc-8c8c-44cf-ad0c-9ec258a514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4ada0-a14c-4d20-8011-0134764d301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528548-5B60-45AF-B426-4651D18C4F89}"/>
</file>

<file path=customXml/itemProps2.xml><?xml version="1.0" encoding="utf-8"?>
<ds:datastoreItem xmlns:ds="http://schemas.openxmlformats.org/officeDocument/2006/customXml" ds:itemID="{EFBA9E42-D546-4474-AFE2-58446BDAE814}"/>
</file>

<file path=customXml/itemProps3.xml><?xml version="1.0" encoding="utf-8"?>
<ds:datastoreItem xmlns:ds="http://schemas.openxmlformats.org/officeDocument/2006/customXml" ds:itemID="{B248BB6E-0ACA-4E1C-94CE-D3567A14D97D}"/>
</file>

<file path=docProps/app.xml><?xml version="1.0" encoding="utf-8"?>
<Properties xmlns="http://schemas.openxmlformats.org/officeDocument/2006/extended-properties" xmlns:vt="http://schemas.openxmlformats.org/officeDocument/2006/docPropsVTypes">
  <Application>Microsoft Excel Online</Application>
  <Manager/>
  <Company>USDA Economic Research Service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Wheat</dc:title>
  <dc:subject>agricultural economics</dc:subject>
  <dc:creator>Bonnie LeBeau</dc:creator>
  <cp:keywords>wheat, forecast model, futures prices, season-average price, counter-cyclical payments, CCP</cp:keywords>
  <dc:description/>
  <cp:lastModifiedBy>LeBeau, Bonnie - REE-ERS</cp:lastModifiedBy>
  <cp:revision/>
  <dcterms:created xsi:type="dcterms:W3CDTF">2004-10-01T15:31:32Z</dcterms:created>
  <dcterms:modified xsi:type="dcterms:W3CDTF">2024-04-24T00:17:24Z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0x0101009730B694FD86AC4097B2E4FA446ED7F7</vt:lpwstr>
  </property>
</Properties>
</file>