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jaswinisundar/Documents/Management Books/General/Financial Modelling Course/"/>
    </mc:Choice>
  </mc:AlternateContent>
  <xr:revisionPtr revIDLastSave="0" documentId="13_ncr:1_{D5DD8B55-E0BC-C74B-B81E-52A9E16D5BE7}" xr6:coauthVersionLast="47" xr6:coauthVersionMax="47" xr10:uidLastSave="{00000000-0000-0000-0000-000000000000}"/>
  <bookViews>
    <workbookView xWindow="1020" yWindow="620" windowWidth="26820" windowHeight="14740" activeTab="1" xr2:uid="{00000000-000D-0000-FFFF-FFFF00000000}"/>
  </bookViews>
  <sheets>
    <sheet name="Inputs and Outputs" sheetId="1" r:id="rId1"/>
    <sheet name="Calculations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43026.6845601852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2" l="1"/>
  <c r="B30" i="2"/>
  <c r="B31" i="2"/>
  <c r="B32" i="2"/>
  <c r="C32" i="2" s="1"/>
  <c r="B33" i="2"/>
  <c r="D33" i="2" s="1"/>
  <c r="B34" i="2"/>
  <c r="B35" i="2"/>
  <c r="C35" i="2" s="1"/>
  <c r="B36" i="2"/>
  <c r="B37" i="2"/>
  <c r="B38" i="2"/>
  <c r="B39" i="2"/>
  <c r="B40" i="2"/>
  <c r="C40" i="2" s="1"/>
  <c r="B41" i="2"/>
  <c r="C41" i="2" s="1"/>
  <c r="B42" i="2"/>
  <c r="B28" i="2"/>
  <c r="C28" i="2" s="1"/>
  <c r="B24" i="2"/>
  <c r="B25" i="2"/>
  <c r="B26" i="2"/>
  <c r="B27" i="2"/>
  <c r="B23" i="2"/>
  <c r="C23" i="2" s="1"/>
  <c r="C42" i="2"/>
  <c r="C38" i="2"/>
  <c r="F39" i="2"/>
  <c r="F40" i="2"/>
  <c r="F41" i="2"/>
  <c r="F42" i="2"/>
  <c r="F38" i="2"/>
  <c r="F37" i="2"/>
  <c r="F36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D24" i="2"/>
  <c r="D25" i="2"/>
  <c r="D26" i="2"/>
  <c r="D27" i="2"/>
  <c r="D28" i="2"/>
  <c r="D29" i="2"/>
  <c r="D30" i="2"/>
  <c r="D31" i="2"/>
  <c r="D34" i="2"/>
  <c r="D36" i="2"/>
  <c r="D37" i="2"/>
  <c r="D38" i="2"/>
  <c r="D39" i="2"/>
  <c r="D40" i="2"/>
  <c r="D41" i="2"/>
  <c r="D42" i="2"/>
  <c r="C37" i="2"/>
  <c r="C24" i="2"/>
  <c r="C25" i="2"/>
  <c r="C26" i="2"/>
  <c r="C27" i="2"/>
  <c r="C29" i="2"/>
  <c r="C30" i="2"/>
  <c r="C31" i="2"/>
  <c r="C34" i="2"/>
  <c r="C39" i="2"/>
  <c r="C36" i="2"/>
  <c r="B25" i="1"/>
  <c r="A18" i="2"/>
  <c r="B18" i="2"/>
  <c r="A42" i="2"/>
  <c r="A37" i="2"/>
  <c r="A38" i="2"/>
  <c r="A39" i="2"/>
  <c r="A40" i="2"/>
  <c r="A41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23" i="2"/>
  <c r="A4" i="2"/>
  <c r="B4" i="2"/>
  <c r="A5" i="2"/>
  <c r="B5" i="2"/>
  <c r="A6" i="2"/>
  <c r="B6" i="2"/>
  <c r="A9" i="2"/>
  <c r="B9" i="2"/>
  <c r="A10" i="2"/>
  <c r="B10" i="2"/>
  <c r="A11" i="2"/>
  <c r="B11" i="2"/>
  <c r="A12" i="2"/>
  <c r="B12" i="2"/>
  <c r="A15" i="2"/>
  <c r="B15" i="2"/>
  <c r="B3" i="2"/>
  <c r="A3" i="2"/>
  <c r="D35" i="2" l="1"/>
  <c r="C33" i="2"/>
  <c r="D32" i="2"/>
  <c r="D23" i="2"/>
  <c r="G32" i="2"/>
  <c r="E31" i="2"/>
  <c r="E27" i="2"/>
  <c r="E36" i="2"/>
  <c r="E35" i="2"/>
  <c r="E25" i="2"/>
  <c r="E30" i="2"/>
  <c r="G36" i="2"/>
  <c r="B39" i="1" s="1"/>
  <c r="E28" i="2"/>
  <c r="E29" i="2"/>
  <c r="B35" i="1"/>
  <c r="E38" i="2"/>
  <c r="E26" i="2"/>
  <c r="E37" i="2"/>
  <c r="E41" i="2"/>
  <c r="E33" i="2"/>
  <c r="E42" i="2"/>
  <c r="E34" i="2"/>
  <c r="E24" i="2"/>
  <c r="E40" i="2"/>
  <c r="E32" i="2"/>
  <c r="E23" i="2"/>
  <c r="E39" i="2"/>
  <c r="G23" i="2" l="1"/>
  <c r="G41" i="2"/>
  <c r="B44" i="1" s="1"/>
  <c r="G26" i="2"/>
  <c r="B29" i="1" s="1"/>
  <c r="G33" i="2"/>
  <c r="B36" i="1" s="1"/>
  <c r="G34" i="2"/>
  <c r="B37" i="1" s="1"/>
  <c r="G24" i="2"/>
  <c r="B27" i="1" s="1"/>
  <c r="G35" i="2"/>
  <c r="B38" i="1" s="1"/>
  <c r="G30" i="2"/>
  <c r="B33" i="1" s="1"/>
  <c r="G28" i="2"/>
  <c r="B31" i="1" s="1"/>
  <c r="G37" i="2"/>
  <c r="B40" i="1" s="1"/>
  <c r="G29" i="2"/>
  <c r="B32" i="1" s="1"/>
  <c r="G25" i="2"/>
  <c r="B28" i="1" s="1"/>
  <c r="G27" i="2"/>
  <c r="B30" i="1" s="1"/>
  <c r="G31" i="2"/>
  <c r="B34" i="1" s="1"/>
  <c r="G42" i="2"/>
  <c r="B45" i="1" s="1"/>
  <c r="G38" i="2"/>
  <c r="B41" i="1" s="1"/>
  <c r="G39" i="2"/>
  <c r="B42" i="1" s="1"/>
  <c r="G40" i="2"/>
  <c r="B43" i="1" s="1"/>
  <c r="B26" i="1" l="1"/>
  <c r="G44" i="2"/>
  <c r="B24" i="1" s="1"/>
</calcChain>
</file>

<file path=xl/sharedStrings.xml><?xml version="1.0" encoding="utf-8"?>
<sst xmlns="http://schemas.openxmlformats.org/spreadsheetml/2006/main" count="38" uniqueCount="33">
  <si>
    <t>Inputs</t>
  </si>
  <si>
    <t>Number of Phones</t>
  </si>
  <si>
    <t>Scrap Value of Machine</t>
  </si>
  <si>
    <t>Machine Inputs</t>
  </si>
  <si>
    <t>Revenue Inputs</t>
  </si>
  <si>
    <t>Price per Phone</t>
  </si>
  <si>
    <t>Number of Years of Life per Machine</t>
  </si>
  <si>
    <t>Business Decision Inputs</t>
  </si>
  <si>
    <t>Number of Machines</t>
  </si>
  <si>
    <t>Initial Demand</t>
  </si>
  <si>
    <t>Demand Growth per Advertisement</t>
  </si>
  <si>
    <t>TVM Inputs</t>
  </si>
  <si>
    <t>Interest Rate</t>
  </si>
  <si>
    <t>Outputs</t>
  </si>
  <si>
    <t>Net Present Value of Business</t>
  </si>
  <si>
    <t>Input Name</t>
  </si>
  <si>
    <t>Value</t>
  </si>
  <si>
    <t>Output Name</t>
  </si>
  <si>
    <t>Cash Flows by Year</t>
  </si>
  <si>
    <t>=Output cell</t>
  </si>
  <si>
    <t>Variable Cost per Phone</t>
  </si>
  <si>
    <t>Cost per Machine or Advertising</t>
  </si>
  <si>
    <t>Time</t>
  </si>
  <si>
    <t>Demand Calculation</t>
  </si>
  <si>
    <t>Scrap Value Calculation</t>
  </si>
  <si>
    <t>Revenue (PxQ) for phones</t>
  </si>
  <si>
    <t>Variable Cost of the phone</t>
  </si>
  <si>
    <t>Investment</t>
  </si>
  <si>
    <t>Cash Flow</t>
  </si>
  <si>
    <t>TMV Inputs</t>
  </si>
  <si>
    <t>Calculations For Cash Flow and NPV</t>
  </si>
  <si>
    <t>NPV Calculation: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</si>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</sst>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43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164" fontId="2" fillId="2" borderId="0" xfId="1" applyNumberFormat="1"/>
    <xf numFmtId="8" fontId="2" fillId="2" borderId="0" xfId="1" applyNumberFormat="1"/>
    <xf numFmtId="0" fontId="2" fillId="2" borderId="0" xfId="1"/>
    <xf numFmtId="0" fontId="0" fillId="0" borderId="0" xfId="0" quotePrefix="1"/>
    <xf numFmtId="43" fontId="0" fillId="0" borderId="0" xfId="2" applyFont="1"/>
    <xf numFmtId="43" fontId="0" fillId="0" borderId="0" xfId="0" applyNumberFormat="1"/>
    <xf numFmtId="0" fontId="0" fillId="0" borderId="0" xfId="2" applyNumberFormat="1" applyFont="1"/>
    <xf numFmtId="43" fontId="0" fillId="0" borderId="0" xfId="2" applyFont="1" applyBorder="1"/>
    <xf numFmtId="0" fontId="0" fillId="0" borderId="4" xfId="0" applyBorder="1"/>
    <xf numFmtId="0" fontId="1" fillId="5" borderId="0" xfId="0" applyFont="1" applyFill="1" applyAlignment="1">
      <alignment horizontal="center"/>
    </xf>
    <xf numFmtId="0" fontId="1" fillId="0" borderId="5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8" fontId="1" fillId="5" borderId="0" xfId="0" applyNumberFormat="1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3">
    <cellStyle name="Comma" xfId="2" builtinId="3"/>
    <cellStyle name="Neutral" xfId="1" builtinId="28"/>
    <cellStyle name="Normal" xfId="0" builtinId="0"/>
  </cellStyles>
  <dxfs count="14"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5" formatCode="_(* #,##0.00_);_(* \(#,##0.00\);_(* &quot;-&quot;??_);_(@_)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3</xdr:row>
      <xdr:rowOff>0</xdr:rowOff>
    </xdr:from>
    <xdr:to>
      <xdr:col>9</xdr:col>
      <xdr:colOff>647700</xdr:colOff>
      <xdr:row>15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6F6AE7-B51D-A6EA-17D0-6B5507BE476D}"/>
            </a:ext>
          </a:extLst>
        </xdr:cNvPr>
        <xdr:cNvSpPr txBox="1"/>
      </xdr:nvSpPr>
      <xdr:spPr>
        <a:xfrm>
          <a:off x="5130800" y="660400"/>
          <a:ext cx="4000500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Questions:</a:t>
          </a:r>
        </a:p>
        <a:p>
          <a:endParaRPr lang="en-US" sz="1100"/>
        </a:p>
        <a:p>
          <a:r>
            <a:rPr lang="en-US" sz="1100"/>
            <a:t>1.</a:t>
          </a:r>
          <a:r>
            <a:rPr lang="en-US" sz="1100" baseline="0"/>
            <a:t> How many machines to invest in?</a:t>
          </a:r>
        </a:p>
        <a:p>
          <a:r>
            <a:rPr lang="en-US" sz="1100" baseline="0"/>
            <a:t>2. How much to spend on marketing?</a:t>
          </a:r>
        </a:p>
        <a:p>
          <a:endParaRPr lang="en-US" sz="1100" baseline="0"/>
        </a:p>
        <a:p>
          <a:r>
            <a:rPr lang="en-US" sz="1100" baseline="0"/>
            <a:t>Points to remember:</a:t>
          </a:r>
        </a:p>
        <a:p>
          <a:r>
            <a:rPr lang="en-US" sz="1100"/>
            <a:t>1. scrapping a machine means</a:t>
          </a:r>
          <a:r>
            <a:rPr lang="en-US" sz="1100" baseline="0"/>
            <a:t> you can gain money from it</a:t>
          </a:r>
        </a:p>
        <a:p>
          <a:r>
            <a:rPr lang="en-US" sz="1100" baseline="0"/>
            <a:t>2. cost per machine or advertising is your investment value.</a:t>
          </a:r>
        </a:p>
        <a:p>
          <a:r>
            <a:rPr lang="en-US" sz="1100" baseline="0"/>
            <a:t>3. First year, you must buy a machine</a:t>
          </a:r>
        </a:p>
        <a:p>
          <a:r>
            <a:rPr lang="en-US" sz="1100" baseline="0"/>
            <a:t>4. demand for your phone increases with each time you advertise</a:t>
          </a:r>
        </a:p>
        <a:p>
          <a:r>
            <a:rPr lang="en-US" sz="1100" baseline="0"/>
            <a:t>5. Cmachine is paid in every year (we'll keep this towards the end)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2:B19" totalsRowShown="0">
  <autoFilter ref="A2:B19" xr:uid="{00000000-0009-0000-0100-000003000000}"/>
  <tableColumns count="2">
    <tableColumn id="1" xr3:uid="{00000000-0010-0000-0000-000001000000}" name="Input Name"/>
    <tableColumn id="2" xr3:uid="{00000000-0010-0000-0000-000002000000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23:B45" totalsRowShown="0" headerRowDxfId="13">
  <autoFilter ref="A23:B45" xr:uid="{00000000-0009-0000-0100-000004000000}"/>
  <tableColumns count="2">
    <tableColumn id="1" xr3:uid="{00000000-0010-0000-0100-000001000000}" name="Output Name"/>
    <tableColumn id="2" xr3:uid="{00000000-0010-0000-0100-000002000000}" name="Value" dataDxfId="12">
      <calculatedColumnFormula>Calculations!G21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07770B-6393-D24E-A0CD-623A087534D4}" name="Table1" displayName="Table1" ref="A22:G44" totalsRowShown="0" headerRowDxfId="11" dataDxfId="9" headerRowBorderDxfId="10" tableBorderDxfId="8" dataCellStyle="Comma">
  <autoFilter ref="A22:G44" xr:uid="{8807770B-6393-D24E-A0CD-623A087534D4}"/>
  <tableColumns count="7">
    <tableColumn id="1" xr3:uid="{70851A39-A289-9846-AC29-4377A9048BA8}" name="Time"/>
    <tableColumn id="2" xr3:uid="{E9DF176A-A657-D649-8134-E5C700437BDB}" name="Demand Calculation" dataDxfId="7"/>
    <tableColumn id="3" xr3:uid="{82E3DA98-BD5A-6942-824F-C9719226038C}" name="Revenue (PxQ) for phones" dataDxfId="6" dataCellStyle="Comma"/>
    <tableColumn id="4" xr3:uid="{AC3787D7-4713-5548-AB7B-E0CC57B9F539}" name="Variable Cost of the phone" dataDxfId="5" dataCellStyle="Comma"/>
    <tableColumn id="5" xr3:uid="{9CC4338E-A16F-B442-8016-1EE155AE45BE}" name="Investment" dataDxfId="4" dataCellStyle="Comma"/>
    <tableColumn id="6" xr3:uid="{8DFBE308-EF06-DB48-9EDB-F0F1CC415A84}" name="Scrap Value Calculation" dataDxfId="3" dataCellStyle="Comma"/>
    <tableColumn id="7" xr3:uid="{569594CC-6769-7741-A610-E89F2F9B9257}" name="Cash Flow" dataDxfId="2" dataCellStyle="Comma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D1AA06-AC38-9C4E-AE6E-9EC1D2D0EC3E}" name="Table2" displayName="Table2" ref="A1:B18" totalsRowShown="0" headerRowDxfId="1" tableBorderDxfId="0">
  <autoFilter ref="A1:B18" xr:uid="{78D1AA06-AC38-9C4E-AE6E-9EC1D2D0EC3E}"/>
  <tableColumns count="2">
    <tableColumn id="1" xr3:uid="{F0FC6F75-7D8E-F742-AFAB-E727D7BA55E5}" name="Inputs"/>
    <tableColumn id="2" xr3:uid="{4BD667E2-BFC1-894D-8C3C-9816EB2AEB95}" name="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34" bestFit="1" customWidth="1"/>
    <col min="2" max="2" width="15.5" bestFit="1" customWidth="1"/>
  </cols>
  <sheetData>
    <row r="1" spans="1:5" ht="21" x14ac:dyDescent="0.25">
      <c r="A1" s="18" t="s">
        <v>0</v>
      </c>
      <c r="B1" s="19"/>
    </row>
    <row r="2" spans="1:5" ht="16.5" customHeight="1" x14ac:dyDescent="0.2">
      <c r="A2" t="s">
        <v>15</v>
      </c>
      <c r="B2" t="s">
        <v>16</v>
      </c>
      <c r="D2" s="7"/>
      <c r="E2" s="8" t="s">
        <v>19</v>
      </c>
    </row>
    <row r="3" spans="1:5" x14ac:dyDescent="0.2">
      <c r="A3" s="1" t="s">
        <v>3</v>
      </c>
    </row>
    <row r="4" spans="1:5" x14ac:dyDescent="0.2">
      <c r="A4" s="3" t="s">
        <v>1</v>
      </c>
      <c r="B4">
        <v>100000</v>
      </c>
    </row>
    <row r="5" spans="1:5" x14ac:dyDescent="0.2">
      <c r="A5" s="3" t="s">
        <v>2</v>
      </c>
      <c r="B5" s="4">
        <v>50000</v>
      </c>
    </row>
    <row r="6" spans="1:5" x14ac:dyDescent="0.2">
      <c r="A6" s="3" t="s">
        <v>21</v>
      </c>
      <c r="B6" s="4">
        <v>1000000</v>
      </c>
    </row>
    <row r="7" spans="1:5" x14ac:dyDescent="0.2">
      <c r="A7" s="3" t="s">
        <v>6</v>
      </c>
      <c r="B7">
        <v>10</v>
      </c>
    </row>
    <row r="9" spans="1:5" x14ac:dyDescent="0.2">
      <c r="A9" s="1" t="s">
        <v>4</v>
      </c>
    </row>
    <row r="10" spans="1:5" x14ac:dyDescent="0.2">
      <c r="A10" s="3" t="s">
        <v>5</v>
      </c>
      <c r="B10" s="4">
        <v>500</v>
      </c>
    </row>
    <row r="11" spans="1:5" x14ac:dyDescent="0.2">
      <c r="A11" s="3" t="s">
        <v>20</v>
      </c>
      <c r="B11" s="4">
        <v>250</v>
      </c>
    </row>
    <row r="12" spans="1:5" x14ac:dyDescent="0.2">
      <c r="A12" s="3" t="s">
        <v>9</v>
      </c>
      <c r="B12">
        <v>100000</v>
      </c>
    </row>
    <row r="13" spans="1:5" x14ac:dyDescent="0.2">
      <c r="A13" s="3" t="s">
        <v>10</v>
      </c>
      <c r="B13" s="2">
        <v>0.2</v>
      </c>
    </row>
    <row r="15" spans="1:5" x14ac:dyDescent="0.2">
      <c r="A15" s="1" t="s">
        <v>7</v>
      </c>
    </row>
    <row r="16" spans="1:5" x14ac:dyDescent="0.2">
      <c r="A16" s="3" t="s">
        <v>8</v>
      </c>
      <c r="B16">
        <v>5</v>
      </c>
    </row>
    <row r="18" spans="1:2" x14ac:dyDescent="0.2">
      <c r="A18" s="1" t="s">
        <v>11</v>
      </c>
    </row>
    <row r="19" spans="1:2" x14ac:dyDescent="0.2">
      <c r="A19" s="3" t="s">
        <v>12</v>
      </c>
      <c r="B19" s="2">
        <v>0.05</v>
      </c>
    </row>
    <row r="22" spans="1:2" ht="21" x14ac:dyDescent="0.25">
      <c r="A22" s="20" t="s">
        <v>13</v>
      </c>
      <c r="B22" s="21"/>
    </row>
    <row r="23" spans="1:2" x14ac:dyDescent="0.2">
      <c r="A23" s="1" t="s">
        <v>17</v>
      </c>
      <c r="B23" t="s">
        <v>16</v>
      </c>
    </row>
    <row r="24" spans="1:2" x14ac:dyDescent="0.2">
      <c r="A24" t="s">
        <v>14</v>
      </c>
      <c r="B24" s="6">
        <f>Calculations!G44</f>
        <v>369276542.47415346</v>
      </c>
    </row>
    <row r="25" spans="1:2" x14ac:dyDescent="0.2">
      <c r="A25" t="s">
        <v>18</v>
      </c>
      <c r="B25" s="4" t="str">
        <f>Calculations!G22</f>
        <v>Cash Flow</v>
      </c>
    </row>
    <row r="26" spans="1:2" x14ac:dyDescent="0.2">
      <c r="A26">
        <v>1</v>
      </c>
      <c r="B26" s="5">
        <f>Calculations!G23</f>
        <v>24000000</v>
      </c>
    </row>
    <row r="27" spans="1:2" x14ac:dyDescent="0.2">
      <c r="A27">
        <v>2</v>
      </c>
      <c r="B27" s="5">
        <f>Calculations!G24</f>
        <v>24000000</v>
      </c>
    </row>
    <row r="28" spans="1:2" x14ac:dyDescent="0.2">
      <c r="A28">
        <v>3</v>
      </c>
      <c r="B28" s="5">
        <f>Calculations!G25</f>
        <v>24000000</v>
      </c>
    </row>
    <row r="29" spans="1:2" x14ac:dyDescent="0.2">
      <c r="A29">
        <v>4</v>
      </c>
      <c r="B29" s="5">
        <f>Calculations!G26</f>
        <v>24000000</v>
      </c>
    </row>
    <row r="30" spans="1:2" x14ac:dyDescent="0.2">
      <c r="A30">
        <v>5</v>
      </c>
      <c r="B30" s="5">
        <f>Calculations!G27</f>
        <v>24000000</v>
      </c>
    </row>
    <row r="31" spans="1:2" x14ac:dyDescent="0.2">
      <c r="A31">
        <v>6</v>
      </c>
      <c r="B31" s="5">
        <f>Calculations!G28</f>
        <v>29000000</v>
      </c>
    </row>
    <row r="32" spans="1:2" x14ac:dyDescent="0.2">
      <c r="A32">
        <v>7</v>
      </c>
      <c r="B32" s="5">
        <f>Calculations!G29</f>
        <v>35000000</v>
      </c>
    </row>
    <row r="33" spans="1:2" x14ac:dyDescent="0.2">
      <c r="A33">
        <v>8</v>
      </c>
      <c r="B33" s="5">
        <f>Calculations!G30</f>
        <v>42200000</v>
      </c>
    </row>
    <row r="34" spans="1:2" x14ac:dyDescent="0.2">
      <c r="A34">
        <v>9</v>
      </c>
      <c r="B34" s="5">
        <f>Calculations!G31</f>
        <v>50840000</v>
      </c>
    </row>
    <row r="35" spans="1:2" x14ac:dyDescent="0.2">
      <c r="A35">
        <v>10</v>
      </c>
      <c r="B35" s="5">
        <f>Calculations!G32</f>
        <v>61208000</v>
      </c>
    </row>
    <row r="36" spans="1:2" x14ac:dyDescent="0.2">
      <c r="A36">
        <v>11</v>
      </c>
      <c r="B36" s="5">
        <f>Calculations!G33</f>
        <v>73699599.999999985</v>
      </c>
    </row>
    <row r="37" spans="1:2" x14ac:dyDescent="0.2">
      <c r="A37">
        <v>12</v>
      </c>
      <c r="B37" s="5">
        <f>Calculations!G34</f>
        <v>74050000</v>
      </c>
    </row>
    <row r="38" spans="1:2" x14ac:dyDescent="0.2">
      <c r="A38">
        <v>13</v>
      </c>
      <c r="B38" s="5">
        <f>Calculations!G35</f>
        <v>49050000</v>
      </c>
    </row>
    <row r="39" spans="1:2" x14ac:dyDescent="0.2">
      <c r="A39">
        <v>14</v>
      </c>
      <c r="B39" s="5">
        <f>Calculations!G36</f>
        <v>24050000</v>
      </c>
    </row>
    <row r="40" spans="1:2" x14ac:dyDescent="0.2">
      <c r="A40">
        <v>15</v>
      </c>
      <c r="B40" s="5">
        <f>Calculations!G37</f>
        <v>-950000</v>
      </c>
    </row>
    <row r="41" spans="1:2" x14ac:dyDescent="0.2">
      <c r="A41">
        <v>16</v>
      </c>
      <c r="B41" s="5">
        <f>Calculations!G38</f>
        <v>-1000000</v>
      </c>
    </row>
    <row r="42" spans="1:2" x14ac:dyDescent="0.2">
      <c r="A42">
        <v>17</v>
      </c>
      <c r="B42" s="5">
        <f>Calculations!G39</f>
        <v>-1000000</v>
      </c>
    </row>
    <row r="43" spans="1:2" x14ac:dyDescent="0.2">
      <c r="A43">
        <v>18</v>
      </c>
      <c r="B43" s="5">
        <f>Calculations!G40</f>
        <v>-1000000</v>
      </c>
    </row>
    <row r="44" spans="1:2" x14ac:dyDescent="0.2">
      <c r="A44">
        <v>19</v>
      </c>
      <c r="B44" s="5">
        <f>Calculations!G41</f>
        <v>-1000000</v>
      </c>
    </row>
    <row r="45" spans="1:2" x14ac:dyDescent="0.2">
      <c r="A45">
        <v>20</v>
      </c>
      <c r="B45" s="5">
        <f>Calculations!G42</f>
        <v>-1000000</v>
      </c>
    </row>
  </sheetData>
  <mergeCells count="2">
    <mergeCell ref="A1:B1"/>
    <mergeCell ref="A22:B22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BFBE-5F59-E942-AD7F-EFF58255870B}">
  <dimension ref="A1:L44"/>
  <sheetViews>
    <sheetView tabSelected="1" workbookViewId="0">
      <selection activeCell="C23" sqref="C23"/>
    </sheetView>
  </sheetViews>
  <sheetFormatPr baseColWidth="10" defaultRowHeight="15" x14ac:dyDescent="0.2"/>
  <cols>
    <col min="1" max="1" width="28.33203125" bestFit="1" customWidth="1"/>
    <col min="2" max="2" width="19" customWidth="1"/>
    <col min="3" max="3" width="23.33203125" customWidth="1"/>
    <col min="4" max="4" width="23.83203125" customWidth="1"/>
    <col min="5" max="6" width="22.83203125" customWidth="1"/>
    <col min="7" max="7" width="27" bestFit="1" customWidth="1"/>
    <col min="8" max="9" width="27" customWidth="1"/>
    <col min="10" max="10" width="19.1640625" bestFit="1" customWidth="1"/>
    <col min="11" max="11" width="22.83203125" style="9" bestFit="1" customWidth="1"/>
    <col min="12" max="12" width="27.5" bestFit="1" customWidth="1"/>
  </cols>
  <sheetData>
    <row r="1" spans="1:10" x14ac:dyDescent="0.2">
      <c r="A1" s="16" t="s">
        <v>0</v>
      </c>
      <c r="B1" s="16" t="s">
        <v>32</v>
      </c>
    </row>
    <row r="2" spans="1:10" x14ac:dyDescent="0.2">
      <c r="A2" s="13" t="s">
        <v>3</v>
      </c>
      <c r="B2" s="13"/>
    </row>
    <row r="3" spans="1:10" x14ac:dyDescent="0.2">
      <c r="A3" t="str">
        <f>'Inputs and Outputs'!A4</f>
        <v>Number of Phones</v>
      </c>
      <c r="B3" s="12">
        <f>'Inputs and Outputs'!B4</f>
        <v>100000</v>
      </c>
      <c r="C3" s="9"/>
    </row>
    <row r="4" spans="1:10" x14ac:dyDescent="0.2">
      <c r="A4" t="str">
        <f>'Inputs and Outputs'!A5</f>
        <v>Scrap Value of Machine</v>
      </c>
      <c r="B4" s="12">
        <f>'Inputs and Outputs'!B5</f>
        <v>50000</v>
      </c>
      <c r="C4" s="9"/>
      <c r="J4" s="10"/>
    </row>
    <row r="5" spans="1:10" x14ac:dyDescent="0.2">
      <c r="A5" t="str">
        <f>'Inputs and Outputs'!A6</f>
        <v>Cost per Machine or Advertising</v>
      </c>
      <c r="B5" s="12">
        <f>'Inputs and Outputs'!B6</f>
        <v>1000000</v>
      </c>
      <c r="C5" s="9"/>
    </row>
    <row r="6" spans="1:10" x14ac:dyDescent="0.2">
      <c r="A6" t="str">
        <f>'Inputs and Outputs'!A7</f>
        <v>Number of Years of Life per Machine</v>
      </c>
      <c r="B6">
        <f>'Inputs and Outputs'!B7</f>
        <v>10</v>
      </c>
      <c r="J6" s="10"/>
    </row>
    <row r="8" spans="1:10" x14ac:dyDescent="0.2">
      <c r="A8" s="13" t="s">
        <v>4</v>
      </c>
      <c r="B8" s="13"/>
    </row>
    <row r="9" spans="1:10" x14ac:dyDescent="0.2">
      <c r="A9" t="str">
        <f>'Inputs and Outputs'!A10</f>
        <v>Price per Phone</v>
      </c>
      <c r="B9" s="12">
        <f>'Inputs and Outputs'!B10</f>
        <v>500</v>
      </c>
      <c r="C9" s="9"/>
    </row>
    <row r="10" spans="1:10" x14ac:dyDescent="0.2">
      <c r="A10" t="str">
        <f>'Inputs and Outputs'!A11</f>
        <v>Variable Cost per Phone</v>
      </c>
      <c r="B10" s="12">
        <f>'Inputs and Outputs'!B11</f>
        <v>250</v>
      </c>
      <c r="C10" s="9"/>
    </row>
    <row r="11" spans="1:10" x14ac:dyDescent="0.2">
      <c r="A11" t="str">
        <f>'Inputs and Outputs'!A12</f>
        <v>Initial Demand</v>
      </c>
      <c r="B11" s="12">
        <f>'Inputs and Outputs'!B12</f>
        <v>100000</v>
      </c>
      <c r="C11" s="9"/>
    </row>
    <row r="12" spans="1:10" x14ac:dyDescent="0.2">
      <c r="A12" t="str">
        <f>'Inputs and Outputs'!A13</f>
        <v>Demand Growth per Advertisement</v>
      </c>
      <c r="B12">
        <f>'Inputs and Outputs'!B13</f>
        <v>0.2</v>
      </c>
    </row>
    <row r="14" spans="1:10" x14ac:dyDescent="0.2">
      <c r="A14" s="13" t="s">
        <v>7</v>
      </c>
      <c r="B14" s="13"/>
    </row>
    <row r="15" spans="1:10" x14ac:dyDescent="0.2">
      <c r="A15" t="str">
        <f>'Inputs and Outputs'!A16</f>
        <v>Number of Machines</v>
      </c>
      <c r="B15">
        <f>'Inputs and Outputs'!B16</f>
        <v>5</v>
      </c>
    </row>
    <row r="17" spans="1:12" x14ac:dyDescent="0.2">
      <c r="A17" s="13" t="s">
        <v>29</v>
      </c>
      <c r="B17" s="13"/>
    </row>
    <row r="18" spans="1:12" x14ac:dyDescent="0.2">
      <c r="A18" t="str">
        <f>'Inputs and Outputs'!A19</f>
        <v>Interest Rate</v>
      </c>
      <c r="B18">
        <f>'Inputs and Outputs'!B19</f>
        <v>0.05</v>
      </c>
    </row>
    <row r="20" spans="1:12" x14ac:dyDescent="0.2">
      <c r="A20" s="22" t="s">
        <v>30</v>
      </c>
      <c r="B20" s="22"/>
      <c r="C20" s="22"/>
      <c r="D20" s="22"/>
      <c r="E20" s="22"/>
      <c r="F20" s="22"/>
      <c r="G20" s="22"/>
    </row>
    <row r="22" spans="1:12" ht="16" thickBot="1" x14ac:dyDescent="0.25">
      <c r="A22" s="15" t="s">
        <v>22</v>
      </c>
      <c r="B22" s="15" t="s">
        <v>23</v>
      </c>
      <c r="C22" s="15" t="s">
        <v>25</v>
      </c>
      <c r="D22" s="15" t="s">
        <v>26</v>
      </c>
      <c r="E22" s="15" t="s">
        <v>27</v>
      </c>
      <c r="F22" s="15" t="s">
        <v>24</v>
      </c>
      <c r="G22" s="15" t="s">
        <v>28</v>
      </c>
    </row>
    <row r="23" spans="1:12" x14ac:dyDescent="0.2">
      <c r="A23">
        <f>'Inputs and Outputs'!A26</f>
        <v>1</v>
      </c>
      <c r="B23" s="12">
        <f>IF(A23&lt;=$B$15, $B$3, $B$3*(1+$B$12)^(A23-$B$15))</f>
        <v>100000</v>
      </c>
      <c r="C23" s="10">
        <f>$B$9*IF(A23&gt;=$B$6,MIN(B23,$B$3*($B$15-(IF(AND(MOD(A23,$B$15)=0,A23=$B$6),0,IF(A23-$B$6=$B$15,$B$15,IF(AND(MOD(A23,$B$15)=0,A23&gt;$B$6,A23-$B$6&gt;$B$15),$B$15,IF(AND(MOD(A23,$B$15)&lt;&gt;0,MOD(A23,$B$6)&gt;$B$15),$B$15,IF(MOD(A23,$B$6)&lt;$B$15,MOD(A23,$B$6))))))))),MIN(B23,$B$3*A23))</f>
        <v>50000000</v>
      </c>
      <c r="D23" s="12">
        <f>$B$10*IF(A23&gt;=$B$6, MIN(B23,$B$3*($B$15 - (IF(AND(MOD(A23,$B$15)=0,A23=$B$6), 0, IF(A23-$B$6=$B$15, $B$15, IF(AND(MOD(A23,$B$15)=0, A23&gt;$B$6, A23-$B$6&gt;$B$15), $B$15, IF(AND(MOD(A23,$B$15)&lt;&gt;0,MOD(A23,$B$6)&gt;$B$15), $B$15, IF(MOD(A23,$B$6)&lt;$B$15, MOD(A23,$B$6))))))))), MIN(B23,$B$3*A23))</f>
        <v>25000000</v>
      </c>
      <c r="E23" s="12">
        <f>$B$5</f>
        <v>1000000</v>
      </c>
      <c r="F23" s="12">
        <f t="shared" ref="F23:F34" si="0">IF(AND(A23&gt;$B$6, A23-$B$6&lt;=$B$15), $B$4, 0)</f>
        <v>0</v>
      </c>
      <c r="G23" s="12">
        <f>C23-D23-E23+F23</f>
        <v>24000000</v>
      </c>
      <c r="H23" s="9"/>
      <c r="I23" s="9"/>
      <c r="J23" s="10"/>
      <c r="L23" s="9"/>
    </row>
    <row r="24" spans="1:12" x14ac:dyDescent="0.2">
      <c r="A24">
        <f>'Inputs and Outputs'!A27</f>
        <v>2</v>
      </c>
      <c r="B24" s="12">
        <f t="shared" ref="B24:B42" si="1">IF(A24&lt;=$B$15, $B$3, $B$3*(1+$B$12)^(A24-$B$15))</f>
        <v>100000</v>
      </c>
      <c r="C24" s="10">
        <f t="shared" ref="C23:C37" si="2">$B$9*IF(A24&gt;=$B$6,MIN(B24,$B$3*($B$15-(IF(AND(MOD(A24,$B$15)=0,A24=$B$6),0,IF(A24-$B$6=$B$15,$B$15,IF(AND(MOD(A24,$B$15)=0,A24&gt;$B$6,A24-$B$6&gt;$B$15),$B$15,IF(AND(MOD(A24,$B$15)&lt;&gt;0,MOD(A24,$B$6)&gt;$B$15),$B$15,IF(MOD(A24,$B$6)&lt;$B$15,MOD(A24,$B$6))))))))),MIN(B24,$B$3*A24))</f>
        <v>50000000</v>
      </c>
      <c r="D24" s="12">
        <f t="shared" ref="D24:D42" si="3">$B$10*IF(A24&gt;=$B$6, MIN(B24,$B$3*($B$15 - (IF(AND(MOD(A24,$B$15)=0,A24=$B$6), 0, IF(A24-$B$6=$B$15, $B$15, IF(AND(MOD(A24,$B$15)=0, A24&gt;$B$6, A24-$B$6&gt;$B$15), $B$15, IF(AND(MOD(A24,$B$15)&lt;&gt;0,MOD(A24,$B$6)&gt;$B$15), $B$15, IF(MOD(A24,$B$6)&lt;$B$15, MOD(A24,$B$6))))))))), MIN(B24,$B$3*A24))</f>
        <v>25000000</v>
      </c>
      <c r="E24" s="12">
        <f>$B$5*A24-$B$5</f>
        <v>1000000</v>
      </c>
      <c r="F24" s="12">
        <f t="shared" si="0"/>
        <v>0</v>
      </c>
      <c r="G24" s="12">
        <f t="shared" ref="G24:G31" si="4">C24-D24-E24+F24</f>
        <v>24000000</v>
      </c>
      <c r="H24" s="9"/>
      <c r="I24" s="9"/>
      <c r="J24" s="10"/>
      <c r="L24" s="9"/>
    </row>
    <row r="25" spans="1:12" x14ac:dyDescent="0.2">
      <c r="A25">
        <f>'Inputs and Outputs'!A28</f>
        <v>3</v>
      </c>
      <c r="B25" s="12">
        <f t="shared" si="1"/>
        <v>100000</v>
      </c>
      <c r="C25" s="10">
        <f t="shared" si="2"/>
        <v>50000000</v>
      </c>
      <c r="D25" s="12">
        <f t="shared" si="3"/>
        <v>25000000</v>
      </c>
      <c r="E25" s="12">
        <f t="shared" ref="E25:E42" si="5">($B$5*A25)-($B$5*A24)</f>
        <v>1000000</v>
      </c>
      <c r="F25" s="12">
        <f t="shared" si="0"/>
        <v>0</v>
      </c>
      <c r="G25" s="12">
        <f t="shared" si="4"/>
        <v>24000000</v>
      </c>
      <c r="H25" s="9"/>
      <c r="I25" s="9"/>
      <c r="J25" s="10"/>
      <c r="L25" s="9"/>
    </row>
    <row r="26" spans="1:12" x14ac:dyDescent="0.2">
      <c r="A26">
        <f>'Inputs and Outputs'!A29</f>
        <v>4</v>
      </c>
      <c r="B26" s="12">
        <f t="shared" si="1"/>
        <v>100000</v>
      </c>
      <c r="C26" s="10">
        <f t="shared" si="2"/>
        <v>50000000</v>
      </c>
      <c r="D26" s="12">
        <f t="shared" si="3"/>
        <v>25000000</v>
      </c>
      <c r="E26" s="12">
        <f t="shared" si="5"/>
        <v>1000000</v>
      </c>
      <c r="F26" s="12">
        <f t="shared" si="0"/>
        <v>0</v>
      </c>
      <c r="G26" s="12">
        <f t="shared" si="4"/>
        <v>24000000</v>
      </c>
      <c r="H26" s="9"/>
      <c r="I26" s="9"/>
      <c r="J26" s="10"/>
      <c r="L26" s="9"/>
    </row>
    <row r="27" spans="1:12" x14ac:dyDescent="0.2">
      <c r="A27">
        <f>'Inputs and Outputs'!A30</f>
        <v>5</v>
      </c>
      <c r="B27" s="12">
        <f t="shared" si="1"/>
        <v>100000</v>
      </c>
      <c r="C27" s="10">
        <f t="shared" si="2"/>
        <v>50000000</v>
      </c>
      <c r="D27" s="12">
        <f t="shared" si="3"/>
        <v>25000000</v>
      </c>
      <c r="E27" s="12">
        <f t="shared" si="5"/>
        <v>1000000</v>
      </c>
      <c r="F27" s="12">
        <f t="shared" si="0"/>
        <v>0</v>
      </c>
      <c r="G27" s="12">
        <f t="shared" si="4"/>
        <v>24000000</v>
      </c>
      <c r="H27" s="9"/>
      <c r="I27" s="9"/>
      <c r="J27" s="10"/>
      <c r="L27" s="9"/>
    </row>
    <row r="28" spans="1:12" x14ac:dyDescent="0.2">
      <c r="A28">
        <f>'Inputs and Outputs'!A31</f>
        <v>6</v>
      </c>
      <c r="B28" s="12">
        <f t="shared" si="1"/>
        <v>120000</v>
      </c>
      <c r="C28" s="10">
        <f t="shared" si="2"/>
        <v>60000000</v>
      </c>
      <c r="D28" s="12">
        <f t="shared" si="3"/>
        <v>30000000</v>
      </c>
      <c r="E28" s="12">
        <f t="shared" si="5"/>
        <v>1000000</v>
      </c>
      <c r="F28" s="12">
        <f t="shared" si="0"/>
        <v>0</v>
      </c>
      <c r="G28" s="12">
        <f t="shared" si="4"/>
        <v>29000000</v>
      </c>
      <c r="H28" s="9"/>
      <c r="I28" s="9"/>
      <c r="J28" s="10"/>
      <c r="L28" s="9"/>
    </row>
    <row r="29" spans="1:12" x14ac:dyDescent="0.2">
      <c r="A29">
        <f>'Inputs and Outputs'!A32</f>
        <v>7</v>
      </c>
      <c r="B29" s="12">
        <f t="shared" si="1"/>
        <v>144000</v>
      </c>
      <c r="C29" s="10">
        <f t="shared" si="2"/>
        <v>72000000</v>
      </c>
      <c r="D29" s="12">
        <f t="shared" si="3"/>
        <v>36000000</v>
      </c>
      <c r="E29" s="12">
        <f t="shared" si="5"/>
        <v>1000000</v>
      </c>
      <c r="F29" s="12">
        <f t="shared" si="0"/>
        <v>0</v>
      </c>
      <c r="G29" s="12">
        <f t="shared" si="4"/>
        <v>35000000</v>
      </c>
      <c r="H29" s="9"/>
      <c r="I29" s="9"/>
      <c r="J29" s="10"/>
      <c r="L29" s="9"/>
    </row>
    <row r="30" spans="1:12" x14ac:dyDescent="0.2">
      <c r="A30">
        <f>'Inputs and Outputs'!A33</f>
        <v>8</v>
      </c>
      <c r="B30" s="12">
        <f t="shared" si="1"/>
        <v>172800</v>
      </c>
      <c r="C30" s="10">
        <f t="shared" si="2"/>
        <v>86400000</v>
      </c>
      <c r="D30" s="12">
        <f t="shared" si="3"/>
        <v>43200000</v>
      </c>
      <c r="E30" s="12">
        <f t="shared" si="5"/>
        <v>1000000</v>
      </c>
      <c r="F30" s="12">
        <f t="shared" si="0"/>
        <v>0</v>
      </c>
      <c r="G30" s="12">
        <f t="shared" si="4"/>
        <v>42200000</v>
      </c>
      <c r="H30" s="9"/>
      <c r="I30" s="9"/>
      <c r="J30" s="10"/>
      <c r="L30" s="9"/>
    </row>
    <row r="31" spans="1:12" x14ac:dyDescent="0.2">
      <c r="A31">
        <f>'Inputs and Outputs'!A34</f>
        <v>9</v>
      </c>
      <c r="B31" s="12">
        <f t="shared" si="1"/>
        <v>207360</v>
      </c>
      <c r="C31" s="10">
        <f t="shared" si="2"/>
        <v>103680000</v>
      </c>
      <c r="D31" s="12">
        <f t="shared" si="3"/>
        <v>51840000</v>
      </c>
      <c r="E31" s="12">
        <f t="shared" si="5"/>
        <v>1000000</v>
      </c>
      <c r="F31" s="12">
        <f t="shared" si="0"/>
        <v>0</v>
      </c>
      <c r="G31" s="12">
        <f t="shared" si="4"/>
        <v>50840000</v>
      </c>
      <c r="H31" s="9"/>
      <c r="I31" s="9"/>
      <c r="J31" s="10"/>
      <c r="L31" s="9"/>
    </row>
    <row r="32" spans="1:12" x14ac:dyDescent="0.2">
      <c r="A32">
        <f>'Inputs and Outputs'!A35</f>
        <v>10</v>
      </c>
      <c r="B32" s="12">
        <f t="shared" si="1"/>
        <v>248832</v>
      </c>
      <c r="C32" s="10">
        <f t="shared" si="2"/>
        <v>124416000</v>
      </c>
      <c r="D32" s="12">
        <f t="shared" si="3"/>
        <v>62208000</v>
      </c>
      <c r="E32" s="12">
        <f t="shared" si="5"/>
        <v>1000000</v>
      </c>
      <c r="F32" s="12">
        <f t="shared" si="0"/>
        <v>0</v>
      </c>
      <c r="G32" s="12">
        <f t="shared" ref="G32:G37" si="6">C32-D32-E32+F32</f>
        <v>61208000</v>
      </c>
      <c r="H32" s="9"/>
      <c r="I32" s="9"/>
      <c r="J32" s="10"/>
      <c r="L32" s="9"/>
    </row>
    <row r="33" spans="1:12" x14ac:dyDescent="0.2">
      <c r="A33">
        <f>'Inputs and Outputs'!A36</f>
        <v>11</v>
      </c>
      <c r="B33" s="12">
        <f t="shared" si="1"/>
        <v>298598.39999999997</v>
      </c>
      <c r="C33" s="10">
        <f>$B$9*IF(A33&gt;=$B$6,MIN(B33,$B$3*($B$15-(IF(AND(MOD(A33,$B$15)=0,A33=$B$6),0,IF(A33-$B$6=$B$15,$B$15,IF(AND(MOD(A33,$B$15)=0,A33&gt;$B$6,A33-$B$6&gt;$B$15),$B$15,IF(AND(MOD(A33,$B$15)&lt;&gt;0,MOD(A33,$B$6)&gt;$B$15),$B$15,IF(MOD(A33,$B$6)&lt;$B$15,MOD(A33,$B$6))))))))),MIN(B33,$B$3*A33))</f>
        <v>149299199.99999997</v>
      </c>
      <c r="D33" s="12">
        <f t="shared" si="3"/>
        <v>74649599.999999985</v>
      </c>
      <c r="E33" s="12">
        <f t="shared" si="5"/>
        <v>1000000</v>
      </c>
      <c r="F33" s="12">
        <f t="shared" si="0"/>
        <v>50000</v>
      </c>
      <c r="G33" s="12">
        <f t="shared" si="6"/>
        <v>73699599.999999985</v>
      </c>
      <c r="H33" s="9"/>
      <c r="I33" s="9"/>
      <c r="J33" s="10"/>
      <c r="L33" s="11"/>
    </row>
    <row r="34" spans="1:12" x14ac:dyDescent="0.2">
      <c r="A34">
        <f>'Inputs and Outputs'!A37</f>
        <v>12</v>
      </c>
      <c r="B34" s="12">
        <f t="shared" si="1"/>
        <v>358318.07999999996</v>
      </c>
      <c r="C34" s="10">
        <f t="shared" si="2"/>
        <v>150000000</v>
      </c>
      <c r="D34" s="12">
        <f t="shared" si="3"/>
        <v>75000000</v>
      </c>
      <c r="E34" s="12">
        <f t="shared" si="5"/>
        <v>1000000</v>
      </c>
      <c r="F34" s="12">
        <f t="shared" si="0"/>
        <v>50000</v>
      </c>
      <c r="G34" s="12">
        <f t="shared" si="6"/>
        <v>74050000</v>
      </c>
      <c r="H34" s="9"/>
      <c r="I34" s="9"/>
      <c r="J34" s="10"/>
      <c r="L34" s="11"/>
    </row>
    <row r="35" spans="1:12" x14ac:dyDescent="0.2">
      <c r="A35">
        <f>'Inputs and Outputs'!A38</f>
        <v>13</v>
      </c>
      <c r="B35" s="12">
        <f t="shared" si="1"/>
        <v>429981.69599999994</v>
      </c>
      <c r="C35" s="10">
        <f t="shared" si="2"/>
        <v>100000000</v>
      </c>
      <c r="D35" s="12">
        <f t="shared" si="3"/>
        <v>50000000</v>
      </c>
      <c r="E35" s="12">
        <f t="shared" si="5"/>
        <v>1000000</v>
      </c>
      <c r="F35" s="12">
        <f>IF(AND(A35&gt;$B$6, A35-$B$6&lt;=$B$15), $B$4, 0)</f>
        <v>50000</v>
      </c>
      <c r="G35" s="12">
        <f t="shared" si="6"/>
        <v>49050000</v>
      </c>
      <c r="H35" s="9"/>
      <c r="I35" s="9"/>
      <c r="J35" s="10"/>
      <c r="L35" s="11"/>
    </row>
    <row r="36" spans="1:12" x14ac:dyDescent="0.2">
      <c r="A36">
        <f>'Inputs and Outputs'!A39</f>
        <v>14</v>
      </c>
      <c r="B36" s="12">
        <f t="shared" si="1"/>
        <v>515978.03519999993</v>
      </c>
      <c r="C36" s="10">
        <f t="shared" si="2"/>
        <v>50000000</v>
      </c>
      <c r="D36" s="12">
        <f t="shared" si="3"/>
        <v>25000000</v>
      </c>
      <c r="E36" s="12">
        <f t="shared" si="5"/>
        <v>1000000</v>
      </c>
      <c r="F36" s="12">
        <f>IF(AND(A36&gt;$B$6, A36-$B$6&lt;=$B$15), $B$4, 0)</f>
        <v>50000</v>
      </c>
      <c r="G36" s="12">
        <f t="shared" si="6"/>
        <v>24050000</v>
      </c>
      <c r="H36" s="9"/>
      <c r="I36" s="9"/>
      <c r="J36" s="10"/>
      <c r="L36" s="11"/>
    </row>
    <row r="37" spans="1:12" x14ac:dyDescent="0.2">
      <c r="A37">
        <f>'Inputs and Outputs'!A40</f>
        <v>15</v>
      </c>
      <c r="B37" s="12">
        <f t="shared" si="1"/>
        <v>619173.64223999996</v>
      </c>
      <c r="C37" s="10">
        <f t="shared" si="2"/>
        <v>0</v>
      </c>
      <c r="D37" s="12">
        <f t="shared" si="3"/>
        <v>0</v>
      </c>
      <c r="E37" s="12">
        <f t="shared" si="5"/>
        <v>1000000</v>
      </c>
      <c r="F37" s="12">
        <f>IF(AND(A37&gt;$B$6, A37-$B$6&lt;=$B$15), $B$4, 0)</f>
        <v>50000</v>
      </c>
      <c r="G37" s="12">
        <f t="shared" si="6"/>
        <v>-950000</v>
      </c>
      <c r="H37" s="9"/>
      <c r="I37" s="9"/>
      <c r="J37" s="10"/>
      <c r="L37" s="11"/>
    </row>
    <row r="38" spans="1:12" x14ac:dyDescent="0.2">
      <c r="A38">
        <f>'Inputs and Outputs'!A41</f>
        <v>16</v>
      </c>
      <c r="B38" s="12">
        <f t="shared" si="1"/>
        <v>743008.37068799988</v>
      </c>
      <c r="C38" s="10">
        <f>$B$9*IF(A38&gt;=$B$6,MIN(B38,$B$3*($B$15-(IF(AND(MOD(A38,$B$15)=0,A38=$B$6),0,IF(A38-$B$6=$B$15,$B$15,IF(AND(MOD(A38,$B$15)=0,A38&gt;$B$6,A38-$B$6&gt;$B$15),$B$15,IF(AND(MOD(A38,$B$15)&lt;&gt;0,MOD(A38,$B$6)&gt;$B$15),$B$15,($B$15-A38))))))),MIN(B38,$B$3*A38)))</f>
        <v>0</v>
      </c>
      <c r="D38" s="12">
        <f t="shared" si="3"/>
        <v>0</v>
      </c>
      <c r="E38" s="12">
        <f t="shared" si="5"/>
        <v>1000000</v>
      </c>
      <c r="F38" s="12">
        <f>IF(AND(A38&gt;$B$6, A38-$B$6&lt;=$B$15), $B$4, 0)</f>
        <v>0</v>
      </c>
      <c r="G38" s="12">
        <f>C38-D38-E38</f>
        <v>-1000000</v>
      </c>
      <c r="H38" s="9"/>
      <c r="I38" s="9"/>
      <c r="J38" s="10"/>
      <c r="L38" s="11"/>
    </row>
    <row r="39" spans="1:12" x14ac:dyDescent="0.2">
      <c r="A39">
        <f>'Inputs and Outputs'!A42</f>
        <v>17</v>
      </c>
      <c r="B39" s="12">
        <f t="shared" si="1"/>
        <v>891610.04482559976</v>
      </c>
      <c r="C39" s="10">
        <f>$B$9*IF(A39&gt;=$B$6,MIN(B39,$B$3*($B$15-(IF(AND(MOD(A39,$B$15)=0,A39=$B$6),0,IF(A39-$B$6=$B$15,$B$15,IF(AND(MOD(A39,$B$15)=0,A39&gt;$B$6,A39-$B$6&gt;$B$15),$B$15,IF(AND(MOD(A39,$B$15)&lt;&gt;0,MOD(A39,$B$6)&gt;$B$15),$B$15,($B$15-A39))))))),MIN(B39,$B$3*A39)))</f>
        <v>0</v>
      </c>
      <c r="D39" s="12">
        <f t="shared" si="3"/>
        <v>0</v>
      </c>
      <c r="E39" s="12">
        <f t="shared" si="5"/>
        <v>1000000</v>
      </c>
      <c r="F39" s="12">
        <f t="shared" ref="F39:F42" si="7">IF(AND(A39&gt;$B$6, A39-$B$6&lt;=$B$15), $B$4, 0)</f>
        <v>0</v>
      </c>
      <c r="G39" s="12">
        <f>C39-D39-E39</f>
        <v>-1000000</v>
      </c>
      <c r="H39" s="9"/>
      <c r="I39" s="9"/>
      <c r="J39" s="10"/>
      <c r="L39" s="11"/>
    </row>
    <row r="40" spans="1:12" x14ac:dyDescent="0.2">
      <c r="A40">
        <f>'Inputs and Outputs'!A43</f>
        <v>18</v>
      </c>
      <c r="B40" s="12">
        <f t="shared" si="1"/>
        <v>1069932.0537907197</v>
      </c>
      <c r="C40" s="10">
        <f>$B$9*IF(A40&gt;=$B$6,MIN(B40,$B$3*($B$15-(IF(AND(MOD(A40,$B$15)=0,A40=$B$6),0,IF(A40-$B$6=$B$15,$B$15,IF(AND(MOD(A40,$B$15)=0,A40&gt;$B$6,A40-$B$6&gt;$B$15),$B$15,IF(AND(MOD(A40,$B$15)&lt;&gt;0,MOD(A40,$B$6)&gt;$B$15),$B$15,($B$15-A40))))))),MIN(B40,$B$3*A40)))</f>
        <v>0</v>
      </c>
      <c r="D40" s="12">
        <f t="shared" si="3"/>
        <v>0</v>
      </c>
      <c r="E40" s="12">
        <f t="shared" si="5"/>
        <v>1000000</v>
      </c>
      <c r="F40" s="12">
        <f t="shared" si="7"/>
        <v>0</v>
      </c>
      <c r="G40" s="12">
        <f>C40-D40-E40</f>
        <v>-1000000</v>
      </c>
      <c r="H40" s="9"/>
      <c r="I40" s="9"/>
      <c r="J40" s="10"/>
      <c r="L40" s="11"/>
    </row>
    <row r="41" spans="1:12" x14ac:dyDescent="0.2">
      <c r="A41">
        <f>'Inputs and Outputs'!A44</f>
        <v>19</v>
      </c>
      <c r="B41" s="12">
        <f t="shared" si="1"/>
        <v>1283918.4645488637</v>
      </c>
      <c r="C41" s="10">
        <f>$B$9*IF(A41&gt;=$B$6,MIN(B41,$B$3*($B$15-(IF(AND(MOD(A41,$B$15)=0,A41=$B$6),0,IF(A41-$B$6=$B$15,$B$15,IF(AND(MOD(A41,$B$15)=0,A41&gt;$B$6,A41-$B$6&gt;$B$15),$B$15,IF(AND(MOD(A41,$B$15)&lt;&gt;0,MOD(A41,$B$6)&gt;$B$15),$B$15,($B$15-A41))))))),MIN(B41,$B$3*A41)))</f>
        <v>0</v>
      </c>
      <c r="D41" s="12">
        <f t="shared" si="3"/>
        <v>0</v>
      </c>
      <c r="E41" s="12">
        <f t="shared" si="5"/>
        <v>1000000</v>
      </c>
      <c r="F41" s="12">
        <f t="shared" si="7"/>
        <v>0</v>
      </c>
      <c r="G41" s="12">
        <f>C41-D41-E41</f>
        <v>-1000000</v>
      </c>
      <c r="H41" s="9"/>
      <c r="I41" s="9"/>
      <c r="J41" s="10"/>
      <c r="L41" s="11"/>
    </row>
    <row r="42" spans="1:12" x14ac:dyDescent="0.2">
      <c r="A42">
        <f>'Inputs and Outputs'!A45</f>
        <v>20</v>
      </c>
      <c r="B42" s="12">
        <f t="shared" si="1"/>
        <v>1540702.1574586364</v>
      </c>
      <c r="C42" s="10">
        <f>$B$9*IF(A42&gt;=$B$6,MIN(B42,$B$3*($B$15-(IF(AND(MOD(A42,$B$15)=0,A42=$B$6),0,IF(A42-$B$6=$B$15,$B$15,IF(AND(MOD(A42,$B$15)=0,A42&gt;$B$6,A42-$B$6&gt;$B$15),$B$15,IF(AND(MOD(A42,$B$15)&lt;&gt;0,MOD(A42,$B$6)&gt;$B$15),$B$15,($B$15-A42))))))),MIN(B42,$B$3*A42)))</f>
        <v>0</v>
      </c>
      <c r="D42" s="12">
        <f t="shared" si="3"/>
        <v>0</v>
      </c>
      <c r="E42" s="12">
        <f t="shared" si="5"/>
        <v>1000000</v>
      </c>
      <c r="F42" s="12">
        <f t="shared" si="7"/>
        <v>0</v>
      </c>
      <c r="G42" s="12">
        <f>C42-D42-E42</f>
        <v>-1000000</v>
      </c>
      <c r="H42" s="9"/>
      <c r="I42" s="9"/>
      <c r="J42" s="10"/>
      <c r="L42" s="11"/>
    </row>
    <row r="44" spans="1:12" x14ac:dyDescent="0.2">
      <c r="F44" s="14" t="s">
        <v>31</v>
      </c>
      <c r="G44" s="17">
        <f>NPV(B18, G23:G42)</f>
        <v>369276542.47415346</v>
      </c>
    </row>
  </sheetData>
  <mergeCells count="1">
    <mergeCell ref="A20:G20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 and Outputs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Tejaswini Sundar</cp:lastModifiedBy>
  <dcterms:created xsi:type="dcterms:W3CDTF">2019-09-10T14:52:32Z</dcterms:created>
  <dcterms:modified xsi:type="dcterms:W3CDTF">2023-10-24T15:11:27Z</dcterms:modified>
</cp:coreProperties>
</file>