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Y REDUCED LIST WORK IN" sheetId="1" r:id="rId3"/>
    <sheet state="visible" name="Sheet1" sheetId="2" r:id="rId4"/>
  </sheets>
  <definedNames>
    <definedName hidden="1" localSheetId="0" name="_xlnm._FilterDatabase">'USER STORY REDUCED LIST WORK IN'!$A$1:$H$191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91">
      <text>
        <t xml:space="preserve">Gunardi Saputra
	-Fun Coder</t>
      </text>
    </comment>
    <comment authorId="0" ref="G191">
      <text>
        <t xml:space="preserve">https://docs.google.com/document/d/13jG_fcJ3AOWHhwuFroG88v9KJRVIaMT9FWhTamwpnbw/edit#
	-Fun Coder</t>
      </text>
    </comment>
  </commentList>
</comments>
</file>

<file path=xl/sharedStrings.xml><?xml version="1.0" encoding="utf-8"?>
<sst xmlns="http://schemas.openxmlformats.org/spreadsheetml/2006/main" count="2696" uniqueCount="1003">
  <si>
    <t>Use Case ID</t>
  </si>
  <si>
    <t>Feature</t>
  </si>
  <si>
    <t>As a(n) &lt;actor&gt;</t>
  </si>
  <si>
    <t>I would like to &lt;description&gt;</t>
  </si>
  <si>
    <t>So that &lt;outcome&gt;</t>
  </si>
  <si>
    <t>User Stories</t>
  </si>
  <si>
    <t>1.1.03</t>
  </si>
  <si>
    <t xml:space="preserve">Supporting Use Case </t>
  </si>
  <si>
    <t>Use Case Assignment</t>
  </si>
  <si>
    <t xml:space="preserve"> work flow</t>
  </si>
  <si>
    <t xml:space="preserve"> User Stories. </t>
  </si>
  <si>
    <t>Priority</t>
  </si>
  <si>
    <t>(Insert link)</t>
  </si>
  <si>
    <t>Activity hint</t>
  </si>
  <si>
    <t>(C)reate new budget report</t>
  </si>
  <si>
    <t>Manager</t>
  </si>
  <si>
    <t xml:space="preserve">To create a new budget report </t>
  </si>
  <si>
    <t>Brandon Beltz</t>
  </si>
  <si>
    <t>1.1.05</t>
  </si>
  <si>
    <t>To create a new budget report (monthly/quarterly/yearly/etc)</t>
  </si>
  <si>
    <t>High</t>
  </si>
  <si>
    <t>(C)reate new recipes</t>
  </si>
  <si>
    <t>Food Preparer</t>
  </si>
  <si>
    <t>I can add more recipes</t>
  </si>
  <si>
    <t>1.1.06</t>
  </si>
  <si>
    <t>(C)reate new time off request</t>
  </si>
  <si>
    <t>Worker</t>
  </si>
  <si>
    <t>Manager can approve or deny it</t>
  </si>
  <si>
    <t>1.1.08</t>
  </si>
  <si>
    <t>CreateBudget</t>
  </si>
  <si>
    <t>Create Inventory Order</t>
  </si>
  <si>
    <t>Inventory Manager</t>
  </si>
  <si>
    <t>Add orders to stock inventory</t>
  </si>
  <si>
    <t>So I can add more items to stock</t>
  </si>
  <si>
    <t>Chase Schulte</t>
  </si>
  <si>
    <t>1.1.09</t>
  </si>
  <si>
    <t>Create dishes(Add records)</t>
  </si>
  <si>
    <t>Create dishes and add records</t>
  </si>
  <si>
    <t>I can create new dishes and add it to system/menu</t>
  </si>
  <si>
    <t>Ramesh Adhikari</t>
  </si>
  <si>
    <t>1.1.11</t>
  </si>
  <si>
    <t>Provide information about the restaurant(Create )</t>
  </si>
  <si>
    <t>Create insightful information about the restaurant</t>
  </si>
  <si>
    <t>So I can help the customer understand the resteraunt</t>
  </si>
  <si>
    <t>1.1.16</t>
  </si>
  <si>
    <t>Create ticket for table (Create)</t>
  </si>
  <si>
    <t>Food Worker</t>
  </si>
  <si>
    <t>Create tickets</t>
  </si>
  <si>
    <t>I can store purchases made through each day</t>
  </si>
  <si>
    <t>Medium</t>
  </si>
  <si>
    <t>Richard Carroll</t>
  </si>
  <si>
    <t>1.1.19</t>
  </si>
  <si>
    <t>(C)reate new employee roles</t>
  </si>
  <si>
    <t>Assign/add a new role to an active employee</t>
  </si>
  <si>
    <t>1.1.20</t>
  </si>
  <si>
    <t>(C)reate new work schedule</t>
  </si>
  <si>
    <t>Supervisor</t>
  </si>
  <si>
    <t>Write new weekly schedule for employees</t>
  </si>
  <si>
    <t>1.2.01</t>
  </si>
  <si>
    <t>Log in</t>
  </si>
  <si>
    <t>CreateRecipe</t>
  </si>
  <si>
    <t>User (Internal)</t>
  </si>
  <si>
    <t>I can access the options available to my role</t>
  </si>
  <si>
    <t>1.2.02</t>
  </si>
  <si>
    <t>Log out</t>
  </si>
  <si>
    <t>I can get off work</t>
  </si>
  <si>
    <t>1.2.08</t>
  </si>
  <si>
    <t>(R)etrieve budget reports</t>
  </si>
  <si>
    <t>Review budget reports</t>
  </si>
  <si>
    <t>1.2.14</t>
  </si>
  <si>
    <t>(R)etrieve (browse) recipes</t>
  </si>
  <si>
    <t>Know what ingredients to use / how to make</t>
  </si>
  <si>
    <t>CreateTimeOffRequest</t>
  </si>
  <si>
    <t>1.2.18</t>
  </si>
  <si>
    <t>Check inventory of items (Retrieve)</t>
  </si>
  <si>
    <t>Update inventory of items</t>
  </si>
  <si>
    <t>So I can see curent stock in invetory</t>
  </si>
  <si>
    <t>1.2.21</t>
  </si>
  <si>
    <t>View sold tickets(Retrieve)</t>
  </si>
  <si>
    <t>Retrieve the sold tickets</t>
  </si>
  <si>
    <t xml:space="preserve">I can view the tickets sold </t>
  </si>
  <si>
    <t>1.2.28</t>
  </si>
  <si>
    <t>Browse Orders</t>
  </si>
  <si>
    <t>View Orders I need to make</t>
  </si>
  <si>
    <t>So I know what to make next</t>
  </si>
  <si>
    <t>1.2.29</t>
  </si>
  <si>
    <t>View Recipe (Retrieve)</t>
  </si>
  <si>
    <t>View Recipe Details</t>
  </si>
  <si>
    <t>So I know how to make dishes I am unfamiliar with</t>
  </si>
  <si>
    <t>1.2.36</t>
  </si>
  <si>
    <t>View open hours of restaurant/hotel</t>
  </si>
  <si>
    <t>Customer</t>
  </si>
  <si>
    <t>View hours of operation for the restaurant</t>
  </si>
  <si>
    <t>I know when the restaurant is open for business</t>
  </si>
  <si>
    <t>Phil Hansen</t>
  </si>
  <si>
    <t>1.2.39</t>
  </si>
  <si>
    <t>View Products</t>
  </si>
  <si>
    <t>View available products</t>
  </si>
  <si>
    <t>Find products I'm interested in</t>
  </si>
  <si>
    <t>1.2.40</t>
  </si>
  <si>
    <t>Review Cart</t>
  </si>
  <si>
    <t>Review my cart</t>
  </si>
  <si>
    <t>Proceed to purchase items</t>
  </si>
  <si>
    <t>1.2.45</t>
  </si>
  <si>
    <t>(R)etrieve employee roles</t>
  </si>
  <si>
    <t>Look up/browse employee roles</t>
  </si>
  <si>
    <t>1.2.49</t>
  </si>
  <si>
    <t>(R)etrieve employee schedule</t>
  </si>
  <si>
    <t>(R)etrieve Employee schedule</t>
  </si>
  <si>
    <t>Read schedule</t>
  </si>
  <si>
    <t>CreateSupplyOrder</t>
  </si>
  <si>
    <t>1.2.50</t>
  </si>
  <si>
    <t>Browse employee schedule</t>
  </si>
  <si>
    <t>Browse schedule</t>
  </si>
  <si>
    <t>Browse schedules</t>
  </si>
  <si>
    <t>1.3.06</t>
  </si>
  <si>
    <t>(U)pdate budget reports</t>
  </si>
  <si>
    <t>Make changes to budget reports</t>
  </si>
  <si>
    <t>1.3.07</t>
  </si>
  <si>
    <t>CreateFoodItem</t>
  </si>
  <si>
    <t>Create insightful information to customers about the restaurant</t>
  </si>
  <si>
    <t>Add food items and/or beverages to ticket</t>
  </si>
  <si>
    <t>Server</t>
  </si>
  <si>
    <t>Low</t>
  </si>
  <si>
    <t>Add food/beverage items to the ticket</t>
  </si>
  <si>
    <t>I can add a total for the table's bill.</t>
  </si>
  <si>
    <t>1.3.10</t>
  </si>
  <si>
    <t>(U)pdate recipes</t>
  </si>
  <si>
    <t>Change recipe ingredients, steps, etc.</t>
  </si>
  <si>
    <t>1.3.13</t>
  </si>
  <si>
    <t>Update quantities to correct mistakes (Update)</t>
  </si>
  <si>
    <t>Update quainities manually in inventory</t>
  </si>
  <si>
    <t>So I can manually update stock.</t>
  </si>
  <si>
    <t>Resort service? Building?</t>
  </si>
  <si>
    <t>1.3.20</t>
  </si>
  <si>
    <t>Checkout</t>
  </si>
  <si>
    <t>Checkout my items</t>
  </si>
  <si>
    <t>Obtain my items</t>
  </si>
  <si>
    <t>1.3.23</t>
  </si>
  <si>
    <t>(U)pdate employee roles</t>
  </si>
  <si>
    <t>Change employee's assigned role</t>
  </si>
  <si>
    <t>CreateOrder</t>
  </si>
  <si>
    <t>1.3.24</t>
  </si>
  <si>
    <t>(U)pdate employee schedule</t>
  </si>
  <si>
    <t>Make changes to an existing schedule</t>
  </si>
  <si>
    <t>1.4.03</t>
  </si>
  <si>
    <t>(D)elete budget reports</t>
  </si>
  <si>
    <t>Delete budget reports</t>
  </si>
  <si>
    <t>1.4.05</t>
  </si>
  <si>
    <t>(D)elete recipes</t>
  </si>
  <si>
    <t>Remove recipes we will no longer make</t>
  </si>
  <si>
    <t>1.4.06</t>
  </si>
  <si>
    <t>Remove Items from stock (Delete/Deactivate)</t>
  </si>
  <si>
    <t>Deactivate items in invetory</t>
  </si>
  <si>
    <t>So I can remove a quainity of items from stock</t>
  </si>
  <si>
    <t>1.4.07</t>
  </si>
  <si>
    <t>CreateEmployeeRole</t>
  </si>
  <si>
    <t>Cancel Orders(Deactivate)</t>
  </si>
  <si>
    <t>Deactivate orders in progress</t>
  </si>
  <si>
    <t>So I can cancel incoming orders that aren't needed</t>
  </si>
  <si>
    <t>1.4.08</t>
  </si>
  <si>
    <t>Remove dishes from menu(Deactivate)</t>
  </si>
  <si>
    <t>Deactivate dishes from menu</t>
  </si>
  <si>
    <t>Deactivate dishes from menu if it recalled/customers safety</t>
  </si>
  <si>
    <t>1.4.13</t>
  </si>
  <si>
    <t>(D)elete employee roles</t>
  </si>
  <si>
    <t>CreateWorkSchedule</t>
  </si>
  <si>
    <t>Delete employee's assigned role</t>
  </si>
  <si>
    <t>high</t>
  </si>
  <si>
    <t>1.4.15</t>
  </si>
  <si>
    <t>(D)elete employee schedules</t>
  </si>
  <si>
    <t>Archive old schedules</t>
  </si>
  <si>
    <t>2.1.02</t>
  </si>
  <si>
    <t>Add drink</t>
  </si>
  <si>
    <t>Add a new drink</t>
  </si>
  <si>
    <t>A new drink is in the DB</t>
  </si>
  <si>
    <t>Jesse Tomash</t>
  </si>
  <si>
    <t>2.1.09</t>
  </si>
  <si>
    <t>Create New Menu Item</t>
  </si>
  <si>
    <t>Chef</t>
  </si>
  <si>
    <t>Create a new menu item</t>
  </si>
  <si>
    <t>A new Item has been created for the menu</t>
  </si>
  <si>
    <t>Craig Barkley</t>
  </si>
  <si>
    <t>2.1.14</t>
  </si>
  <si>
    <t>Add Items to inventory</t>
  </si>
  <si>
    <t>Add new items to inventory</t>
  </si>
  <si>
    <t>Purchase and track new items in inventory</t>
  </si>
  <si>
    <t>Kevin Broskow</t>
  </si>
  <si>
    <t>2.1.15</t>
  </si>
  <si>
    <t>Create Supply</t>
  </si>
  <si>
    <t>Inventory Personnel</t>
  </si>
  <si>
    <t>Make a supply order</t>
  </si>
  <si>
    <t>Our inventory can be replenished</t>
  </si>
  <si>
    <t>Dalton Cleveland</t>
  </si>
  <si>
    <t>2.1.16</t>
  </si>
  <si>
    <t>Create Maintenance ticket</t>
  </si>
  <si>
    <t>Send tickets for repairs to maintenance</t>
  </si>
  <si>
    <t>Have them fix problematic issues</t>
  </si>
  <si>
    <t>https://docs.google.com/document/d/1dwkDs10Mb0LICaErCjnbIFOINNRqgn0N6AuSAectDow/edit</t>
  </si>
  <si>
    <t>2.1.17</t>
  </si>
  <si>
    <t>Admin</t>
  </si>
  <si>
    <t>Read a menu in the system.</t>
  </si>
  <si>
    <t>I can read menu choices in our list</t>
  </si>
  <si>
    <t>Eduardo Colon</t>
  </si>
  <si>
    <t>2.1.18</t>
  </si>
  <si>
    <t>Create New Building</t>
  </si>
  <si>
    <t>Create New  Building</t>
  </si>
  <si>
    <t>New Building has been added to the database</t>
  </si>
  <si>
    <t>2.1.21</t>
  </si>
  <si>
    <t>Create Report</t>
  </si>
  <si>
    <t>create a product report in the system</t>
  </si>
  <si>
    <t>I can handle to the sales department</t>
  </si>
  <si>
    <t>2.1.24</t>
  </si>
  <si>
    <t>Create Order From Menu</t>
  </si>
  <si>
    <t>Create an order from the menu</t>
  </si>
  <si>
    <t>So our product can be replenished</t>
  </si>
  <si>
    <t>ReadBudget?</t>
  </si>
  <si>
    <t>2.1.25</t>
  </si>
  <si>
    <t>Create Resort Service</t>
  </si>
  <si>
    <t>Create a new Resort Service</t>
  </si>
  <si>
    <t>The new resort service has been added</t>
  </si>
  <si>
    <t>2.1.27</t>
  </si>
  <si>
    <t>Create New Set List</t>
  </si>
  <si>
    <t>Create a new list of sets</t>
  </si>
  <si>
    <t>The list of sets has been created</t>
  </si>
  <si>
    <t>BrowseRecipes</t>
  </si>
  <si>
    <t>2.2.01</t>
  </si>
  <si>
    <t>Browse/Search Menu List</t>
  </si>
  <si>
    <t>check a product in the system</t>
  </si>
  <si>
    <t>I can replenish it</t>
  </si>
  <si>
    <t>2.2.05</t>
  </si>
  <si>
    <t>ReadSupplies</t>
  </si>
  <si>
    <t>I can view the tickets sold and send it to manager/Quantity of item sold</t>
  </si>
  <si>
    <t>View Recipie Details</t>
  </si>
  <si>
    <t>https://docs.google.com/document/d/10kRW19rrxDrcd_ZwrulInQMPJxUKItecMu7hpxfmOzM/edit</t>
  </si>
  <si>
    <t>View details for a specific recipe</t>
  </si>
  <si>
    <t>View ingredients, processes and times</t>
  </si>
  <si>
    <t>2.2.06</t>
  </si>
  <si>
    <t>View Current Orders</t>
  </si>
  <si>
    <t>View orders for current event</t>
  </si>
  <si>
    <t xml:space="preserve">Prepare all food items </t>
  </si>
  <si>
    <t>2.2.10</t>
  </si>
  <si>
    <t>Search Menu List</t>
  </si>
  <si>
    <t>Search the menu list</t>
  </si>
  <si>
    <t>Display the list of menus</t>
  </si>
  <si>
    <t>2.2.17</t>
  </si>
  <si>
    <t xml:space="preserve">View Recipe Detail </t>
  </si>
  <si>
    <t>I can see what is in the recipe</t>
  </si>
  <si>
    <t>2.2.18</t>
  </si>
  <si>
    <t>Search Event Schedule</t>
  </si>
  <si>
    <t>Maintenance Person</t>
  </si>
  <si>
    <t>search an event schedule in the system</t>
  </si>
  <si>
    <t>I can prepare the room for that event</t>
  </si>
  <si>
    <t>BrowseOrders</t>
  </si>
  <si>
    <t>2.2.20</t>
  </si>
  <si>
    <t>Read event Request</t>
  </si>
  <si>
    <t>to check an event schedule in the system</t>
  </si>
  <si>
    <t>I can plan for any other activity</t>
  </si>
  <si>
    <t>ReadOrder</t>
  </si>
  <si>
    <t>2.2.22</t>
  </si>
  <si>
    <t>Search Item</t>
  </si>
  <si>
    <t>Web Visitor</t>
  </si>
  <si>
    <t>search an item for a menu in the system</t>
  </si>
  <si>
    <t>I can add it to my chosen list</t>
  </si>
  <si>
    <t>2.2.24</t>
  </si>
  <si>
    <t>Search Order Supplies</t>
  </si>
  <si>
    <t>search Order supplies in the system</t>
  </si>
  <si>
    <t>I can narrow my search criteria.</t>
  </si>
  <si>
    <t>2.2.26</t>
  </si>
  <si>
    <t>Browse Order Supplies</t>
  </si>
  <si>
    <t>Browse orders in the system</t>
  </si>
  <si>
    <t>I can choose an order and modify it.</t>
  </si>
  <si>
    <t>ReadRecipe</t>
  </si>
  <si>
    <t>2.2.28</t>
  </si>
  <si>
    <t>Read Supply</t>
  </si>
  <si>
    <t>Read Supply List</t>
  </si>
  <si>
    <t>I have located the supply item I wish to edit</t>
  </si>
  <si>
    <t>2.2.34</t>
  </si>
  <si>
    <t>View maintenance work orders</t>
  </si>
  <si>
    <t>View current maintenance work orders</t>
  </si>
  <si>
    <t>Track their status</t>
  </si>
  <si>
    <t>ReadBuilding?</t>
  </si>
  <si>
    <t>2.2.50</t>
  </si>
  <si>
    <t>Read Catering Request Details</t>
  </si>
  <si>
    <t>see the requests</t>
  </si>
  <si>
    <t>BrowseProducts</t>
  </si>
  <si>
    <t xml:space="preserve">I can see requests and manage them. </t>
  </si>
  <si>
    <t>2.2.54</t>
  </si>
  <si>
    <t>ReadSupplier</t>
  </si>
  <si>
    <t>Marketing</t>
  </si>
  <si>
    <t>I need to view authorized suppliers</t>
  </si>
  <si>
    <t xml:space="preserve">So that i can contact authorized suppliers </t>
  </si>
  <si>
    <t>Carlos</t>
  </si>
  <si>
    <t>2.2.56</t>
  </si>
  <si>
    <t>Read List of Buildings</t>
  </si>
  <si>
    <t>BrowseCart</t>
  </si>
  <si>
    <t>get a list of buildings</t>
  </si>
  <si>
    <t>so that I can manage automation</t>
  </si>
  <si>
    <t>2.2.58</t>
  </si>
  <si>
    <t>Read Package Detail</t>
  </si>
  <si>
    <t>The Packages details are displayed</t>
  </si>
  <si>
    <t>2.2.60</t>
  </si>
  <si>
    <t>Browse Supply Details</t>
  </si>
  <si>
    <t>Vendor</t>
  </si>
  <si>
    <t>Browse the Supply details</t>
  </si>
  <si>
    <t>The supply Details are displayed</t>
  </si>
  <si>
    <t>BrowseEmployeeRoles</t>
  </si>
  <si>
    <t>2.3.11</t>
  </si>
  <si>
    <t>Change drink/recipe</t>
  </si>
  <si>
    <t>Edit drink recipes</t>
  </si>
  <si>
    <t>drink recipes are current</t>
  </si>
  <si>
    <t>2.3.16</t>
  </si>
  <si>
    <t>Edit Menu List</t>
  </si>
  <si>
    <t>To adjust menu items</t>
  </si>
  <si>
    <t>I can update available offerings</t>
  </si>
  <si>
    <t>ReadWorkSchedule</t>
  </si>
  <si>
    <t>2.3.20</t>
  </si>
  <si>
    <t>Update Resort Service</t>
  </si>
  <si>
    <t>Update the information about our resort services</t>
  </si>
  <si>
    <t>so that our customers can accuratley see the services</t>
  </si>
  <si>
    <t>2.3.21</t>
  </si>
  <si>
    <t>Edit Product Report</t>
  </si>
  <si>
    <t>Update the information in a product report</t>
  </si>
  <si>
    <t>so that the information can be current and accurate</t>
  </si>
  <si>
    <t>BrowseWorkSchedule</t>
  </si>
  <si>
    <t>2.3.22</t>
  </si>
  <si>
    <t>Edit Order Supplies</t>
  </si>
  <si>
    <t>edit order supplies in the system</t>
  </si>
  <si>
    <t>I can add or remove chosen Item from it</t>
  </si>
  <si>
    <t>2.3.24</t>
  </si>
  <si>
    <t>Update Customer Order</t>
  </si>
  <si>
    <t>Update an active order that I have placed</t>
  </si>
  <si>
    <t>So that I can remove any unwanted items</t>
  </si>
  <si>
    <t>2.3.27</t>
  </si>
  <si>
    <t>Update Package Details.</t>
  </si>
  <si>
    <t>UpdateBudget</t>
  </si>
  <si>
    <t>Update a package</t>
  </si>
  <si>
    <t>I can add a total for the table's bill, and be ready to send it to the kitchen</t>
  </si>
  <si>
    <t>2.3.33</t>
  </si>
  <si>
    <t>Update Building Details.</t>
  </si>
  <si>
    <t xml:space="preserve">Update Building Details. </t>
  </si>
  <si>
    <t>Updates details are displayed</t>
  </si>
  <si>
    <t>2.4.07</t>
  </si>
  <si>
    <t>Delete Event Review</t>
  </si>
  <si>
    <t>UpdateOrder</t>
  </si>
  <si>
    <t>Delete event review</t>
  </si>
  <si>
    <t>The event review has been deleted</t>
  </si>
  <si>
    <t>2.4.08</t>
  </si>
  <si>
    <t>Deactivate Menu List</t>
  </si>
  <si>
    <t>deactivate a menu in the system.</t>
  </si>
  <si>
    <t>I can remove it, if it is no longer available</t>
  </si>
  <si>
    <t>2.4.10</t>
  </si>
  <si>
    <t>Deactivate Customer Vehicle</t>
  </si>
  <si>
    <t>deactivate a customer vehicle</t>
  </si>
  <si>
    <t>UpdateRecipe</t>
  </si>
  <si>
    <t>The customer vehicle has now been deactivated</t>
  </si>
  <si>
    <t>2.4.11</t>
  </si>
  <si>
    <t>Delete Comments</t>
  </si>
  <si>
    <t>So I can manually update stock that wasn't automaticaly done</t>
  </si>
  <si>
    <t>Delete an unneccesary comment in the system</t>
  </si>
  <si>
    <t>we can maintain  ethical work environment</t>
  </si>
  <si>
    <t>2.4.12</t>
  </si>
  <si>
    <t>Delete Building</t>
  </si>
  <si>
    <t xml:space="preserve">Delete a building </t>
  </si>
  <si>
    <t>The building has now been deleted</t>
  </si>
  <si>
    <t>UpdateSupplies</t>
  </si>
  <si>
    <t>2.4.13</t>
  </si>
  <si>
    <t>Delete Item</t>
  </si>
  <si>
    <t>delete an item from menu in the system</t>
  </si>
  <si>
    <t>I can decrease my chosen list items</t>
  </si>
  <si>
    <t>2.4.14</t>
  </si>
  <si>
    <t>Cancel Order Supplies</t>
  </si>
  <si>
    <t>cancel an order supply in the system</t>
  </si>
  <si>
    <t>I can avoid any charges in no longer needed orders</t>
  </si>
  <si>
    <t>2.4.50</t>
  </si>
  <si>
    <t>Delete Resort Service</t>
  </si>
  <si>
    <t>delete a resort service from resort</t>
  </si>
  <si>
    <t>I have  selected a button labeled delete item</t>
  </si>
  <si>
    <t>UppdateEmployeeRoles</t>
  </si>
  <si>
    <t>3.1.03</t>
  </si>
  <si>
    <t>CreateEvent</t>
  </si>
  <si>
    <t>Event Manager</t>
  </si>
  <si>
    <t>I need to create an Event</t>
  </si>
  <si>
    <t>So that the Event can be added to the Schedule</t>
  </si>
  <si>
    <t>Matt</t>
  </si>
  <si>
    <t>UpdateWorkSchedule</t>
  </si>
  <si>
    <t>3.1.04</t>
  </si>
  <si>
    <t>CreateEventRequest</t>
  </si>
  <si>
    <t>I would like to create an Event Request</t>
  </si>
  <si>
    <t>So that I  can host an Event</t>
  </si>
  <si>
    <t>Caitlin</t>
  </si>
  <si>
    <t>3.1.05</t>
  </si>
  <si>
    <t>CreateCateringRequest</t>
  </si>
  <si>
    <t>I need to create a catering request</t>
  </si>
  <si>
    <t>So that i can create a catering event.</t>
  </si>
  <si>
    <t>DeleteBudget</t>
  </si>
  <si>
    <t>3.1.06</t>
  </si>
  <si>
    <t>CreateAdvertisingEvent</t>
  </si>
  <si>
    <t>I need to create an Event or service for promotional stands</t>
  </si>
  <si>
    <t>So that I can create and event</t>
  </si>
  <si>
    <t>3.1.08</t>
  </si>
  <si>
    <t>CreateNewSponsor</t>
  </si>
  <si>
    <t>I need to book sponsors</t>
  </si>
  <si>
    <t xml:space="preserve">So that I can coordinate sponsors </t>
  </si>
  <si>
    <t>3.1.09</t>
  </si>
  <si>
    <t>CreatePackages</t>
  </si>
  <si>
    <t>I need to create packages</t>
  </si>
  <si>
    <t>DeleteRecipes</t>
  </si>
  <si>
    <t>So that we can create special packages</t>
  </si>
  <si>
    <t>3.1.10</t>
  </si>
  <si>
    <t>CreateAccount</t>
  </si>
  <si>
    <t>Talent</t>
  </si>
  <si>
    <t>I would like to create an account</t>
  </si>
  <si>
    <t>So that I can Perform at an Event</t>
  </si>
  <si>
    <t>Jacob</t>
  </si>
  <si>
    <t>3.1.16</t>
  </si>
  <si>
    <t>CreateNewSupplier</t>
  </si>
  <si>
    <t>I need to add outsourcing suppliers</t>
  </si>
  <si>
    <t xml:space="preserve">So that i can contact authorized supplilers </t>
  </si>
  <si>
    <t>DeleteSupplies</t>
  </si>
  <si>
    <t>3.1.17</t>
  </si>
  <si>
    <t>CreatePerformance</t>
  </si>
  <si>
    <t>I would like to add my performances to my account</t>
  </si>
  <si>
    <t>So that I can perform at the event</t>
  </si>
  <si>
    <t>3.1.50</t>
  </si>
  <si>
    <t>CreateReview</t>
  </si>
  <si>
    <t xml:space="preserve">I would like to leave a review </t>
  </si>
  <si>
    <t>So that other people can see good/bad</t>
  </si>
  <si>
    <t>DeleteOrder</t>
  </si>
  <si>
    <t>3.2.19</t>
  </si>
  <si>
    <t>ReadFoodMenu</t>
  </si>
  <si>
    <t xml:space="preserve">I need to view the food service menu for an event </t>
  </si>
  <si>
    <t xml:space="preserve">So that we can advertise the normal menus. </t>
  </si>
  <si>
    <t>3.2.21</t>
  </si>
  <si>
    <t>ReadBudget</t>
  </si>
  <si>
    <t>I need to view the department budget</t>
  </si>
  <si>
    <t>So that i can view the budget</t>
  </si>
  <si>
    <t>3.2.22</t>
  </si>
  <si>
    <t>UpdateMenu</t>
  </si>
  <si>
    <t xml:space="preserve">So that i can contact authorized </t>
  </si>
  <si>
    <t>3.2.23</t>
  </si>
  <si>
    <t>ReadAdvertisingEvent</t>
  </si>
  <si>
    <t>I need to view promotional items</t>
  </si>
  <si>
    <t>So that we can see what promotional items</t>
  </si>
  <si>
    <t>3.2.25</t>
  </si>
  <si>
    <t>BrowseSuppliers</t>
  </si>
  <si>
    <t>Inventory</t>
  </si>
  <si>
    <t>I need to view suppliers</t>
  </si>
  <si>
    <t>So that we can have the list of authorized suppliers.</t>
  </si>
  <si>
    <t>3.2.30</t>
  </si>
  <si>
    <t>ReadResortServices</t>
  </si>
  <si>
    <t>I would like to see the services the resort provides</t>
  </si>
  <si>
    <t>So that I can decide to attend the Resort</t>
  </si>
  <si>
    <t>DeleteEmployeeRole</t>
  </si>
  <si>
    <t>3.2.31</t>
  </si>
  <si>
    <t>ReadEventRequest</t>
  </si>
  <si>
    <t>Event Host</t>
  </si>
  <si>
    <t>I would like to see my Event Request Details</t>
  </si>
  <si>
    <t>So that I can see what I need to change</t>
  </si>
  <si>
    <t>3.2.32</t>
  </si>
  <si>
    <t>ReadBuildingList</t>
  </si>
  <si>
    <t>I would like to see a list of buildings</t>
  </si>
  <si>
    <t xml:space="preserve">So that I can reserve the building </t>
  </si>
  <si>
    <t>3.2.34</t>
  </si>
  <si>
    <t>ReadReview</t>
  </si>
  <si>
    <t>I would like to see reviews for past events</t>
  </si>
  <si>
    <t>DeleteWorkSchedule</t>
  </si>
  <si>
    <t>So that i can see what events are good/bad</t>
  </si>
  <si>
    <t>3.2.35</t>
  </si>
  <si>
    <t>ReadEvent</t>
  </si>
  <si>
    <t>Must</t>
  </si>
  <si>
    <t>I would like to see the details for an event</t>
  </si>
  <si>
    <t>So that I know what is happening at the Event</t>
  </si>
  <si>
    <t>3.2.36</t>
  </si>
  <si>
    <t>ReadSetupList</t>
  </si>
  <si>
    <t>Event Staff</t>
  </si>
  <si>
    <t>I need to see the list of what to set up</t>
  </si>
  <si>
    <t>So that I can set up the correct amount for an Event</t>
  </si>
  <si>
    <t>3.2.37</t>
  </si>
  <si>
    <t>ReadPerformanceDetails</t>
  </si>
  <si>
    <t>I would like to read through my performance details</t>
  </si>
  <si>
    <t>So that I know what is in my performance</t>
  </si>
  <si>
    <t>3.2.38</t>
  </si>
  <si>
    <t>ReadAccountDetails</t>
  </si>
  <si>
    <t>https://docs.google.com/document/d/1IJQEu81Ewxs_97-1D25IDUmfiNogJCFtXAgbzWm1nxQ/edit</t>
  </si>
  <si>
    <t>I would like to read through my account details</t>
  </si>
  <si>
    <t>So that I know exactly what is in my account</t>
  </si>
  <si>
    <t>3.2.44</t>
  </si>
  <si>
    <t>BrowseEventRequest</t>
  </si>
  <si>
    <t>I would like to see a List of all our Event Requests</t>
  </si>
  <si>
    <t>So that I can see which Event Requests</t>
  </si>
  <si>
    <t>3.2.45</t>
  </si>
  <si>
    <t>BrowseEvent</t>
  </si>
  <si>
    <t>Customer, Worker</t>
  </si>
  <si>
    <t>I would like to see a List of all our Events</t>
  </si>
  <si>
    <t xml:space="preserve">So that I can see which Events </t>
  </si>
  <si>
    <t>3.2.46</t>
  </si>
  <si>
    <t>BrowsePerformance</t>
  </si>
  <si>
    <t>I would like to see a List of all our Performances</t>
  </si>
  <si>
    <t xml:space="preserve">So that I can see which Performances </t>
  </si>
  <si>
    <t>3.2.47</t>
  </si>
  <si>
    <t>BrowseResortService</t>
  </si>
  <si>
    <t>I would like to see a List of all our Resort Services</t>
  </si>
  <si>
    <t xml:space="preserve">So that I can see which Resort Services </t>
  </si>
  <si>
    <t>3.2.48</t>
  </si>
  <si>
    <t>BrowseAccount</t>
  </si>
  <si>
    <t>CrateNewMenuItem</t>
  </si>
  <si>
    <t>I would like to see a List of all our Accounts</t>
  </si>
  <si>
    <t xml:space="preserve">So that I can see which Accounts </t>
  </si>
  <si>
    <t>Austin B</t>
  </si>
  <si>
    <t>3.2.49</t>
  </si>
  <si>
    <t>BrowseAdvertisingEvent</t>
  </si>
  <si>
    <t>Marketing, Manager</t>
  </si>
  <si>
    <t>I would like to see a List of all our Advertising Events</t>
  </si>
  <si>
    <t xml:space="preserve">So that I can see which Advertising Events </t>
  </si>
  <si>
    <t>3.2.50</t>
  </si>
  <si>
    <t>BrowsePackage</t>
  </si>
  <si>
    <t>Marketing, Customer</t>
  </si>
  <si>
    <t>I would like to see a List of all our Packages</t>
  </si>
  <si>
    <t xml:space="preserve">So that I can see which Packages </t>
  </si>
  <si>
    <t>Matthew Hill</t>
  </si>
  <si>
    <t>3.2.51</t>
  </si>
  <si>
    <t>BrowseRSVP</t>
  </si>
  <si>
    <t>Event Host, Event Manager</t>
  </si>
  <si>
    <t>I would like to see a List of all our RSVPs</t>
  </si>
  <si>
    <t xml:space="preserve">So that I can see which RSVPs </t>
  </si>
  <si>
    <t>3.2.52</t>
  </si>
  <si>
    <t>BrowseSetupList</t>
  </si>
  <si>
    <t>CreateSupplies</t>
  </si>
  <si>
    <t>I would like to see a List of all our SetupLists</t>
  </si>
  <si>
    <t xml:space="preserve">So that I can see which SetupLists </t>
  </si>
  <si>
    <t>3.2.53</t>
  </si>
  <si>
    <t>BrowseReview</t>
  </si>
  <si>
    <t>Customer, Worker, Manager</t>
  </si>
  <si>
    <t>I would like to see a List of all our Reviews</t>
  </si>
  <si>
    <t xml:space="preserve">So that I can see which Reviews </t>
  </si>
  <si>
    <t>Dalton</t>
  </si>
  <si>
    <t>https://docs.google.com/document/d/1EV4u4K-lbatoaYJOTiY44ZtN6v_oFavP0LNteuk-Qlg/edit</t>
  </si>
  <si>
    <t>3.3.06</t>
  </si>
  <si>
    <t>UpdateRSVP</t>
  </si>
  <si>
    <t>I would like to update my RSVP</t>
  </si>
  <si>
    <t>So that if something changes in my plans</t>
  </si>
  <si>
    <t>3.3.13</t>
  </si>
  <si>
    <t>UpdateCateringRequest</t>
  </si>
  <si>
    <t>I need to update a catering request</t>
  </si>
  <si>
    <t>So that I can add or remove catering needs.</t>
  </si>
  <si>
    <t>3.3.15</t>
  </si>
  <si>
    <t>UpdateAdvertisingEvent</t>
  </si>
  <si>
    <t>I need to edit Event or service for promotional stands</t>
  </si>
  <si>
    <t>So that I can edit the event's details.  Add or remove.</t>
  </si>
  <si>
    <t>3.3.19</t>
  </si>
  <si>
    <t>UpdateSupplier</t>
  </si>
  <si>
    <t>I need to edit outsourcing suppliers</t>
  </si>
  <si>
    <t>So that we can edit the suppliers.</t>
  </si>
  <si>
    <t>3.3.20</t>
  </si>
  <si>
    <t>UpdatePackage</t>
  </si>
  <si>
    <t>I need to edit packages</t>
  </si>
  <si>
    <t xml:space="preserve">So that we can add or remove features </t>
  </si>
  <si>
    <t>3.3.26</t>
  </si>
  <si>
    <t>UpdatePerformance</t>
  </si>
  <si>
    <t>I would to edit my performances to my account</t>
  </si>
  <si>
    <t xml:space="preserve">So that I can request different </t>
  </si>
  <si>
    <t>3.3.27</t>
  </si>
  <si>
    <t>UpdateScheduledPerformance</t>
  </si>
  <si>
    <t>I would like to update my scheduled performances</t>
  </si>
  <si>
    <t>So that my performance details are accurate</t>
  </si>
  <si>
    <t>3.3.29</t>
  </si>
  <si>
    <t>UpdateAccount</t>
  </si>
  <si>
    <t>I would like to to edit my account</t>
  </si>
  <si>
    <t>So the details my account can be more accurate</t>
  </si>
  <si>
    <t>3.3.30</t>
  </si>
  <si>
    <t>UpdateEventRequest</t>
  </si>
  <si>
    <t>I would like to Update an Event Request I created</t>
  </si>
  <si>
    <t>So that the Event I created is how I wanted it</t>
  </si>
  <si>
    <t>3.3.31</t>
  </si>
  <si>
    <t>UpdateEventDetails</t>
  </si>
  <si>
    <t>I would like to update an approved Events details</t>
  </si>
  <si>
    <t>So that the Event can work how I want it to</t>
  </si>
  <si>
    <t>3.4.02</t>
  </si>
  <si>
    <t>DeleteCateringRequest</t>
  </si>
  <si>
    <t>I need to delete a catering request</t>
  </si>
  <si>
    <t>So that I can cancel a catering event.</t>
  </si>
  <si>
    <t>3.4.03</t>
  </si>
  <si>
    <t>DeleteAdvertisingEvent</t>
  </si>
  <si>
    <t>I need to Cancel Event or service for promotional stands</t>
  </si>
  <si>
    <t xml:space="preserve">So that I can cancel the event, noting the reason. </t>
  </si>
  <si>
    <t>3.4.05</t>
  </si>
  <si>
    <t>DeleteSupplier</t>
  </si>
  <si>
    <t>I need to delete outsourcing suppliers</t>
  </si>
  <si>
    <t xml:space="preserve">So that we can delete a outsourcing supplier </t>
  </si>
  <si>
    <t>3.4.06</t>
  </si>
  <si>
    <t>DeletePackage</t>
  </si>
  <si>
    <t>I need to delete packages</t>
  </si>
  <si>
    <t>So that we can delete a package.</t>
  </si>
  <si>
    <t>3.4.09</t>
  </si>
  <si>
    <t>DeletePerformance</t>
  </si>
  <si>
    <t>CreateMenu</t>
  </si>
  <si>
    <t>I need to delete my performances from my account</t>
  </si>
  <si>
    <t>So that I am not expected to attend an Event</t>
  </si>
  <si>
    <t>3.4.10</t>
  </si>
  <si>
    <t>DeleteScheduledPerformance</t>
  </si>
  <si>
    <t>I need to cancel scheduled events</t>
  </si>
  <si>
    <t>So that the Events are no longer on the Schedule</t>
  </si>
  <si>
    <t>3.4.11</t>
  </si>
  <si>
    <t>DeleteAccount</t>
  </si>
  <si>
    <t>I would like to request deactivation of my account</t>
  </si>
  <si>
    <t>So that I cannot book a resort on accident</t>
  </si>
  <si>
    <t>3.4.12</t>
  </si>
  <si>
    <t>DeleteEventRequest</t>
  </si>
  <si>
    <t>I would like to Delete my Event Request</t>
  </si>
  <si>
    <t>So that the Event Request does not get approved</t>
  </si>
  <si>
    <t>3.4.13</t>
  </si>
  <si>
    <t>DeleteRSVP</t>
  </si>
  <si>
    <t>I would like to cancel my RSVP</t>
  </si>
  <si>
    <t xml:space="preserve">So that I can let the host know in advance </t>
  </si>
  <si>
    <t>3.4.14</t>
  </si>
  <si>
    <t>DeleteEvents</t>
  </si>
  <si>
    <t>I need to cancel an Event</t>
  </si>
  <si>
    <t>So that the Event is no longer on the Schedule</t>
  </si>
  <si>
    <t>4.1.04</t>
  </si>
  <si>
    <t>Create Product</t>
  </si>
  <si>
    <t>Inventory Control</t>
  </si>
  <si>
    <t>create new records for products</t>
  </si>
  <si>
    <t>inventory control can keep track of new products</t>
  </si>
  <si>
    <t>Jared</t>
  </si>
  <si>
    <t>4.2.04</t>
  </si>
  <si>
    <t>View Product</t>
  </si>
  <si>
    <t>view information about a product</t>
  </si>
  <si>
    <t>I can review product information.</t>
  </si>
  <si>
    <t>4.2.17</t>
  </si>
  <si>
    <t>Search for Supplier Account</t>
  </si>
  <si>
    <t>Employee</t>
  </si>
  <si>
    <t>search for a specific supplier account</t>
  </si>
  <si>
    <t xml:space="preserve">easily access contact information </t>
  </si>
  <si>
    <t>Dani</t>
  </si>
  <si>
    <t>4.2.37</t>
  </si>
  <si>
    <t>Browse Supply Requests</t>
  </si>
  <si>
    <t>browse a list of open Supply Requests</t>
  </si>
  <si>
    <t>increase effiency by consolidating similar orders</t>
  </si>
  <si>
    <t>CreateSalesReport</t>
  </si>
  <si>
    <t>4.2.41</t>
  </si>
  <si>
    <t>Browse Items</t>
  </si>
  <si>
    <t>browse Items</t>
  </si>
  <si>
    <t>I can see what I could like to purchase</t>
  </si>
  <si>
    <t>4.3.04</t>
  </si>
  <si>
    <t>Update Supply Order</t>
  </si>
  <si>
    <t>Update the supply order</t>
  </si>
  <si>
    <t>Supply order list has been updated</t>
  </si>
  <si>
    <t>Jared Greenfield</t>
  </si>
  <si>
    <t>4.3.05</t>
  </si>
  <si>
    <t>Edit Product</t>
  </si>
  <si>
    <t>edit the information about a product</t>
  </si>
  <si>
    <t>product information can stay current and effective.</t>
  </si>
  <si>
    <t>https://docs.google.com/document/d/1Ruc9lPdVq1i1KpkXoG0b3hXKBjP-JdwDNPsz0ke-glg/edit</t>
  </si>
  <si>
    <t>4.3.21</t>
  </si>
  <si>
    <t>Update Work Schedule</t>
  </si>
  <si>
    <t>Update a work schedule</t>
  </si>
  <si>
    <t xml:space="preserve">our employes can work their shift </t>
  </si>
  <si>
    <t>4.4.02</t>
  </si>
  <si>
    <t>Deactivate Product</t>
  </si>
  <si>
    <t>Create Order from Menu</t>
  </si>
  <si>
    <t xml:space="preserve">deactivate product </t>
  </si>
  <si>
    <t xml:space="preserve">inventory control can stop keeping records </t>
  </si>
  <si>
    <t>4.4.03</t>
  </si>
  <si>
    <t>Delete Supply Order</t>
  </si>
  <si>
    <t>Delete a supply order</t>
  </si>
  <si>
    <t>Supply order is deleted</t>
  </si>
  <si>
    <t>Dani Russo</t>
  </si>
  <si>
    <t>4.4.05</t>
  </si>
  <si>
    <t>Delete Work Schedule</t>
  </si>
  <si>
    <t>Production Scheduler</t>
  </si>
  <si>
    <t>Delete a work schedule</t>
  </si>
  <si>
    <t>Work schedule has been deleted</t>
  </si>
  <si>
    <t>Austin Berquam</t>
  </si>
  <si>
    <t>5.1.02</t>
  </si>
  <si>
    <t>Add A Reservation</t>
  </si>
  <si>
    <t>Receptionists</t>
  </si>
  <si>
    <t>A new reservation is in the list</t>
  </si>
  <si>
    <t>Wes Richardson</t>
  </si>
  <si>
    <t>CreateResortService</t>
  </si>
  <si>
    <t>5.1.06</t>
  </si>
  <si>
    <t>Add Guest's Vehicle</t>
  </si>
  <si>
    <t>Valet</t>
  </si>
  <si>
    <t>add a vehicle record</t>
  </si>
  <si>
    <t>I can store details about a guest's car</t>
  </si>
  <si>
    <t>James Heim</t>
  </si>
  <si>
    <t>5.1.07</t>
  </si>
  <si>
    <t>Create Hotel Room</t>
  </si>
  <si>
    <t xml:space="preserve">Creat a Hotel Room </t>
  </si>
  <si>
    <t>So that we can Rent out the room to a guest</t>
  </si>
  <si>
    <t>medium</t>
  </si>
  <si>
    <t>5.1.08</t>
  </si>
  <si>
    <t>Create Shuttle Vehicle</t>
  </si>
  <si>
    <t>Shuttle Driver</t>
  </si>
  <si>
    <t>the vehicle may be used as a shuttle</t>
  </si>
  <si>
    <t>5.1.13</t>
  </si>
  <si>
    <t>Schedule Booking</t>
  </si>
  <si>
    <t>Guest</t>
  </si>
  <si>
    <t>Schedule my booking information.</t>
  </si>
  <si>
    <t>I can extend my stay at the resort.</t>
  </si>
  <si>
    <t>5.2.01</t>
  </si>
  <si>
    <t>View Details of Reservation</t>
  </si>
  <si>
    <t>CreateNewSetList</t>
  </si>
  <si>
    <t>See the Details of a reservation</t>
  </si>
  <si>
    <t>5.2.05</t>
  </si>
  <si>
    <t>View List of Maintenance Tickets</t>
  </si>
  <si>
    <t>View a list of the Maintenance Tickets</t>
  </si>
  <si>
    <t>5.2.06</t>
  </si>
  <si>
    <t>View a List of Reservations</t>
  </si>
  <si>
    <t>See all the reservations</t>
  </si>
  <si>
    <t>BrowseMenus</t>
  </si>
  <si>
    <t>5.2.07</t>
  </si>
  <si>
    <t>View a List of Rooms</t>
  </si>
  <si>
    <t>See a list of the rooms</t>
  </si>
  <si>
    <t>5.2.08</t>
  </si>
  <si>
    <t>View Maintenance Ticket Details</t>
  </si>
  <si>
    <t>See the Details of a Maintenance Ticket</t>
  </si>
  <si>
    <t>5.2.09</t>
  </si>
  <si>
    <t>View Room Details</t>
  </si>
  <si>
    <t>View a Room Details</t>
  </si>
  <si>
    <t>See the details of a room</t>
  </si>
  <si>
    <t>5.2.10</t>
  </si>
  <si>
    <t>View Supply Order Detail</t>
  </si>
  <si>
    <t>Supply Order</t>
  </si>
  <si>
    <t>View the details of a supply order</t>
  </si>
  <si>
    <t>5.2.27</t>
  </si>
  <si>
    <t>Browse Guest Vehicles</t>
  </si>
  <si>
    <t>Browse Guest vehicles</t>
  </si>
  <si>
    <t>I can retrieve details about a guest's car</t>
  </si>
  <si>
    <t>5.2.28</t>
  </si>
  <si>
    <t>Read Guest Vehicles</t>
  </si>
  <si>
    <t>Read Guest vehicle</t>
  </si>
  <si>
    <t>I can view all cars registered with a guest</t>
  </si>
  <si>
    <t>5.2.37</t>
  </si>
  <si>
    <t>Read Shuttle Vehicle by VIN</t>
  </si>
  <si>
    <t>Retrieve Shuttle Vehicle by VIN</t>
  </si>
  <si>
    <t>I can view the details of a shuttle vehicle</t>
  </si>
  <si>
    <t>5.2.38</t>
  </si>
  <si>
    <t>Retrieve Shuttle Vehicle by License Plate</t>
  </si>
  <si>
    <t>Must-Have</t>
  </si>
  <si>
    <t>5.3.01</t>
  </si>
  <si>
    <t>Check Guest In</t>
  </si>
  <si>
    <t>Check in a Guest that did not have a reservation</t>
  </si>
  <si>
    <t>5.3.06</t>
  </si>
  <si>
    <t>Edit A Reservation</t>
  </si>
  <si>
    <t>The reservation has been changed</t>
  </si>
  <si>
    <t>SearchMenuList</t>
  </si>
  <si>
    <t>5.3.12</t>
  </si>
  <si>
    <t>Update Vehicle</t>
  </si>
  <si>
    <t>update a vehicle's record</t>
  </si>
  <si>
    <t>we can keep track of a guest's vehicle</t>
  </si>
  <si>
    <t>Should</t>
  </si>
  <si>
    <t>https://docs.google.com/document/d/1dbgty1bQ6IU9tHQF5HKY2d6d8SPdRBT-dhcSZA7fNbE/edit</t>
  </si>
  <si>
    <t>5.3.15</t>
  </si>
  <si>
    <t>Update Maintenance Ticket</t>
  </si>
  <si>
    <t>update the progress of a maintenance ticket</t>
  </si>
  <si>
    <t>I can close a maintenance ticket</t>
  </si>
  <si>
    <t>5.3.16</t>
  </si>
  <si>
    <t>Update Shuttle Vehicle Status</t>
  </si>
  <si>
    <t>update a shuttle vehicle status</t>
  </si>
  <si>
    <t>I can mark a vehicle as being in available,</t>
  </si>
  <si>
    <t>5.3.18</t>
  </si>
  <si>
    <t>UpdateHotelRoom</t>
  </si>
  <si>
    <t>Update a hotel rooms reservation</t>
  </si>
  <si>
    <t xml:space="preserve">the guest can be in their desired room, </t>
  </si>
  <si>
    <t>5.4.02</t>
  </si>
  <si>
    <t>Deactivate a Reservation</t>
  </si>
  <si>
    <t>Delete the reservation</t>
  </si>
  <si>
    <t>5.4.03</t>
  </si>
  <si>
    <t>Deactivate Maintenance Ticket</t>
  </si>
  <si>
    <t>Maintenance Worker</t>
  </si>
  <si>
    <t>I can inform other workers that a slip is completed</t>
  </si>
  <si>
    <t>5.4.05</t>
  </si>
  <si>
    <t>Deactivate Shuttle Vehicle</t>
  </si>
  <si>
    <t>Deactivate a shuttle vehicle record</t>
  </si>
  <si>
    <t>I can remove a vehicle from our inventory</t>
  </si>
  <si>
    <t>ReadRecipeDetail</t>
  </si>
  <si>
    <t>5.4.06</t>
  </si>
  <si>
    <t>Deactivate Room</t>
  </si>
  <si>
    <t>Janitor</t>
  </si>
  <si>
    <t>Deactivate a room</t>
  </si>
  <si>
    <t xml:space="preserve">Report a room's status as not in service </t>
  </si>
  <si>
    <t>6.1.03</t>
  </si>
  <si>
    <t>register</t>
  </si>
  <si>
    <t>register for an event</t>
  </si>
  <si>
    <t>I can have my child go to the event</t>
  </si>
  <si>
    <t>Tiona White</t>
  </si>
  <si>
    <t>ReadEventSchedule</t>
  </si>
  <si>
    <t>6.1.06</t>
  </si>
  <si>
    <t>Create user account</t>
  </si>
  <si>
    <t>Create User Account</t>
  </si>
  <si>
    <t>I can use child care system for Guests and students.</t>
  </si>
  <si>
    <t>Gunardi Saputra</t>
  </si>
  <si>
    <t>6.1.08</t>
  </si>
  <si>
    <t>Create a message (from staff)</t>
  </si>
  <si>
    <t>Staff</t>
  </si>
  <si>
    <t xml:space="preserve">create a new message </t>
  </si>
  <si>
    <t>I can have feedback</t>
  </si>
  <si>
    <t>6.2.05</t>
  </si>
  <si>
    <t>browse children</t>
  </si>
  <si>
    <t>see list of children in daycare or in events</t>
  </si>
  <si>
    <t xml:space="preserve">I know everything that is going on </t>
  </si>
  <si>
    <t>6.2.06</t>
  </si>
  <si>
    <t>view child details</t>
  </si>
  <si>
    <t>see the childs information</t>
  </si>
  <si>
    <t>I can see age, Guest contact information, etc.</t>
  </si>
  <si>
    <t>6.3.23</t>
  </si>
  <si>
    <t>Update Dependent record</t>
  </si>
  <si>
    <t>Update Dependent information</t>
  </si>
  <si>
    <t>so that he/she culd have updateed information</t>
  </si>
  <si>
    <t>Francis Mingomba</t>
  </si>
  <si>
    <t>BrowseEventSchedule</t>
  </si>
  <si>
    <t>6.4.03</t>
  </si>
  <si>
    <t>Cancel Registration</t>
  </si>
  <si>
    <t>Cancel my registration</t>
  </si>
  <si>
    <t xml:space="preserve">I know remove the extra person </t>
  </si>
  <si>
    <t>6.4.04</t>
  </si>
  <si>
    <t>Deactivate Guest Account</t>
  </si>
  <si>
    <t>I can see active and inactive accounts</t>
  </si>
  <si>
    <t>7.1.03</t>
  </si>
  <si>
    <t>Create groomer appointment</t>
  </si>
  <si>
    <t>Pet Staff</t>
  </si>
  <si>
    <t>Sign up for Appointments</t>
  </si>
  <si>
    <t>A record has been created for the pet</t>
  </si>
  <si>
    <t>Austin Delaney</t>
  </si>
  <si>
    <t>BrowseFoodItem</t>
  </si>
  <si>
    <t>7.1.04</t>
  </si>
  <si>
    <t>Add medical record</t>
  </si>
  <si>
    <t>Pet Worker</t>
  </si>
  <si>
    <t>Add a pet’s medical information record</t>
  </si>
  <si>
    <t>The pet's medicial record is now recorded</t>
  </si>
  <si>
    <t>7.2.01</t>
  </si>
  <si>
    <t>Read Dependent Record</t>
  </si>
  <si>
    <t>Pet/Child Worker</t>
  </si>
  <si>
    <t>View the details of a dependant's record</t>
  </si>
  <si>
    <t>I can fulfill related serveces for the guest</t>
  </si>
  <si>
    <t>Ben Hanna</t>
  </si>
  <si>
    <t>BrowseSupplies</t>
  </si>
  <si>
    <t>7.2.14</t>
  </si>
  <si>
    <t>Browse groomer appointments</t>
  </si>
  <si>
    <t>Groomer</t>
  </si>
  <si>
    <t>Look at appointment book</t>
  </si>
  <si>
    <t>groomer book displayed</t>
  </si>
  <si>
    <t>Cody Herb</t>
  </si>
  <si>
    <t>7.2.16</t>
  </si>
  <si>
    <t>Read details of appointment</t>
  </si>
  <si>
    <t>Details for appointment</t>
  </si>
  <si>
    <t>details of groomer book displayed</t>
  </si>
  <si>
    <t>7.2.21</t>
  </si>
  <si>
    <t>Browse medical info</t>
  </si>
  <si>
    <t>pet Staff</t>
  </si>
  <si>
    <t>I can find a number of pets by activity</t>
  </si>
  <si>
    <t>7.2.33</t>
  </si>
  <si>
    <t>read medical info</t>
  </si>
  <si>
    <t>Vet tech</t>
  </si>
  <si>
    <t>Pull a pet’s medical information</t>
  </si>
  <si>
    <t>A pets medical information is displayed to user</t>
  </si>
  <si>
    <t>BrowseSupplyOrders</t>
  </si>
  <si>
    <t>7.3.01</t>
  </si>
  <si>
    <t>Update my personal record</t>
  </si>
  <si>
    <t xml:space="preserve">So the resort has the correct information </t>
  </si>
  <si>
    <t>Would be nice</t>
  </si>
  <si>
    <t>7.3.04</t>
  </si>
  <si>
    <t>update pet medical info</t>
  </si>
  <si>
    <t>Update a pet’s medical info</t>
  </si>
  <si>
    <t>Pet medical information is updated</t>
  </si>
  <si>
    <t>Alisa Roehr</t>
  </si>
  <si>
    <t>7.3.14</t>
  </si>
  <si>
    <t>Update appointment details</t>
  </si>
  <si>
    <t>Pet Receptionist</t>
  </si>
  <si>
    <t>Change an appointment details</t>
  </si>
  <si>
    <t>Account for a change in schedule.</t>
  </si>
  <si>
    <t>ReadSupply</t>
  </si>
  <si>
    <t>7.3.15</t>
  </si>
  <si>
    <t>Update medical requests</t>
  </si>
  <si>
    <t xml:space="preserve">Add medical requirements </t>
  </si>
  <si>
    <t xml:space="preserve">Pet medical requirements </t>
  </si>
  <si>
    <t>7.4.02</t>
  </si>
  <si>
    <t>Delete Dependent Record</t>
  </si>
  <si>
    <t>delete dependent record in the system</t>
  </si>
  <si>
    <t>7.4.05</t>
  </si>
  <si>
    <t>Cancel/Delete appointment</t>
  </si>
  <si>
    <t>Pet Receptonist</t>
  </si>
  <si>
    <t>Delete/cancel appointments</t>
  </si>
  <si>
    <t>appointment canceled/deleted</t>
  </si>
  <si>
    <t>ReadMaintenanceTickets</t>
  </si>
  <si>
    <t>So that i can contact authorized suppliers for needs in a marketing event.</t>
  </si>
  <si>
    <t>should</t>
  </si>
  <si>
    <t>https://docs.google.com/document/d/1dg-skUi4iNWXW56ex8SlevHVloKP3qR7CqFMajgShG8/edit</t>
  </si>
  <si>
    <t>Read a List of Buildings</t>
  </si>
  <si>
    <t>ReadPackageDetails</t>
  </si>
  <si>
    <t>BrowseSupplyDetails</t>
  </si>
  <si>
    <t>UpdateFoodItem</t>
  </si>
  <si>
    <t>https://docs.google.com/document/d/1wEIMNg9iRfgwFIphMRYpjZTMl2GOCIvNCALYe7VxEI8/edit</t>
  </si>
  <si>
    <t>Update Menu List</t>
  </si>
  <si>
    <t>so that our customers can accuratley see the services that our resort provides</t>
  </si>
  <si>
    <t>https://docs.google.com/document/d/1JTYWjS_4r8-lSBwBSTE4eJXKAzvA81cBy7MBL9OqOOM/edit#heading=h.gjdgxs</t>
  </si>
  <si>
    <t>UpdateServices</t>
  </si>
  <si>
    <t>https://docs.google.com/document/d/13lm1kFZpYH5eflVGp-rLQFTNgSP26HZHmmXfLDSr8b0/edit#heading=h.88synotym6rl</t>
  </si>
  <si>
    <t>UpdateReport</t>
  </si>
  <si>
    <t>UpdateSuppliesOrder</t>
  </si>
  <si>
    <t>So that I can remove any unwanted items, or add something that was missed</t>
  </si>
  <si>
    <t>https://docs.google.com/document/d/1Zn1KWySdQ6r1cdlMslCtC1PTMf4Nnn9ohfwAscJpPCY/edit</t>
  </si>
  <si>
    <t>EditOrder</t>
  </si>
  <si>
    <t>https://docs.google.com/document/d/1WHbT5uXYlK-hZZNDRu6spjYhzHhiRR-u02jWG0_VFV4/edit</t>
  </si>
  <si>
    <t>https://docs.google.com/document/d/14Jp847LmEEbnJ9uAQz9k6QKStduM1KSZ46hUpa-H_M4/edit</t>
  </si>
  <si>
    <t>DeleteEventReview</t>
  </si>
  <si>
    <t>DeleteMenu</t>
  </si>
  <si>
    <t>DeactivateVehicle</t>
  </si>
  <si>
    <t>Delete an innapropriate or unneccesary comment in the system</t>
  </si>
  <si>
    <t>we can maintain a freindly and ethical work environment</t>
  </si>
  <si>
    <t>Could</t>
  </si>
  <si>
    <t>https://docs.google.com/document/d/1MUArnUGBfWXwGpfP9Ba0wiqDvrEQozQT0raa5XSfML0/edit#heading=h.30j0zll</t>
  </si>
  <si>
    <t>DeleteComment</t>
  </si>
  <si>
    <t>DeleteBuilding</t>
  </si>
  <si>
    <t>DeleteFoodItem</t>
  </si>
  <si>
    <t>DeleteSupplyOrder</t>
  </si>
  <si>
    <t>I have an item highlighted and selected a button labeled delete item</t>
  </si>
  <si>
    <t>DeleteResortService</t>
  </si>
  <si>
    <t>So that I can coordinate sponsors with the event schedule</t>
  </si>
  <si>
    <t>CreateSponsor</t>
  </si>
  <si>
    <t>So that we can create special packages for specific customers or companies.</t>
  </si>
  <si>
    <t>CreatePackage</t>
  </si>
  <si>
    <t>So that i can contact authorized outsourcing supplilers for needs in a marketing event.</t>
  </si>
  <si>
    <t>CreateSupplier</t>
  </si>
  <si>
    <t>I would like to leave a review for an event that I have attended</t>
  </si>
  <si>
    <t>So that other people can see what events are good/bad</t>
  </si>
  <si>
    <t>So that we can advertise the normal, seasonal and local menus from our restaurant and catering services.</t>
  </si>
  <si>
    <t>ReadMenu</t>
  </si>
  <si>
    <t>So that i can view the budget for marketing for planning marketing events.</t>
  </si>
  <si>
    <t>So that we can see what promotional items we have available.</t>
  </si>
  <si>
    <t>ReadResortService</t>
  </si>
  <si>
    <t>So that I can reserve the building I want to host an event at</t>
  </si>
  <si>
    <t>BrowseBuildings</t>
  </si>
  <si>
    <t>ReadPerformance</t>
  </si>
  <si>
    <t>ReadAccount</t>
  </si>
  <si>
    <t xml:space="preserve">So that I can see which Event Requests </t>
  </si>
  <si>
    <t>BrowseResortServices</t>
  </si>
  <si>
    <t>BrowseAccounts</t>
  </si>
  <si>
    <t>BrowseAdvertisingEvents</t>
  </si>
  <si>
    <t>BworsePackages</t>
  </si>
  <si>
    <t>BrowseSetupLists</t>
  </si>
  <si>
    <t>BrowseReviews</t>
  </si>
  <si>
    <t xml:space="preserve">So that if something changes in my plans I could update or change my reservation. </t>
  </si>
  <si>
    <t>So that we can edit the information of a outsourcing suppliers.</t>
  </si>
  <si>
    <t>So that we can add or remove features from the packages.</t>
  </si>
  <si>
    <t>So that my performance details are accurate for an event</t>
  </si>
  <si>
    <t>UpdateEvent</t>
  </si>
  <si>
    <t>So that we can delete a outsourcing supplier that is not going to work anymore with the resort.</t>
  </si>
  <si>
    <t>So that I can let the host know in advance that I will no longer be able to attend the Event.</t>
  </si>
  <si>
    <t>DeleteEvent</t>
  </si>
  <si>
    <t>inventory control can keep track of new products that are being made.</t>
  </si>
  <si>
    <t>Mo</t>
  </si>
  <si>
    <t>easily access contact information and products so I can place orders</t>
  </si>
  <si>
    <t>must-have</t>
  </si>
  <si>
    <t>our employes can work their shift according to their availability</t>
  </si>
  <si>
    <t>https://docs.google.com/document/d/1-doGIvDKllBVm_2zG_S59-Cx62YM9GXtjknIi_Pdknc/edit</t>
  </si>
  <si>
    <t>UpdateSchedule</t>
  </si>
  <si>
    <t>inventory control can stop keeping records of products that are no longer in production</t>
  </si>
  <si>
    <t>5.1.01</t>
  </si>
  <si>
    <t>CreateMaintenanceTicket</t>
  </si>
  <si>
    <t>Co</t>
  </si>
  <si>
    <t>must</t>
  </si>
  <si>
    <t>https://docs.google.com/document/d/1ojkynVU0tJFIuMNwXiVJOkIK9NRwRgQPHirBN8aWlVw/edit#heading=h.gjdgxs</t>
  </si>
  <si>
    <t>CreateRoom</t>
  </si>
  <si>
    <t>Which use case goes here? 5.1.13 is for room service. 5.1.14 is for Schedule Booking</t>
  </si>
  <si>
    <t>I can mark a vehicle as being in available, in use, in service, or decomissioned</t>
  </si>
  <si>
    <t>the guest can be in their desired room, and update each rooms availability</t>
  </si>
  <si>
    <t>https://docs.google.com/document/d/1ngvB7jir8xWMfrWDbiWnEz-bzhUiHn6FHGWHoGWglT0/edit</t>
  </si>
  <si>
    <t>I can inform other workers that a slip is completed, and no longer needs maintenance</t>
  </si>
  <si>
    <t>Report a room's status as not in service / not currently habitable.</t>
  </si>
  <si>
    <t>UNABLE TO FIND / NOT IN USE CASE REDUCED</t>
  </si>
  <si>
    <t>CreateMessage</t>
  </si>
  <si>
    <t>Create a message</t>
  </si>
  <si>
    <t xml:space="preserve">I can alert my fellow co-workers of any changes and or new information </t>
  </si>
  <si>
    <t>https://docs.google.com/document/d/1CcY0tc6vHu0JQi9jUganXO6sTgXkbBg8hbP7tO_ME5w/edit#</t>
  </si>
  <si>
    <t>6.1.09</t>
  </si>
  <si>
    <t>ReadMessage</t>
  </si>
  <si>
    <t>Read a message</t>
  </si>
  <si>
    <t xml:space="preserve">I can be aware of any changes and or new information </t>
  </si>
  <si>
    <t>https://docs.google.com/document/d/1ghS8WV1BVZbPpCg7KXB0r8o5_o2wqckWhmR2VJ4W-Oc/edit#</t>
  </si>
  <si>
    <t>6.1.10</t>
  </si>
  <si>
    <t>UpdateMessage</t>
  </si>
  <si>
    <t>Update a message</t>
  </si>
  <si>
    <t xml:space="preserve">I can update my message to have the most recent, correct information </t>
  </si>
  <si>
    <t>https://docs.google.com/document/d/14baUFUgUKv95wv1K0Bq4GX8zKS8YZA-qSgALUI1xZrQ/edit#heading=h.30j0zll</t>
  </si>
  <si>
    <t>DeleteMessage</t>
  </si>
  <si>
    <t>Delete a message</t>
  </si>
  <si>
    <t>I can remove any old messages that arent needed anymore</t>
  </si>
  <si>
    <t>https://docs.google.com/document/d/1cBA7UCLdo9ClWPyW5ioTomCj-3_ILYqji44coa2JJTM/edit#</t>
  </si>
  <si>
    <t>I know everything that is going on and what my staff needs to do</t>
  </si>
  <si>
    <t>The resort will know not to accomodate an extra person for their event</t>
  </si>
  <si>
    <t>https://docs.google.com/document/d/1vL-JWoHM04ErRBA6Q4u8QjUgcxE9pOKpGv3rQtiGYSs/edit#heading=h.gjdgxs</t>
  </si>
  <si>
    <t>Event</t>
  </si>
  <si>
    <t>A record has been created for the pet to have an appointment with groomer</t>
  </si>
  <si>
    <t>should-have</t>
  </si>
  <si>
    <t>Could-have</t>
  </si>
  <si>
    <t>So the resort has the correct information if they need to contact me.</t>
  </si>
  <si>
    <t>https://docs.google.com/document/d/10TrlgGsniVY9dYy02RWgiVKWH2mRUQUcPH5OMCVUMrk/edit</t>
  </si>
  <si>
    <t>UpdateDependantRecord</t>
  </si>
  <si>
    <t>Add medical requirements or special treatment requests</t>
  </si>
  <si>
    <t>Pet medical requirements or special treatments are updated</t>
  </si>
  <si>
    <t>could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</si>
</sst>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1.0"/>
      <color rgb="FF000000"/>
      <name val="Calibri"/>
    </font>
    <font>
      <b/>
      <sz val="12.0"/>
      <color rgb="FF000000"/>
      <name val="Calibri"/>
    </font>
    <font>
      <name val="Arial"/>
    </font>
    <font>
      <color rgb="FF000000"/>
    </font>
    <font>
      <b/>
      <sz val="12.0"/>
      <color rgb="FF000000"/>
    </font>
    <font>
      <u/>
      <sz val="11.0"/>
      <color rgb="FF000000"/>
      <name val="Calibri"/>
    </font>
    <font>
      <u/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sz val="11.0"/>
      <name val="Calibri"/>
    </font>
    <font>
      <u/>
      <color rgb="FF1155CC"/>
      <name val="Arial"/>
    </font>
    <font>
      <u/>
      <color rgb="FF1155CC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left" vertical="bottom"/>
    </xf>
    <xf borderId="0" fillId="2" fontId="1" numFmtId="0" xfId="0" applyAlignment="1" applyFont="1">
      <alignment horizontal="right" vertical="bottom"/>
    </xf>
    <xf borderId="1" fillId="2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ont="1">
      <alignment horizontal="center" vertical="bottom"/>
    </xf>
    <xf borderId="0" fillId="0" fontId="4" numFmtId="0" xfId="0" applyFont="1"/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4" numFmtId="0" xfId="0" applyAlignment="1" applyFont="1">
      <alignment horizontal="right"/>
    </xf>
    <xf borderId="0" fillId="2" fontId="2" numFmtId="0" xfId="0" applyFont="1"/>
    <xf borderId="0" fillId="2" fontId="2" numFmtId="0" xfId="0" applyAlignment="1" applyFont="1">
      <alignment horizontal="center" shrinkToFit="0" vertical="bottom" wrapText="1"/>
    </xf>
    <xf borderId="1" fillId="2" fontId="1" numFmtId="0" xfId="0" applyAlignment="1" applyBorder="1" applyFont="1">
      <alignment vertical="bottom"/>
    </xf>
    <xf borderId="0" fillId="0" fontId="5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3" fontId="1" numFmtId="0" xfId="0" applyAlignment="1" applyFill="1" applyFont="1">
      <alignment horizontal="left" vertical="bottom"/>
    </xf>
    <xf borderId="0" fillId="0" fontId="6" numFmtId="0" xfId="0" applyAlignment="1" applyFont="1">
      <alignment horizontal="center" vertical="bottom"/>
    </xf>
    <xf borderId="0" fillId="4" fontId="1" numFmtId="0" xfId="0" applyAlignment="1" applyFill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0" fontId="8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4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1" numFmtId="0" xfId="0" applyAlignment="1" applyFont="1">
      <alignment horizontal="left" vertical="bottom"/>
    </xf>
    <xf borderId="0" fillId="5" fontId="1" numFmtId="0" xfId="0" applyAlignment="1" applyFill="1" applyFont="1">
      <alignment horizontal="left" vertical="bottom"/>
    </xf>
    <xf borderId="0" fillId="0" fontId="12" numFmtId="0" xfId="0" applyAlignment="1" applyFont="1">
      <alignment horizontal="center" readingOrder="0" vertical="bottom"/>
    </xf>
    <xf borderId="0" fillId="6" fontId="1" numFmtId="0" xfId="0" applyAlignment="1" applyFill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0" fillId="4" fontId="1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11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7" fontId="1" numFmtId="0" xfId="0" applyAlignment="1" applyFill="1" applyFont="1">
      <alignment horizontal="left" vertical="bottom"/>
    </xf>
    <xf borderId="0" fillId="5" fontId="1" numFmtId="0" xfId="0" applyAlignment="1" applyFont="1">
      <alignment readingOrder="0" vertical="bottom"/>
    </xf>
    <xf borderId="0" fillId="8" fontId="1" numFmtId="0" xfId="0" applyAlignment="1" applyFill="1" applyFont="1">
      <alignment horizontal="left" vertical="bottom"/>
    </xf>
    <xf borderId="0" fillId="6" fontId="1" numFmtId="0" xfId="0" applyAlignment="1" applyFont="1">
      <alignment vertical="bottom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2" fontId="15" numFmtId="0" xfId="0" applyAlignment="1" applyFont="1">
      <alignment horizontal="center" vertical="bottom"/>
    </xf>
    <xf borderId="0" fillId="3" fontId="1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7" fontId="1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6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CcY0tc6vHu0JQi9jUganXO6sTgXkbBg8hbP7tO_ME5w/edit#" TargetMode="External"/><Relationship Id="rId22" Type="http://schemas.openxmlformats.org/officeDocument/2006/relationships/hyperlink" Target="https://docs.google.com/document/d/14baUFUgUKv95wv1K0Bq4GX8zKS8YZA-qSgALUI1xZrQ/edit" TargetMode="External"/><Relationship Id="rId21" Type="http://schemas.openxmlformats.org/officeDocument/2006/relationships/hyperlink" Target="https://docs.google.com/document/d/1ghS8WV1BVZbPpCg7KXB0r8o5_o2wqckWhmR2VJ4W-Oc/edit#" TargetMode="External"/><Relationship Id="rId24" Type="http://schemas.openxmlformats.org/officeDocument/2006/relationships/hyperlink" Target="https://docs.google.com/document/d/1vL-JWoHM04ErRBA6Q4u8QjUgcxE9pOKpGv3rQtiGYSs/edit" TargetMode="External"/><Relationship Id="rId23" Type="http://schemas.openxmlformats.org/officeDocument/2006/relationships/hyperlink" Target="https://docs.google.com/document/d/1cBA7UCLdo9ClWPyW5ioTomCj-3_ILYqji44coa2JJTM/edit#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dwkDs10Mb0LICaErCjnbIFOINNRqgn0N6AuSAectDow/edit" TargetMode="External"/><Relationship Id="rId3" Type="http://schemas.openxmlformats.org/officeDocument/2006/relationships/hyperlink" Target="https://docs.google.com/document/d/10kRW19rrxDrcd_ZwrulInQMPJxUKItecMu7hpxfmOzM/edit" TargetMode="External"/><Relationship Id="rId4" Type="http://schemas.openxmlformats.org/officeDocument/2006/relationships/hyperlink" Target="https://docs.google.com/document/d/1IJQEu81Ewxs_97-1D25IDUmfiNogJCFtXAgbzWm1nxQ/edit" TargetMode="External"/><Relationship Id="rId9" Type="http://schemas.openxmlformats.org/officeDocument/2006/relationships/hyperlink" Target="https://docs.google.com/document/d/1dg-skUi4iNWXW56ex8SlevHVloKP3qR7CqFMajgShG8/edit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ocs.google.com/document/d/10TrlgGsniVY9dYy02RWgiVKWH2mRUQUcPH5OMCVUMrk/edit" TargetMode="External"/><Relationship Id="rId27" Type="http://schemas.openxmlformats.org/officeDocument/2006/relationships/vmlDrawing" Target="../drawings/vmlDrawing1.vml"/><Relationship Id="rId5" Type="http://schemas.openxmlformats.org/officeDocument/2006/relationships/hyperlink" Target="https://docs.google.com/document/d/1EV4u4K-lbatoaYJOTiY44ZtN6v_oFavP0LNteuk-Qlg/edit" TargetMode="External"/><Relationship Id="rId6" Type="http://schemas.openxmlformats.org/officeDocument/2006/relationships/hyperlink" Target="https://docs.google.com/document/d/1Ruc9lPdVq1i1KpkXoG0b3hXKBjP-JdwDNPsz0ke-glg/edit" TargetMode="External"/><Relationship Id="rId7" Type="http://schemas.openxmlformats.org/officeDocument/2006/relationships/hyperlink" Target="https://docs.google.com/document/d/1dbgty1bQ6IU9tHQF5HKY2d6d8SPdRBT-dhcSZA7fNbE/edit" TargetMode="External"/><Relationship Id="rId8" Type="http://schemas.openxmlformats.org/officeDocument/2006/relationships/hyperlink" Target="https://docs.google.com/document/d/1dbgty1bQ6IU9tHQF5HKY2d6d8SPdRBT-dhcSZA7fNbE/edit" TargetMode="External"/><Relationship Id="rId11" Type="http://schemas.openxmlformats.org/officeDocument/2006/relationships/hyperlink" Target="https://docs.google.com/document/d/1JTYWjS_4r8-lSBwBSTE4eJXKAzvA81cBy7MBL9OqOOM/edit" TargetMode="External"/><Relationship Id="rId10" Type="http://schemas.openxmlformats.org/officeDocument/2006/relationships/hyperlink" Target="https://docs.google.com/document/d/1wEIMNg9iRfgwFIphMRYpjZTMl2GOCIvNCALYe7VxEI8/edit" TargetMode="External"/><Relationship Id="rId13" Type="http://schemas.openxmlformats.org/officeDocument/2006/relationships/hyperlink" Target="https://docs.google.com/document/d/1Zn1KWySdQ6r1cdlMslCtC1PTMf4Nnn9ohfwAscJpPCY/edit" TargetMode="External"/><Relationship Id="rId12" Type="http://schemas.openxmlformats.org/officeDocument/2006/relationships/hyperlink" Target="https://docs.google.com/document/d/13lm1kFZpYH5eflVGp-rLQFTNgSP26HZHmmXfLDSr8b0/edit" TargetMode="External"/><Relationship Id="rId15" Type="http://schemas.openxmlformats.org/officeDocument/2006/relationships/hyperlink" Target="https://docs.google.com/document/d/14Jp847LmEEbnJ9uAQz9k6QKStduM1KSZ46hUpa-H_M4/edit" TargetMode="External"/><Relationship Id="rId14" Type="http://schemas.openxmlformats.org/officeDocument/2006/relationships/hyperlink" Target="https://docs.google.com/document/d/1WHbT5uXYlK-hZZNDRu6spjYhzHhiRR-u02jWG0_VFV4/edit" TargetMode="External"/><Relationship Id="rId17" Type="http://schemas.openxmlformats.org/officeDocument/2006/relationships/hyperlink" Target="https://docs.google.com/document/d/1-doGIvDKllBVm_2zG_S59-Cx62YM9GXtjknIi_Pdknc/edit" TargetMode="External"/><Relationship Id="rId16" Type="http://schemas.openxmlformats.org/officeDocument/2006/relationships/hyperlink" Target="https://docs.google.com/document/d/1MUArnUGBfWXwGpfP9Ba0wiqDvrEQozQT0raa5XSfML0/edit" TargetMode="External"/><Relationship Id="rId19" Type="http://schemas.openxmlformats.org/officeDocument/2006/relationships/hyperlink" Target="https://docs.google.com/document/d/1ngvB7jir8xWMfrWDbiWnEz-bzhUiHn6FHGWHoGWglT0/edit" TargetMode="External"/><Relationship Id="rId18" Type="http://schemas.openxmlformats.org/officeDocument/2006/relationships/hyperlink" Target="https://docs.google.com/document/d/1ojkynVU0tJFIuMNwXiVJOkIK9NRwRgQPHirBN8aWlVw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13.86"/>
    <col customWidth="1" min="2" max="2" width="42.43"/>
    <col customWidth="1" min="3" max="3" width="24.29"/>
    <col customWidth="1" min="4" max="4" width="54.86"/>
    <col customWidth="1" min="5" max="5" width="88.29"/>
    <col customWidth="1" min="6" max="6" width="20.14"/>
    <col customWidth="1" min="7" max="7" width="107.71"/>
    <col customWidth="1" min="8" max="8" width="18.71"/>
    <col customWidth="1" min="9" max="9" width="28.86"/>
  </cols>
  <sheetData>
    <row r="1" ht="15.75" customHeight="1">
      <c r="A1" s="1"/>
      <c r="B1" s="3"/>
      <c r="C1" s="6" t="s">
        <v>5</v>
      </c>
      <c r="F1" s="6"/>
      <c r="G1" s="6" t="s">
        <v>7</v>
      </c>
      <c r="H1" s="1" t="s">
        <v>8</v>
      </c>
      <c r="I1" s="7"/>
    </row>
    <row r="2" ht="15.75" customHeight="1">
      <c r="A2" s="1" t="s">
        <v>0</v>
      </c>
      <c r="B2" s="8" t="s">
        <v>9</v>
      </c>
      <c r="C2" s="1"/>
      <c r="D2" s="1"/>
      <c r="E2" s="1"/>
      <c r="F2" s="1"/>
      <c r="G2" s="1"/>
      <c r="H2" s="1"/>
      <c r="I2" s="7"/>
    </row>
    <row r="3" ht="15.75" customHeight="1">
      <c r="A3" s="9" t="s">
        <v>10</v>
      </c>
      <c r="B3" s="10"/>
      <c r="H3" s="1"/>
      <c r="I3" s="7"/>
    </row>
    <row r="4" ht="15.75" customHeight="1">
      <c r="A4" s="11" t="s">
        <v>0</v>
      </c>
      <c r="B4" s="8" t="s">
        <v>1</v>
      </c>
      <c r="C4" s="6" t="s">
        <v>2</v>
      </c>
      <c r="D4" s="9" t="s">
        <v>3</v>
      </c>
      <c r="E4" s="6" t="s">
        <v>4</v>
      </c>
      <c r="F4" s="6" t="s">
        <v>11</v>
      </c>
      <c r="G4" s="12" t="s">
        <v>12</v>
      </c>
      <c r="H4" s="13"/>
      <c r="I4" s="14" t="s">
        <v>13</v>
      </c>
    </row>
    <row r="5" ht="15.75" customHeight="1">
      <c r="A5" s="15" t="s">
        <v>6</v>
      </c>
      <c r="B5" s="17" t="s">
        <v>14</v>
      </c>
      <c r="C5" s="19" t="s">
        <v>15</v>
      </c>
      <c r="D5" s="15" t="s">
        <v>14</v>
      </c>
      <c r="E5" s="19" t="s">
        <v>19</v>
      </c>
      <c r="F5" s="19" t="s">
        <v>20</v>
      </c>
      <c r="G5" s="21" t="str">
        <f>HYPERLINK("https://docs.google.com/document/d/1gbIfXAdXqDUoTGZsjUKcOhmJ1Z5-gf_fCxpvmsIwQoc/edit?usp=sharing","1.1.03 - Create New Budget Report")</f>
        <v>1.1.03 - Create New Budget Report</v>
      </c>
      <c r="H5" s="19" t="s">
        <v>17</v>
      </c>
      <c r="I5" s="23" t="s">
        <v>29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25" t="s">
        <v>18</v>
      </c>
      <c r="B6" s="17" t="s">
        <v>21</v>
      </c>
      <c r="C6" s="19" t="s">
        <v>22</v>
      </c>
      <c r="D6" s="15" t="s">
        <v>21</v>
      </c>
      <c r="E6" s="19" t="s">
        <v>23</v>
      </c>
      <c r="F6" s="19" t="s">
        <v>49</v>
      </c>
      <c r="G6" s="26" t="str">
        <f>HYPERLINK("https://docs.google.com/document/d/1cEw2fbdRbQVG9ktZGbsIbh7s4I8Zhe8BlZXwzG9XN1o/edit?usp=sharing","1.1.05 - Create Recipes")</f>
        <v>1.1.05 - Create Recipes</v>
      </c>
      <c r="H6" s="19" t="s">
        <v>17</v>
      </c>
      <c r="I6" s="27" t="s">
        <v>60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15" t="s">
        <v>24</v>
      </c>
      <c r="B7" s="17" t="s">
        <v>25</v>
      </c>
      <c r="C7" s="19" t="s">
        <v>26</v>
      </c>
      <c r="D7" s="15" t="s">
        <v>25</v>
      </c>
      <c r="E7" s="19" t="s">
        <v>27</v>
      </c>
      <c r="F7" s="19" t="s">
        <v>49</v>
      </c>
      <c r="G7" s="21" t="str">
        <f>HYPERLINK("https://docs.google.com/document/d/11-lVL1pnYwQg8Ta0b0eYzUf12KNhliRyAxjIAq3gctI/edit?usp=sharing","1.1.06 - Create Time Off Request")</f>
        <v>1.1.06 - Create Time Off Request</v>
      </c>
      <c r="H7" s="19" t="s">
        <v>17</v>
      </c>
      <c r="I7" s="28" t="s">
        <v>72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29" t="s">
        <v>28</v>
      </c>
      <c r="B8" s="30" t="s">
        <v>30</v>
      </c>
      <c r="C8" s="31" t="s">
        <v>31</v>
      </c>
      <c r="D8" s="15" t="s">
        <v>32</v>
      </c>
      <c r="E8" s="19" t="s">
        <v>33</v>
      </c>
      <c r="F8" s="19" t="s">
        <v>20</v>
      </c>
      <c r="G8" s="32" t="str">
        <f>HYPERLINK("https://drive.google.com/open?id=19cxsm8eUgC5ooS8GPH0KXd4NyE5xJBkPsgtb8zSSwks","1.1.08 - Create Supply Order")</f>
        <v>1.1.08 - Create Supply Order</v>
      </c>
      <c r="H8" s="19" t="s">
        <v>34</v>
      </c>
      <c r="I8" s="27" t="s">
        <v>110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29" t="s">
        <v>35</v>
      </c>
      <c r="B9" s="17" t="s">
        <v>36</v>
      </c>
      <c r="C9" s="19" t="s">
        <v>22</v>
      </c>
      <c r="D9" s="15" t="s">
        <v>37</v>
      </c>
      <c r="E9" s="19" t="s">
        <v>38</v>
      </c>
      <c r="F9" s="19" t="s">
        <v>20</v>
      </c>
      <c r="G9" s="32" t="str">
        <f>HYPERLINK("https://docs.google.com/document/d/1QNaTTx5Spx7oo4NaDZRIeoLsugkzywzSW5QoWGNmFAQ/edit?usp=sharing","1.1.09 - Add Recipes")</f>
        <v>1.1.09 - Add Recipes</v>
      </c>
      <c r="H9" s="19" t="s">
        <v>39</v>
      </c>
      <c r="I9" s="27" t="s">
        <v>119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29" t="s">
        <v>40</v>
      </c>
      <c r="B10" s="17" t="s">
        <v>41</v>
      </c>
      <c r="C10" s="19" t="s">
        <v>15</v>
      </c>
      <c r="D10" s="15" t="s">
        <v>120</v>
      </c>
      <c r="E10" s="19" t="s">
        <v>43</v>
      </c>
      <c r="F10" s="19" t="s">
        <v>123</v>
      </c>
      <c r="G10" s="33" t="str">
        <f>HYPERLINK("https://drive.google.com/open?id=1buyqBSmaReUTYGn6_BwgBRUW9PlMNRikizxU14k8aaY","Provide information about the restaurant(Create )")</f>
        <v>Provide information about the restaurant(Create )</v>
      </c>
      <c r="H10" s="19" t="s">
        <v>34</v>
      </c>
      <c r="I10" s="27" t="s">
        <v>133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29" t="s">
        <v>44</v>
      </c>
      <c r="B11" s="17" t="s">
        <v>45</v>
      </c>
      <c r="C11" s="31" t="s">
        <v>46</v>
      </c>
      <c r="D11" s="15" t="s">
        <v>47</v>
      </c>
      <c r="E11" s="19" t="s">
        <v>48</v>
      </c>
      <c r="F11" s="19" t="s">
        <v>20</v>
      </c>
      <c r="G11" s="32" t="str">
        <f>HYPERLINK("https://docs.google.com/document/d/1Qa0u9LKsdkMrYkoWViaTTiwTkb4pZIhWxrpVnMnh9Lg/edit?usp=sharing","1.1.16 - Create Ticket")</f>
        <v>1.1.16 - Create Ticket</v>
      </c>
      <c r="H11" s="19" t="s">
        <v>50</v>
      </c>
      <c r="I11" s="27" t="s">
        <v>141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25" t="s">
        <v>51</v>
      </c>
      <c r="B12" s="17" t="s">
        <v>52</v>
      </c>
      <c r="C12" s="19" t="s">
        <v>15</v>
      </c>
      <c r="D12" s="15" t="s">
        <v>52</v>
      </c>
      <c r="E12" s="19" t="s">
        <v>53</v>
      </c>
      <c r="F12" s="19" t="s">
        <v>20</v>
      </c>
      <c r="G12" s="26" t="str">
        <f>HYPERLINK("https://docs.google.com/document/d/1pxVsv-0mhr46SZLutF73arbmAuKUUlwYETlY_Ji_xgY/edit?usp=sharing","1.1.19 - Create New Employee Role")</f>
        <v>1.1.19 - Create New Employee Role</v>
      </c>
      <c r="H12" s="19" t="s">
        <v>17</v>
      </c>
      <c r="I12" s="27" t="s">
        <v>156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25" t="s">
        <v>54</v>
      </c>
      <c r="B13" s="17" t="s">
        <v>55</v>
      </c>
      <c r="C13" s="19" t="s">
        <v>56</v>
      </c>
      <c r="D13" s="15" t="s">
        <v>55</v>
      </c>
      <c r="E13" s="19" t="s">
        <v>57</v>
      </c>
      <c r="F13" s="19" t="s">
        <v>20</v>
      </c>
      <c r="G13" s="26" t="str">
        <f>HYPERLINK("https://docs.google.com/document/d/1qvLZasJVHWvLWiS9o1n_BEy7nWnJ3oiSNJJMnwXXnsw/edit?usp=sharing","1.1.20 - Create New Employee Schedule")</f>
        <v>1.1.20 - Create New Employee Schedule</v>
      </c>
      <c r="H13" s="19" t="s">
        <v>17</v>
      </c>
      <c r="I13" s="27" t="s">
        <v>166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25" t="s">
        <v>58</v>
      </c>
      <c r="B14" s="17" t="s">
        <v>59</v>
      </c>
      <c r="C14" s="31" t="s">
        <v>61</v>
      </c>
      <c r="D14" s="15" t="s">
        <v>59</v>
      </c>
      <c r="E14" s="19" t="s">
        <v>62</v>
      </c>
      <c r="F14" s="19" t="s">
        <v>168</v>
      </c>
      <c r="G14" s="32" t="str">
        <f>HYPERLINK("https://docs.google.com/document/d/1vBjc5gPlK0esYC50z7JQwFWKArVL9DOSIGlgnk4RM8Q/edit?usp=sharing","Log in")</f>
        <v>Log in</v>
      </c>
      <c r="H14" s="19" t="s">
        <v>50</v>
      </c>
      <c r="I14" s="27" t="s">
        <v>59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25" t="s">
        <v>63</v>
      </c>
      <c r="B15" s="17" t="s">
        <v>64</v>
      </c>
      <c r="C15" s="31" t="s">
        <v>61</v>
      </c>
      <c r="D15" s="15" t="s">
        <v>64</v>
      </c>
      <c r="E15" s="19" t="s">
        <v>65</v>
      </c>
      <c r="F15" s="19" t="s">
        <v>168</v>
      </c>
      <c r="G15" s="32" t="str">
        <f>HYPERLINK("https://docs.google.com/document/d/1PfV6hD_sWXugkCOg6PCYn_CtNcEKAxWRUFQT8CucETg/edit?usp=sharing","Log out")</f>
        <v>Log out</v>
      </c>
      <c r="H15" s="19" t="s">
        <v>50</v>
      </c>
      <c r="I15" s="27" t="s">
        <v>64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15" t="s">
        <v>66</v>
      </c>
      <c r="B16" s="17" t="s">
        <v>67</v>
      </c>
      <c r="C16" s="34" t="s">
        <v>15</v>
      </c>
      <c r="D16" s="15" t="s">
        <v>67</v>
      </c>
      <c r="E16" s="19" t="s">
        <v>68</v>
      </c>
      <c r="F16" s="19" t="s">
        <v>49</v>
      </c>
      <c r="G16" s="33" t="s">
        <v>198</v>
      </c>
      <c r="H16" s="19" t="s">
        <v>17</v>
      </c>
      <c r="I16" s="23" t="s">
        <v>216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5" t="s">
        <v>69</v>
      </c>
      <c r="B17" s="17" t="s">
        <v>70</v>
      </c>
      <c r="C17" s="19" t="s">
        <v>22</v>
      </c>
      <c r="D17" s="15" t="s">
        <v>70</v>
      </c>
      <c r="E17" s="19" t="s">
        <v>71</v>
      </c>
      <c r="F17" s="19" t="s">
        <v>49</v>
      </c>
      <c r="G17" s="26" t="str">
        <f>HYPERLINK("https://docs.google.com/document/d/1Cvk7LSRAjn5WTy5kdTSHwfp9CKz7suLbuhv4nHASPxc/edit?usp=sharing","1.2.14 - Browse Recipes")</f>
        <v>1.2.14 - Browse Recipes</v>
      </c>
      <c r="H17" s="19" t="s">
        <v>17</v>
      </c>
      <c r="I17" s="27" t="s">
        <v>225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29" t="s">
        <v>73</v>
      </c>
      <c r="B18" s="17" t="s">
        <v>74</v>
      </c>
      <c r="C18" s="19" t="s">
        <v>31</v>
      </c>
      <c r="D18" s="15" t="s">
        <v>75</v>
      </c>
      <c r="E18" s="19" t="s">
        <v>76</v>
      </c>
      <c r="F18" s="19" t="s">
        <v>49</v>
      </c>
      <c r="G18" s="33" t="str">
        <f>HYPERLINK("https://drive.google.com/open?id=1sLMSK0-tHUG1L0xmy6YuKKYXdDyRioqEiVEj9aX5ctY","Check inventory of items (Retrieve)")</f>
        <v>Check inventory of items (Retrieve)</v>
      </c>
      <c r="H18" s="19" t="s">
        <v>34</v>
      </c>
      <c r="I18" s="27" t="s">
        <v>231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29" t="s">
        <v>77</v>
      </c>
      <c r="B19" s="17" t="s">
        <v>78</v>
      </c>
      <c r="C19" s="19" t="s">
        <v>22</v>
      </c>
      <c r="D19" s="15" t="s">
        <v>79</v>
      </c>
      <c r="E19" s="19" t="s">
        <v>232</v>
      </c>
      <c r="F19" s="19" t="s">
        <v>20</v>
      </c>
      <c r="G19" s="37" t="s">
        <v>234</v>
      </c>
      <c r="H19" s="19" t="s">
        <v>39</v>
      </c>
      <c r="I19" s="27" t="s">
        <v>253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5" t="s">
        <v>81</v>
      </c>
      <c r="B20" s="30" t="s">
        <v>82</v>
      </c>
      <c r="C20" s="19" t="s">
        <v>22</v>
      </c>
      <c r="D20" s="15" t="s">
        <v>83</v>
      </c>
      <c r="E20" s="19" t="s">
        <v>84</v>
      </c>
      <c r="F20" s="19" t="s">
        <v>49</v>
      </c>
      <c r="G20" s="32" t="str">
        <f>HYPERLINK("https://docs.google.com/document/d/1irXxd7lsZLGnAVDwqlZLwZo3VuRsv3vMBewxbzSQ3d4/edit?usp=sharing","Browse Orders")</f>
        <v>Browse Orders</v>
      </c>
      <c r="H20" s="19" t="s">
        <v>50</v>
      </c>
      <c r="I20" s="27" t="s">
        <v>258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25" t="s">
        <v>85</v>
      </c>
      <c r="B21" s="17" t="s">
        <v>86</v>
      </c>
      <c r="C21" s="19" t="s">
        <v>22</v>
      </c>
      <c r="D21" s="39" t="s">
        <v>87</v>
      </c>
      <c r="E21" s="19" t="s">
        <v>88</v>
      </c>
      <c r="F21" s="19" t="s">
        <v>49</v>
      </c>
      <c r="G21" s="32" t="str">
        <f>HYPERLINK("https://docs.google.com/document/d/1UWUqIo0bpAxWJIB7axIzlCfvHc7GcdWqMjWvYwiwrRA/edit?usp=sharing","1.2.29 - View Recipe Details")</f>
        <v>1.2.29 - View Recipe Details</v>
      </c>
      <c r="H21" s="19" t="s">
        <v>50</v>
      </c>
      <c r="I21" s="27" t="s">
        <v>272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29" t="s">
        <v>89</v>
      </c>
      <c r="B22" s="17" t="s">
        <v>90</v>
      </c>
      <c r="C22" s="19" t="s">
        <v>91</v>
      </c>
      <c r="D22" s="15" t="s">
        <v>92</v>
      </c>
      <c r="E22" s="19" t="s">
        <v>93</v>
      </c>
      <c r="F22" s="19" t="s">
        <v>20</v>
      </c>
      <c r="G22" s="33" t="str">
        <f>HYPERLINK("https://drive.google.com/file/d/1XXi0-wzL5CIbxHA-xU49XEpF_Lzqdi-1/view?usp=sharing","View hours of operation")</f>
        <v>View hours of operation</v>
      </c>
      <c r="H22" s="19" t="s">
        <v>94</v>
      </c>
      <c r="I22" s="27" t="s">
        <v>281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25" t="s">
        <v>95</v>
      </c>
      <c r="B23" s="17" t="s">
        <v>96</v>
      </c>
      <c r="C23" s="19" t="s">
        <v>91</v>
      </c>
      <c r="D23" s="15" t="s">
        <v>97</v>
      </c>
      <c r="E23" s="19" t="s">
        <v>98</v>
      </c>
      <c r="F23" s="19" t="s">
        <v>49</v>
      </c>
      <c r="G23" s="33" t="str">
        <f>HYPERLINK("https://drive.google.com/file/d/1O4s99cGAhxehevevyCTaX-AlUZ3JX3cL/view?usp=sharing","View products")</f>
        <v>View products</v>
      </c>
      <c r="H23" s="19" t="s">
        <v>50</v>
      </c>
      <c r="I23" s="27" t="s">
        <v>285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25" t="s">
        <v>99</v>
      </c>
      <c r="B24" s="17" t="s">
        <v>100</v>
      </c>
      <c r="C24" s="19" t="s">
        <v>91</v>
      </c>
      <c r="D24" s="15" t="s">
        <v>101</v>
      </c>
      <c r="E24" s="19" t="s">
        <v>102</v>
      </c>
      <c r="F24" s="19" t="s">
        <v>49</v>
      </c>
      <c r="G24" s="33" t="str">
        <f>HYPERLINK("https://drive.google.com/file/d/15NYuMIVZZ7jRXehzAsfXcbmyT3f-h6_d/view?usp=sharing","View cart")</f>
        <v>View cart</v>
      </c>
      <c r="H24" s="19" t="s">
        <v>50</v>
      </c>
      <c r="I24" s="27" t="s">
        <v>295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25" t="s">
        <v>103</v>
      </c>
      <c r="B25" s="17" t="s">
        <v>104</v>
      </c>
      <c r="C25" s="19" t="s">
        <v>15</v>
      </c>
      <c r="D25" s="15" t="s">
        <v>104</v>
      </c>
      <c r="E25" s="19" t="s">
        <v>105</v>
      </c>
      <c r="F25" s="19" t="s">
        <v>49</v>
      </c>
      <c r="G25" s="26" t="str">
        <f>HYPERLINK("https://docs.google.com/document/d/1LAYFv0JzL_OIGKxy9HiZNW-yk1z8aEBD-mMw8hQ0iYY/edit?usp=sharing","1.2.45 - Retrieve Employee Roles")</f>
        <v>1.2.45 - Retrieve Employee Roles</v>
      </c>
      <c r="H25" s="19" t="s">
        <v>17</v>
      </c>
      <c r="I25" s="27" t="s">
        <v>306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25" t="s">
        <v>106</v>
      </c>
      <c r="B26" s="30" t="s">
        <v>107</v>
      </c>
      <c r="C26" s="19" t="s">
        <v>15</v>
      </c>
      <c r="D26" s="39" t="s">
        <v>108</v>
      </c>
      <c r="E26" s="19" t="s">
        <v>109</v>
      </c>
      <c r="F26" s="19" t="s">
        <v>49</v>
      </c>
      <c r="G26" s="26" t="str">
        <f>HYPERLINK("https://docs.google.com/document/d/1y-fX-R2qjfw4tHGNzQDFMiOT6f9J6boC-2BLFL7N6Y0/edit?usp=sharing","1.2.49 - Retrieve Employee Schedule")</f>
        <v>1.2.49 - Retrieve Employee Schedule</v>
      </c>
      <c r="H26" s="19" t="s">
        <v>17</v>
      </c>
      <c r="I26" s="27" t="s">
        <v>315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25" t="s">
        <v>111</v>
      </c>
      <c r="B27" s="17" t="s">
        <v>112</v>
      </c>
      <c r="C27" s="19" t="s">
        <v>15</v>
      </c>
      <c r="D27" s="15" t="s">
        <v>113</v>
      </c>
      <c r="E27" s="19" t="s">
        <v>114</v>
      </c>
      <c r="F27" s="19" t="s">
        <v>49</v>
      </c>
      <c r="G27" s="26" t="str">
        <f>HYPERLINK("https://docs.google.com/document/d/1hKk1FVtNJOxaP3gFAvE0Wgog65ap6wxx9oZQ3Jaf5AE/edit?usp=sharing","1.2.50 - Retrieve (Browse) Employee Schedules")</f>
        <v>1.2.50 - Retrieve (Browse) Employee Schedules</v>
      </c>
      <c r="H27" s="19" t="s">
        <v>17</v>
      </c>
      <c r="I27" s="27" t="s">
        <v>324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5" t="s">
        <v>115</v>
      </c>
      <c r="B28" s="17" t="s">
        <v>116</v>
      </c>
      <c r="C28" s="19" t="s">
        <v>15</v>
      </c>
      <c r="D28" s="15" t="s">
        <v>116</v>
      </c>
      <c r="E28" s="19" t="s">
        <v>117</v>
      </c>
      <c r="F28" s="19" t="s">
        <v>49</v>
      </c>
      <c r="G28" s="21" t="str">
        <f>HYPERLINK("https://docs.google.com/document/d/1wbNcJ1os5fDf-ElsMeQfNO_fpDZxorqVLiaLNJ5DZAU/edit?usp=sharing","1.3.06 - Update Budget Reports")</f>
        <v>1.3.06 - Update Budget Reports</v>
      </c>
      <c r="H28" s="19" t="s">
        <v>17</v>
      </c>
      <c r="I28" s="23" t="s">
        <v>335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9" t="s">
        <v>118</v>
      </c>
      <c r="B29" s="17" t="s">
        <v>121</v>
      </c>
      <c r="C29" s="19" t="s">
        <v>122</v>
      </c>
      <c r="D29" s="15" t="s">
        <v>124</v>
      </c>
      <c r="E29" s="19" t="s">
        <v>337</v>
      </c>
      <c r="F29" s="19" t="s">
        <v>20</v>
      </c>
      <c r="G29" s="33" t="str">
        <f>HYPERLINK("https://drive.google.com/file/d/1Nlr-rQx4a9CLlKG4g8l_1U_VKwG4MagB/view?usp=sharing","Add items")</f>
        <v>Add items</v>
      </c>
      <c r="H29" s="19" t="s">
        <v>94</v>
      </c>
      <c r="I29" s="27" t="s">
        <v>344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5" t="s">
        <v>126</v>
      </c>
      <c r="B30" s="17" t="s">
        <v>127</v>
      </c>
      <c r="C30" s="19" t="s">
        <v>22</v>
      </c>
      <c r="D30" s="15" t="s">
        <v>127</v>
      </c>
      <c r="E30" s="19" t="s">
        <v>128</v>
      </c>
      <c r="F30" s="19" t="s">
        <v>49</v>
      </c>
      <c r="G30" s="26" t="str">
        <f>HYPERLINK("https://docs.google.com/document/d/1XsiRLWkfjYgezF8wpVoH4bdMwMo5cGDsf1wXIB56I4U/edit?usp=sharing","1.3.10 - Update Recipes")</f>
        <v>1.3.10 - Update Recipes</v>
      </c>
      <c r="H30" s="19" t="s">
        <v>17</v>
      </c>
      <c r="I30" s="27" t="s">
        <v>354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29" t="s">
        <v>129</v>
      </c>
      <c r="B31" s="17" t="s">
        <v>130</v>
      </c>
      <c r="C31" s="19" t="s">
        <v>31</v>
      </c>
      <c r="D31" s="15" t="s">
        <v>131</v>
      </c>
      <c r="E31" s="19" t="s">
        <v>358</v>
      </c>
      <c r="F31" s="19" t="s">
        <v>49</v>
      </c>
      <c r="G31" s="33" t="str">
        <f>HYPERLINK("https://drive.google.com/open?id=1uGTaKOXMbhODUfniLjJeomgeLdIywoE3BgUpPzxosXc","Update quantities to correct mistakes (Update)")</f>
        <v>Update quantities to correct mistakes (Update)</v>
      </c>
      <c r="H31" s="19" t="s">
        <v>34</v>
      </c>
      <c r="I31" s="27" t="s">
        <v>365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29" t="s">
        <v>134</v>
      </c>
      <c r="B32" s="17" t="s">
        <v>135</v>
      </c>
      <c r="C32" s="19" t="s">
        <v>91</v>
      </c>
      <c r="D32" s="15" t="s">
        <v>136</v>
      </c>
      <c r="E32" s="19" t="s">
        <v>137</v>
      </c>
      <c r="F32" s="19" t="s">
        <v>20</v>
      </c>
      <c r="G32" s="33" t="str">
        <f>HYPERLINK("https://drive.google.com/file/d/1alQ5J81gUF46LeNDTVMixh65WdWdRWI0/view?usp=sharing","Checkout")</f>
        <v>Checkout</v>
      </c>
      <c r="H32" s="19" t="s">
        <v>50</v>
      </c>
      <c r="I32" s="27" t="s">
        <v>135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25" t="s">
        <v>138</v>
      </c>
      <c r="B33" s="17" t="s">
        <v>139</v>
      </c>
      <c r="C33" s="19" t="s">
        <v>15</v>
      </c>
      <c r="D33" s="15" t="s">
        <v>139</v>
      </c>
      <c r="E33" s="19" t="s">
        <v>140</v>
      </c>
      <c r="F33" s="19" t="s">
        <v>49</v>
      </c>
      <c r="G33" s="26" t="str">
        <f>HYPERLINK("https://docs.google.com/document/d/10aWO1ZOg2lmQzWns-qLzCSBOW_n_C7Tix9XOGmz5sW4/edit?usp=sharing","1.3.23 - Update Employee Roles")</f>
        <v>1.3.23 - Update Employee Roles</v>
      </c>
      <c r="H33" s="19" t="s">
        <v>17</v>
      </c>
      <c r="I33" s="27" t="s">
        <v>378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29" t="s">
        <v>142</v>
      </c>
      <c r="B34" s="17" t="s">
        <v>143</v>
      </c>
      <c r="C34" s="19" t="s">
        <v>15</v>
      </c>
      <c r="D34" s="15" t="s">
        <v>143</v>
      </c>
      <c r="E34" s="19" t="s">
        <v>144</v>
      </c>
      <c r="F34" s="19" t="s">
        <v>49</v>
      </c>
      <c r="G34" s="26" t="str">
        <f>HYPERLINK("https://docs.google.com/document/d/1c8TPb6ozGH-GhQb_XFdvyxQkrrdaQju2DhJoBAlsQGE/edit?usp=sharing","1.3.24 - Update Employee Schedule")</f>
        <v>1.3.24 - Update Employee Schedule</v>
      </c>
      <c r="H34" s="19" t="s">
        <v>17</v>
      </c>
      <c r="I34" s="27" t="s">
        <v>385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15" t="s">
        <v>145</v>
      </c>
      <c r="B35" s="17" t="s">
        <v>146</v>
      </c>
      <c r="C35" s="19" t="s">
        <v>15</v>
      </c>
      <c r="D35" s="15" t="s">
        <v>146</v>
      </c>
      <c r="E35" s="19" t="s">
        <v>147</v>
      </c>
      <c r="F35" s="19" t="s">
        <v>49</v>
      </c>
      <c r="G35" s="21" t="str">
        <f>HYPERLINK("https://docs.google.com/document/d/1OyFnGgYrExW-PEXQPDy9NuEueZJ9A6Hq54UeespIf4o/edit?usp=sharing","1.4.03 - Delete Budget Reports")</f>
        <v>1.4.03 - Delete Budget Reports</v>
      </c>
      <c r="H35" s="19" t="s">
        <v>17</v>
      </c>
      <c r="I35" s="23" t="s">
        <v>395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5" t="s">
        <v>148</v>
      </c>
      <c r="B36" s="17" t="s">
        <v>149</v>
      </c>
      <c r="C36" s="19" t="s">
        <v>22</v>
      </c>
      <c r="D36" s="15" t="s">
        <v>149</v>
      </c>
      <c r="E36" s="19" t="s">
        <v>150</v>
      </c>
      <c r="F36" s="19" t="s">
        <v>49</v>
      </c>
      <c r="G36" s="26" t="str">
        <f>HYPERLINK("https://docs.google.com/document/d/1ZMYCKhGPzHChxtSbi_kXmUr5tOB9hvRSeYG5vmb3s2Q/edit?usp=sharing","1.4.05 - Delete Recipes")</f>
        <v>1.4.05 - Delete Recipes</v>
      </c>
      <c r="H36" s="19" t="s">
        <v>17</v>
      </c>
      <c r="I36" s="27" t="s">
        <v>407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29" t="s">
        <v>151</v>
      </c>
      <c r="B37" s="17" t="s">
        <v>152</v>
      </c>
      <c r="C37" s="19" t="s">
        <v>31</v>
      </c>
      <c r="D37" s="15" t="s">
        <v>153</v>
      </c>
      <c r="E37" s="19" t="s">
        <v>154</v>
      </c>
      <c r="F37" s="19" t="s">
        <v>20</v>
      </c>
      <c r="G37" s="33" t="str">
        <f>HYPERLINK("https://drive.google.com/open?id=1wSGchMfbsE_noLJLPyWFiu8bRFY5yv4PvogmlaLeRi8","Remove Items from stock (Delete/Deactivate)")</f>
        <v>Remove Items from stock (Delete/Deactivate)</v>
      </c>
      <c r="H37" s="19" t="s">
        <v>34</v>
      </c>
      <c r="I37" s="27" t="s">
        <v>419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25" t="s">
        <v>155</v>
      </c>
      <c r="B38" s="17" t="s">
        <v>157</v>
      </c>
      <c r="C38" s="19" t="s">
        <v>31</v>
      </c>
      <c r="D38" s="15" t="s">
        <v>158</v>
      </c>
      <c r="E38" s="19" t="s">
        <v>159</v>
      </c>
      <c r="F38" s="19" t="s">
        <v>20</v>
      </c>
      <c r="G38" s="33" t="str">
        <f>HYPERLINK("https://drive.google.com/open?id=1niPpjT3oMlcekIS3r7fD7Th8XP3X77JUH9FJDnJ4MFk","Cancel Orders(Deactivate)")</f>
        <v>Cancel Orders(Deactivate)</v>
      </c>
      <c r="H38" s="19" t="s">
        <v>34</v>
      </c>
      <c r="I38" s="27" t="s">
        <v>428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29" t="s">
        <v>160</v>
      </c>
      <c r="B39" s="17" t="s">
        <v>161</v>
      </c>
      <c r="C39" s="19" t="s">
        <v>22</v>
      </c>
      <c r="D39" s="15" t="s">
        <v>162</v>
      </c>
      <c r="E39" s="19" t="s">
        <v>163</v>
      </c>
      <c r="F39" s="19" t="s">
        <v>20</v>
      </c>
      <c r="G39" s="33" t="str">
        <f>HYPERLINK("https://drive.google.com/file/d/1MiTdbj76ltLZe9cNrTivgeEVfwOAmzBr/view?usp=sharing","Deactivate dishes from menu")</f>
        <v>Deactivate dishes from menu</v>
      </c>
      <c r="H39" s="19" t="s">
        <v>39</v>
      </c>
      <c r="I39" s="27" t="s">
        <v>438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25" t="s">
        <v>164</v>
      </c>
      <c r="B40" s="17" t="s">
        <v>165</v>
      </c>
      <c r="C40" s="19" t="s">
        <v>15</v>
      </c>
      <c r="D40" s="15" t="s">
        <v>165</v>
      </c>
      <c r="E40" s="19" t="s">
        <v>167</v>
      </c>
      <c r="F40" s="19" t="s">
        <v>49</v>
      </c>
      <c r="G40" s="26" t="str">
        <f>HYPERLINK("https://docs.google.com/document/d/1UDQFSckGRVdR3jSvj4LqloK_QOvU-k7ldKH-vmRfRDo/edit?usp=sharing","1.4.13 - Delete Employee Roles")</f>
        <v>1.4.13 - Delete Employee Roles</v>
      </c>
      <c r="H40" s="19" t="s">
        <v>17</v>
      </c>
      <c r="I40" s="27" t="s">
        <v>453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9" t="s">
        <v>169</v>
      </c>
      <c r="B41" s="17" t="s">
        <v>170</v>
      </c>
      <c r="C41" s="19" t="s">
        <v>15</v>
      </c>
      <c r="D41" s="15" t="s">
        <v>170</v>
      </c>
      <c r="E41" s="19" t="s">
        <v>171</v>
      </c>
      <c r="F41" s="19" t="s">
        <v>49</v>
      </c>
      <c r="G41" s="26" t="str">
        <f>HYPERLINK("https://docs.google.com/document/d/1hohZLX-xsIlhBP26evmI5OGqjWF3IGPRfU1QIrpsKn4/edit?usp=sharing","1.4.15 - Delete Employee Schedules")</f>
        <v>1.4.15 - Delete Employee Schedules</v>
      </c>
      <c r="H41" s="19" t="s">
        <v>17</v>
      </c>
      <c r="I41" s="27" t="s">
        <v>466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9" t="s">
        <v>172</v>
      </c>
      <c r="B42" s="17" t="s">
        <v>173</v>
      </c>
      <c r="C42" s="19" t="s">
        <v>22</v>
      </c>
      <c r="D42" s="15" t="s">
        <v>174</v>
      </c>
      <c r="E42" s="19" t="s">
        <v>175</v>
      </c>
      <c r="F42" s="19" t="s">
        <v>470</v>
      </c>
      <c r="G42" s="32" t="str">
        <f>HYPERLINK("https://docs.google.com/document/d/1JIgawUUtWgHNToC5z08RI7FfU5_dH-DeoI2JYyTIEss/edit?usp=sharing","2.1.02 - Add Drink")</f>
        <v>2.1.02 - Add Drink</v>
      </c>
      <c r="H42" s="19" t="s">
        <v>176</v>
      </c>
      <c r="I42" s="27" t="s">
        <v>119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42" t="s">
        <v>177</v>
      </c>
      <c r="B43" s="30" t="s">
        <v>178</v>
      </c>
      <c r="C43" s="31" t="s">
        <v>179</v>
      </c>
      <c r="D43" s="39" t="s">
        <v>180</v>
      </c>
      <c r="E43" s="31" t="s">
        <v>181</v>
      </c>
      <c r="F43" s="31" t="s">
        <v>470</v>
      </c>
      <c r="G43" s="26" t="s">
        <v>484</v>
      </c>
      <c r="H43" s="31" t="s">
        <v>182</v>
      </c>
      <c r="I43" s="43" t="s">
        <v>506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9" t="s">
        <v>183</v>
      </c>
      <c r="B44" s="17" t="s">
        <v>184</v>
      </c>
      <c r="C44" s="19" t="s">
        <v>15</v>
      </c>
      <c r="D44" s="15" t="s">
        <v>185</v>
      </c>
      <c r="E44" s="19" t="s">
        <v>186</v>
      </c>
      <c r="F44" s="19" t="s">
        <v>470</v>
      </c>
      <c r="G44" s="26" t="str">
        <f>HYPERLINK("https://docs.google.com/document/d/1pneUeGnEYmJemw4uhLJaOCMaJh03PHUSf7SDZPZGc18/edit?usp=sharing","2.1.14 - Add Item to Inventory")</f>
        <v>2.1.14 - Add Item to Inventory</v>
      </c>
      <c r="H44" s="19" t="s">
        <v>187</v>
      </c>
      <c r="I44" s="27" t="s">
        <v>528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15" t="s">
        <v>188</v>
      </c>
      <c r="B45" s="17" t="s">
        <v>189</v>
      </c>
      <c r="C45" s="19" t="s">
        <v>190</v>
      </c>
      <c r="D45" s="15" t="s">
        <v>191</v>
      </c>
      <c r="E45" s="19" t="s">
        <v>192</v>
      </c>
      <c r="F45" s="19" t="s">
        <v>470</v>
      </c>
      <c r="G45" s="21" t="s">
        <v>537</v>
      </c>
      <c r="H45" s="19" t="s">
        <v>193</v>
      </c>
      <c r="I45" s="23" t="s">
        <v>141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9" t="s">
        <v>199</v>
      </c>
      <c r="B46" s="44" t="s">
        <v>87</v>
      </c>
      <c r="C46" s="19" t="s">
        <v>200</v>
      </c>
      <c r="D46" s="39" t="s">
        <v>201</v>
      </c>
      <c r="E46" s="31" t="s">
        <v>202</v>
      </c>
      <c r="F46" s="19" t="s">
        <v>470</v>
      </c>
      <c r="G46" s="26" t="str">
        <f>HYPERLINK("https://docs.google.com/document/d/1sDS4310YdYMJ-YeyYSIRgBotj9hxfOc4YuykMt7IPYM/edit#","2.1.17 - Add Menu List")</f>
        <v>2.1.17 - Add Menu List</v>
      </c>
      <c r="H46" s="19" t="s">
        <v>203</v>
      </c>
      <c r="I46" s="27" t="s">
        <v>596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15" t="s">
        <v>204</v>
      </c>
      <c r="B47" s="45" t="s">
        <v>205</v>
      </c>
      <c r="C47" s="19" t="s">
        <v>15</v>
      </c>
      <c r="D47" s="15" t="s">
        <v>206</v>
      </c>
      <c r="E47" s="19" t="s">
        <v>207</v>
      </c>
      <c r="F47" s="19" t="s">
        <v>470</v>
      </c>
      <c r="G47" s="21" t="str">
        <f>HYPERLINK("https://docs.google.com/document/d/1wYfhmGoRC7pqM015yXEhWIMN3JGk4T8vmZkw6gcCWHw/edit","2.1.18 - Create New Building")</f>
        <v>2.1.18 - Create New Building</v>
      </c>
      <c r="H47" s="19" t="s">
        <v>182</v>
      </c>
      <c r="I47" s="46" t="s">
        <v>205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9" t="s">
        <v>208</v>
      </c>
      <c r="B48" s="17" t="s">
        <v>209</v>
      </c>
      <c r="C48" s="19" t="s">
        <v>200</v>
      </c>
      <c r="D48" s="15" t="s">
        <v>210</v>
      </c>
      <c r="E48" s="19" t="s">
        <v>211</v>
      </c>
      <c r="F48" s="19" t="s">
        <v>470</v>
      </c>
      <c r="G48" s="32" t="str">
        <f>HYPERLINK("https://docs.google.com/document/d/1YwtCkb0-kGRT6CK8Py1gBcHNudrK2aO-lExJMOu6bQQ/edit?usp=sharing","2.1.21 - Create Report")</f>
        <v>2.1.21 - Create Report</v>
      </c>
      <c r="H48" s="19" t="s">
        <v>203</v>
      </c>
      <c r="I48" s="27" t="s">
        <v>639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47" t="s">
        <v>212</v>
      </c>
      <c r="B49" s="45" t="s">
        <v>213</v>
      </c>
      <c r="C49" s="34" t="s">
        <v>190</v>
      </c>
      <c r="D49" s="47" t="s">
        <v>214</v>
      </c>
      <c r="E49" s="34" t="s">
        <v>215</v>
      </c>
      <c r="F49" s="34" t="s">
        <v>470</v>
      </c>
      <c r="G49" s="21" t="s">
        <v>653</v>
      </c>
      <c r="H49" s="34" t="s">
        <v>193</v>
      </c>
      <c r="I49" s="50" t="s">
        <v>660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42" t="s">
        <v>217</v>
      </c>
      <c r="B50" s="30" t="s">
        <v>218</v>
      </c>
      <c r="C50" s="31" t="s">
        <v>15</v>
      </c>
      <c r="D50" s="39" t="s">
        <v>219</v>
      </c>
      <c r="E50" s="31" t="s">
        <v>220</v>
      </c>
      <c r="F50" s="31" t="s">
        <v>470</v>
      </c>
      <c r="G50" s="26" t="str">
        <f>HYPERLINK("https://docs.google.com/document/d/1Uhqc7_8PbX_imGZfgbY9Wt-Ex8hKHObHITdjY1tIuhE/edit","2.1.25 - Create Resort Service")</f>
        <v>2.1.25 - Create Resort Service</v>
      </c>
      <c r="H50" s="31" t="s">
        <v>182</v>
      </c>
      <c r="I50" s="43" t="s">
        <v>679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42" t="s">
        <v>221</v>
      </c>
      <c r="B51" s="30" t="s">
        <v>222</v>
      </c>
      <c r="C51" s="31" t="s">
        <v>15</v>
      </c>
      <c r="D51" s="39" t="s">
        <v>223</v>
      </c>
      <c r="E51" s="31" t="s">
        <v>224</v>
      </c>
      <c r="F51" s="31" t="s">
        <v>690</v>
      </c>
      <c r="G51" s="26" t="str">
        <f>HYPERLINK("https://docs.google.com/document/d/1g4AAin3YaurPKjFC6pSO2OYyYbyjvWq8llxNb45nAtU/edit#heading=h.gjdgxs","2.1.27 - Create New Set List")</f>
        <v>2.1.27 - Create New Set List</v>
      </c>
      <c r="H51" s="31" t="s">
        <v>182</v>
      </c>
      <c r="I51" s="43" t="s">
        <v>702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9" t="s">
        <v>226</v>
      </c>
      <c r="B52" s="17" t="s">
        <v>227</v>
      </c>
      <c r="C52" s="19" t="s">
        <v>200</v>
      </c>
      <c r="D52" s="15" t="s">
        <v>228</v>
      </c>
      <c r="E52" s="19" t="s">
        <v>229</v>
      </c>
      <c r="F52" s="19" t="s">
        <v>470</v>
      </c>
      <c r="G52" s="32" t="str">
        <f>HYPERLINK("https://docs.google.com/document/d/14LfXCsF1hEGL4HFrNXBjBtZMBBxGzObObblkYOH28rA/edit?usp=sharing","2.2.01 - Browse Menu List")</f>
        <v>2.2.01 - Browse Menu List</v>
      </c>
      <c r="H52" s="19" t="s">
        <v>203</v>
      </c>
      <c r="I52" s="27" t="s">
        <v>710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51" t="s">
        <v>230</v>
      </c>
      <c r="B53" s="17" t="s">
        <v>233</v>
      </c>
      <c r="C53" s="19" t="s">
        <v>22</v>
      </c>
      <c r="D53" s="15" t="s">
        <v>235</v>
      </c>
      <c r="E53" s="19" t="s">
        <v>236</v>
      </c>
      <c r="F53" s="19" t="s">
        <v>470</v>
      </c>
      <c r="G53" s="32" t="str">
        <f>HYPERLINK("https://docs.google.com/document/d/1WjMS-F3r8YUf1vR6mpqXv4AP-ubg1wez-ySK2TjT0dE/edit?usp=sharing","2.2.05 - Recipe Detail Viewer")</f>
        <v>2.2.05 - Recipe Detail Viewer</v>
      </c>
      <c r="H53" s="19" t="s">
        <v>187</v>
      </c>
      <c r="I53" s="27" t="s">
        <v>272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51" t="s">
        <v>237</v>
      </c>
      <c r="B54" s="17" t="s">
        <v>238</v>
      </c>
      <c r="C54" s="19" t="s">
        <v>22</v>
      </c>
      <c r="D54" s="15" t="s">
        <v>239</v>
      </c>
      <c r="E54" s="19" t="s">
        <v>240</v>
      </c>
      <c r="F54" s="19" t="s">
        <v>470</v>
      </c>
      <c r="G54" s="32" t="str">
        <f>HYPERLINK("https://docs.google.com/document/d/1WjMS-F3r8YUf1vR6mpqXv4AP-ubg1wez-ySK2TjT0dE/edit?usp=sharing","2.2.06 - View Orders")</f>
        <v>2.2.06 - View Orders</v>
      </c>
      <c r="H54" s="19" t="s">
        <v>187</v>
      </c>
      <c r="I54" s="27" t="s">
        <v>253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53" t="s">
        <v>241</v>
      </c>
      <c r="B55" s="30" t="s">
        <v>242</v>
      </c>
      <c r="C55" s="31" t="s">
        <v>200</v>
      </c>
      <c r="D55" s="39" t="s">
        <v>243</v>
      </c>
      <c r="E55" s="31" t="s">
        <v>244</v>
      </c>
      <c r="F55" s="31" t="s">
        <v>739</v>
      </c>
      <c r="G55" s="26" t="str">
        <f>HYPERLINK("https://docs.google.com/document/d/1ns24aVNbwPQJLZmxGtKQVmBWgsfgsLSebNIC2oyoq4w/edit","2.2.10 - Search Menu List")</f>
        <v>2.2.10 - Search Menu List</v>
      </c>
      <c r="H55" s="31" t="s">
        <v>182</v>
      </c>
      <c r="I55" s="43" t="s">
        <v>746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53" t="s">
        <v>245</v>
      </c>
      <c r="B56" s="17" t="s">
        <v>233</v>
      </c>
      <c r="C56" s="31" t="s">
        <v>15</v>
      </c>
      <c r="D56" s="39" t="s">
        <v>246</v>
      </c>
      <c r="E56" s="31" t="s">
        <v>247</v>
      </c>
      <c r="F56" s="31" t="s">
        <v>751</v>
      </c>
      <c r="G56" s="26" t="s">
        <v>752</v>
      </c>
      <c r="H56" s="31" t="s">
        <v>182</v>
      </c>
      <c r="I56" s="43" t="s">
        <v>776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15" t="s">
        <v>248</v>
      </c>
      <c r="B57" s="45" t="s">
        <v>249</v>
      </c>
      <c r="C57" s="19" t="s">
        <v>250</v>
      </c>
      <c r="D57" s="15" t="s">
        <v>251</v>
      </c>
      <c r="E57" s="19" t="s">
        <v>252</v>
      </c>
      <c r="F57" s="19" t="s">
        <v>470</v>
      </c>
      <c r="G57" s="21" t="str">
        <f>HYPERLINK("https://docs.google.com/document/d/1RnUz2S35MhCDUsLC_ESSN_2Utz-sRg4KeywIq7EQ2i8/edit?usp=sharing","2.2.18 - Search Event Schedule")</f>
        <v>2.2.18 - Search Event Schedule</v>
      </c>
      <c r="H57" s="19" t="s">
        <v>203</v>
      </c>
      <c r="I57" s="23" t="s">
        <v>787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55" t="s">
        <v>254</v>
      </c>
      <c r="B58" s="30" t="s">
        <v>255</v>
      </c>
      <c r="C58" s="19" t="s">
        <v>250</v>
      </c>
      <c r="D58" s="15" t="s">
        <v>256</v>
      </c>
      <c r="E58" s="19" t="s">
        <v>257</v>
      </c>
      <c r="F58" s="19" t="s">
        <v>470</v>
      </c>
      <c r="G58" s="32" t="str">
        <f>HYPERLINK("https://docs.google.com/document/d/10AFwXo8GrxiU3tCK19ncXPOqdXSbfjwmeqfgOhOKRNY/edit?usp=sharing","2.2.20 - Browse Event Schedule")</f>
        <v>2.2.20 - Browse Event Schedule</v>
      </c>
      <c r="H58" s="19" t="s">
        <v>203</v>
      </c>
      <c r="I58" s="27" t="s">
        <v>811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9" t="s">
        <v>259</v>
      </c>
      <c r="B59" s="17" t="s">
        <v>260</v>
      </c>
      <c r="C59" s="19" t="s">
        <v>261</v>
      </c>
      <c r="D59" s="15" t="s">
        <v>262</v>
      </c>
      <c r="E59" s="19" t="s">
        <v>263</v>
      </c>
      <c r="F59" s="19" t="s">
        <v>470</v>
      </c>
      <c r="G59" s="32" t="str">
        <f>HYPERLINK("https://docs.google.com/document/d/18ABiKVQbU-KTQ1WuImY2Fn80uM1WlYmdBfQX5YY5vFg/edit?usp=sharing","2.2.22 - Search Item")</f>
        <v>2.2.22 - Search Item</v>
      </c>
      <c r="H59" s="19" t="s">
        <v>203</v>
      </c>
      <c r="I59" s="27" t="s">
        <v>825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9" t="s">
        <v>264</v>
      </c>
      <c r="B60" s="17" t="s">
        <v>265</v>
      </c>
      <c r="C60" s="19" t="s">
        <v>190</v>
      </c>
      <c r="D60" s="15" t="s">
        <v>266</v>
      </c>
      <c r="E60" s="19" t="s">
        <v>267</v>
      </c>
      <c r="F60" s="19" t="s">
        <v>470</v>
      </c>
      <c r="G60" s="32" t="str">
        <f>HYPERLINK("https://docs.google.com/document/d/1diRfNPMoDI_uYxW5lv-vpMm_vTjAu1AzWD6tfKqq_fs/edit?usp=sharing","2.2.24 - Search Order Supplies")</f>
        <v>2.2.24 - Search Order Supplies</v>
      </c>
      <c r="H60" s="19" t="s">
        <v>203</v>
      </c>
      <c r="I60" s="27" t="s">
        <v>837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9" t="s">
        <v>268</v>
      </c>
      <c r="B61" s="17" t="s">
        <v>269</v>
      </c>
      <c r="C61" s="19" t="s">
        <v>190</v>
      </c>
      <c r="D61" s="15" t="s">
        <v>270</v>
      </c>
      <c r="E61" s="19" t="s">
        <v>271</v>
      </c>
      <c r="F61" s="19" t="s">
        <v>470</v>
      </c>
      <c r="G61" s="32" t="str">
        <f>HYPERLINK("https://docs.google.com/document/d/1aLGOi9be0BLQCWjSzq_GxtuQxla_haNTTrT6Jb9Z_6k/edit?usp=sharing","2.2.26 - Browse Order Supplies")</f>
        <v>2.2.26 - Browse Order Supplies</v>
      </c>
      <c r="H61" s="19" t="s">
        <v>203</v>
      </c>
      <c r="I61" s="27" t="s">
        <v>857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53" t="s">
        <v>273</v>
      </c>
      <c r="B62" s="30" t="s">
        <v>274</v>
      </c>
      <c r="C62" s="31" t="s">
        <v>15</v>
      </c>
      <c r="D62" s="39" t="s">
        <v>275</v>
      </c>
      <c r="E62" s="31" t="s">
        <v>276</v>
      </c>
      <c r="F62" s="31" t="s">
        <v>861</v>
      </c>
      <c r="G62" s="26" t="str">
        <f>HYPERLINK("https://docs.google.com/document/d/1y3JMzXHxjmKecpV0JI2N1auPg1tuyH_O8TAhwABMEKs/edit","2.2.28 - Read Supply")</f>
        <v>2.2.28 - Read Supply</v>
      </c>
      <c r="H62" s="31" t="s">
        <v>203</v>
      </c>
      <c r="I62" s="43" t="s">
        <v>872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51" t="s">
        <v>277</v>
      </c>
      <c r="B63" s="30" t="s">
        <v>278</v>
      </c>
      <c r="C63" s="19" t="s">
        <v>15</v>
      </c>
      <c r="D63" s="39" t="s">
        <v>279</v>
      </c>
      <c r="E63" s="19" t="s">
        <v>280</v>
      </c>
      <c r="F63" s="19" t="s">
        <v>861</v>
      </c>
      <c r="G63" s="32" t="str">
        <f>HYPERLINK("https://docs.google.com/document/d/16gZg6Sdr1_spn2bQ9Wf5lA6Wwg3HRNtat-C33ivKz7g/edit?usp=sharing","2.2.34 - View Maintenance Work Orders")</f>
        <v>2.2.34 - View Maintenance Work Orders</v>
      </c>
      <c r="H63" s="19" t="s">
        <v>187</v>
      </c>
      <c r="I63" s="27" t="s">
        <v>885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53" t="s">
        <v>282</v>
      </c>
      <c r="B64" s="56" t="s">
        <v>283</v>
      </c>
      <c r="C64" s="19" t="s">
        <v>15</v>
      </c>
      <c r="D64" s="39" t="s">
        <v>284</v>
      </c>
      <c r="E64" s="31" t="s">
        <v>286</v>
      </c>
      <c r="F64" s="19" t="s">
        <v>861</v>
      </c>
      <c r="G64" s="26" t="s">
        <v>752</v>
      </c>
      <c r="H64" s="31" t="s">
        <v>182</v>
      </c>
      <c r="I64" s="56" t="s">
        <v>283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47" t="s">
        <v>287</v>
      </c>
      <c r="B65" s="45" t="s">
        <v>288</v>
      </c>
      <c r="C65" s="19" t="s">
        <v>289</v>
      </c>
      <c r="D65" s="47" t="s">
        <v>290</v>
      </c>
      <c r="E65" s="19" t="s">
        <v>886</v>
      </c>
      <c r="F65" s="19" t="s">
        <v>470</v>
      </c>
      <c r="G65" s="33" t="str">
        <f>HYPERLINK("https://docs.google.com/document/d/1WpaWJ2nkQfrilGSJcEqQAEKWBBppSLu5juZsO_YggIE/edit?usp=sharing","3.2.22 - Read Suppliers")</f>
        <v>3.2.22 - Read Suppliers</v>
      </c>
      <c r="H65" s="19" t="s">
        <v>292</v>
      </c>
      <c r="I65" s="23" t="s">
        <v>288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53" t="s">
        <v>293</v>
      </c>
      <c r="B66" s="30" t="s">
        <v>294</v>
      </c>
      <c r="C66" s="31" t="s">
        <v>15</v>
      </c>
      <c r="D66" s="39" t="s">
        <v>296</v>
      </c>
      <c r="E66" s="31" t="s">
        <v>297</v>
      </c>
      <c r="F66" s="31" t="s">
        <v>887</v>
      </c>
      <c r="G66" s="26" t="s">
        <v>888</v>
      </c>
      <c r="H66" s="31" t="s">
        <v>182</v>
      </c>
      <c r="I66" s="43" t="s">
        <v>889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53" t="s">
        <v>298</v>
      </c>
      <c r="B67" s="30" t="s">
        <v>299</v>
      </c>
      <c r="C67" s="31" t="s">
        <v>15</v>
      </c>
      <c r="D67" s="39" t="s">
        <v>296</v>
      </c>
      <c r="E67" s="31" t="s">
        <v>300</v>
      </c>
      <c r="F67" s="31" t="s">
        <v>751</v>
      </c>
      <c r="G67" s="26" t="str">
        <f>HYPERLINK("https://docs.google.com/document/d/1QDTrEMwxtwuZ0xe63IO0b0DZHv_uyBzKtKTppHdKFp0/edit","2.2.58 - Read Package Details")</f>
        <v>2.2.58 - Read Package Details</v>
      </c>
      <c r="H67" s="31" t="s">
        <v>182</v>
      </c>
      <c r="I67" s="43" t="s">
        <v>890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53" t="s">
        <v>301</v>
      </c>
      <c r="B68" s="30" t="s">
        <v>302</v>
      </c>
      <c r="C68" s="31" t="s">
        <v>303</v>
      </c>
      <c r="D68" s="39" t="s">
        <v>304</v>
      </c>
      <c r="E68" s="31" t="s">
        <v>305</v>
      </c>
      <c r="F68" s="31" t="s">
        <v>751</v>
      </c>
      <c r="G68" s="26" t="str">
        <f>HYPERLINK("https://docs.google.com/document/d/1e-79a7odPg6DEjYml2LO8X1bBLgREBEAVlF9mL4KBQg/edit","2.2.60 - Browse Supply Details")</f>
        <v>2.2.60 - Browse Supply Details</v>
      </c>
      <c r="H68" s="31" t="s">
        <v>182</v>
      </c>
      <c r="I68" s="43" t="s">
        <v>891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51" t="s">
        <v>307</v>
      </c>
      <c r="B69" s="30" t="s">
        <v>308</v>
      </c>
      <c r="C69" s="19" t="s">
        <v>22</v>
      </c>
      <c r="D69" s="15" t="s">
        <v>309</v>
      </c>
      <c r="E69" s="19" t="s">
        <v>310</v>
      </c>
      <c r="F69" s="19" t="s">
        <v>470</v>
      </c>
      <c r="G69" s="26" t="str">
        <f>HYPERLINK("https://docs.google.com/document/d/1IfjBKircZytuJIacoPH-2_2ZO99T8emi-zXD6zp0PPM/edit?usp=sharing","2.3.11 - Edit Drink")</f>
        <v>2.3.11 - Edit Drink</v>
      </c>
      <c r="H69" s="19" t="s">
        <v>176</v>
      </c>
      <c r="I69" s="27" t="s">
        <v>892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53" t="s">
        <v>311</v>
      </c>
      <c r="B70" s="30" t="s">
        <v>312</v>
      </c>
      <c r="C70" s="19" t="s">
        <v>22</v>
      </c>
      <c r="D70" s="39" t="s">
        <v>313</v>
      </c>
      <c r="E70" s="31" t="s">
        <v>314</v>
      </c>
      <c r="F70" s="31" t="s">
        <v>470</v>
      </c>
      <c r="G70" s="26" t="s">
        <v>893</v>
      </c>
      <c r="H70" s="31" t="s">
        <v>182</v>
      </c>
      <c r="I70" s="43" t="s">
        <v>894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42" t="s">
        <v>316</v>
      </c>
      <c r="B71" s="30" t="s">
        <v>317</v>
      </c>
      <c r="C71" s="31" t="s">
        <v>15</v>
      </c>
      <c r="D71" s="39" t="s">
        <v>318</v>
      </c>
      <c r="E71" s="31" t="s">
        <v>895</v>
      </c>
      <c r="F71" s="31" t="s">
        <v>887</v>
      </c>
      <c r="G71" s="26" t="s">
        <v>896</v>
      </c>
      <c r="H71" s="31" t="s">
        <v>193</v>
      </c>
      <c r="I71" s="43" t="s">
        <v>897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42" t="s">
        <v>320</v>
      </c>
      <c r="B72" s="30" t="s">
        <v>321</v>
      </c>
      <c r="C72" s="31" t="s">
        <v>200</v>
      </c>
      <c r="D72" s="39" t="s">
        <v>322</v>
      </c>
      <c r="E72" s="31" t="s">
        <v>323</v>
      </c>
      <c r="F72" s="31" t="s">
        <v>887</v>
      </c>
      <c r="G72" s="26" t="s">
        <v>898</v>
      </c>
      <c r="H72" s="31" t="s">
        <v>193</v>
      </c>
      <c r="I72" s="43" t="s">
        <v>899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9" t="s">
        <v>325</v>
      </c>
      <c r="B73" s="17" t="s">
        <v>326</v>
      </c>
      <c r="C73" s="19" t="s">
        <v>190</v>
      </c>
      <c r="D73" s="15" t="s">
        <v>327</v>
      </c>
      <c r="E73" s="19" t="s">
        <v>328</v>
      </c>
      <c r="F73" s="19" t="s">
        <v>470</v>
      </c>
      <c r="G73" s="26" t="str">
        <f>HYPERLINK("https://docs.google.com/document/d/1PxN9cMytJehtpnOp86GLQRx9QHlYrZ1EImGNk7VCbXU/edit?usp=sharing","2.3.22 - Edit Order Supplies")</f>
        <v>2.3.22 - Edit Order Supplies</v>
      </c>
      <c r="H73" s="19" t="s">
        <v>203</v>
      </c>
      <c r="I73" s="43" t="s">
        <v>900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42" t="s">
        <v>329</v>
      </c>
      <c r="B74" s="30" t="s">
        <v>330</v>
      </c>
      <c r="C74" s="31" t="s">
        <v>91</v>
      </c>
      <c r="D74" s="39" t="s">
        <v>331</v>
      </c>
      <c r="E74" s="31" t="s">
        <v>901</v>
      </c>
      <c r="F74" s="31" t="s">
        <v>751</v>
      </c>
      <c r="G74" s="26" t="s">
        <v>902</v>
      </c>
      <c r="H74" s="31" t="s">
        <v>193</v>
      </c>
      <c r="I74" s="43" t="s">
        <v>903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42" t="s">
        <v>333</v>
      </c>
      <c r="B75" s="30" t="s">
        <v>334</v>
      </c>
      <c r="C75" s="31" t="s">
        <v>15</v>
      </c>
      <c r="D75" s="39" t="s">
        <v>336</v>
      </c>
      <c r="E75" s="31" t="s">
        <v>300</v>
      </c>
      <c r="F75" s="31" t="s">
        <v>751</v>
      </c>
      <c r="G75" s="26" t="s">
        <v>904</v>
      </c>
      <c r="H75" s="31" t="s">
        <v>182</v>
      </c>
      <c r="I75" s="18" t="s">
        <v>334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42" t="s">
        <v>338</v>
      </c>
      <c r="B76" s="30" t="s">
        <v>339</v>
      </c>
      <c r="C76" s="31" t="s">
        <v>15</v>
      </c>
      <c r="D76" s="39" t="s">
        <v>340</v>
      </c>
      <c r="E76" s="31" t="s">
        <v>341</v>
      </c>
      <c r="F76" s="31" t="s">
        <v>751</v>
      </c>
      <c r="G76" s="26" t="s">
        <v>905</v>
      </c>
      <c r="H76" s="31" t="s">
        <v>182</v>
      </c>
      <c r="I76" s="18" t="s">
        <v>339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42" t="s">
        <v>342</v>
      </c>
      <c r="B77" s="30" t="s">
        <v>343</v>
      </c>
      <c r="C77" s="31" t="s">
        <v>200</v>
      </c>
      <c r="D77" s="39" t="s">
        <v>345</v>
      </c>
      <c r="E77" s="31" t="s">
        <v>346</v>
      </c>
      <c r="F77" s="31" t="s">
        <v>861</v>
      </c>
      <c r="G77" s="26" t="str">
        <f>HYPERLINK("https://docs.google.com/document/d/1TBxG75Yxe2HVm_VQs_O-TaUk1x9f8IFzYbfUnd7MaBw/edit#","2.4.07 - Delete Event Review")</f>
        <v>2.4.07 - Delete Event Review</v>
      </c>
      <c r="H77" s="31" t="s">
        <v>182</v>
      </c>
      <c r="I77" s="43" t="s">
        <v>906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9" t="s">
        <v>347</v>
      </c>
      <c r="B78" s="17" t="s">
        <v>348</v>
      </c>
      <c r="C78" s="19" t="s">
        <v>200</v>
      </c>
      <c r="D78" s="15" t="s">
        <v>349</v>
      </c>
      <c r="E78" s="19" t="s">
        <v>350</v>
      </c>
      <c r="F78" s="19" t="s">
        <v>470</v>
      </c>
      <c r="G78" s="26" t="str">
        <f>HYPERLINK("https://docs.google.com/document/d/1Wy1s8SRUfotX76-QrdYs2ms40qa2JD1U0JjE3gn1NgM/edit?usp=sharing","2.4.08 - Deactivate Menu List")</f>
        <v>2.4.08 - Deactivate Menu List</v>
      </c>
      <c r="H78" s="19" t="s">
        <v>203</v>
      </c>
      <c r="I78" s="27" t="s">
        <v>907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42" t="s">
        <v>351</v>
      </c>
      <c r="B79" s="30" t="s">
        <v>352</v>
      </c>
      <c r="C79" s="31" t="s">
        <v>200</v>
      </c>
      <c r="D79" s="39" t="s">
        <v>353</v>
      </c>
      <c r="E79" s="31" t="s">
        <v>355</v>
      </c>
      <c r="F79" s="31" t="s">
        <v>470</v>
      </c>
      <c r="G79" s="26" t="str">
        <f>HYPERLINK("https://docs.google.com/document/d/1ss6EukDl56657aDhjIq7UO0sKK61kGGo9SnXyAWqXkg/edit","2.4.10 - Deactivate Customer Vehicle")</f>
        <v>2.4.10 - Deactivate Customer Vehicle</v>
      </c>
      <c r="H79" s="31" t="s">
        <v>203</v>
      </c>
      <c r="I79" s="43" t="s">
        <v>908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42" t="s">
        <v>356</v>
      </c>
      <c r="B80" s="30" t="s">
        <v>357</v>
      </c>
      <c r="C80" s="31" t="s">
        <v>15</v>
      </c>
      <c r="D80" s="39" t="s">
        <v>909</v>
      </c>
      <c r="E80" s="31" t="s">
        <v>910</v>
      </c>
      <c r="F80" s="31" t="s">
        <v>911</v>
      </c>
      <c r="G80" s="26" t="s">
        <v>912</v>
      </c>
      <c r="H80" s="31" t="s">
        <v>193</v>
      </c>
      <c r="I80" s="43" t="s">
        <v>913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42" t="s">
        <v>361</v>
      </c>
      <c r="B81" s="30" t="s">
        <v>362</v>
      </c>
      <c r="C81" s="31" t="s">
        <v>200</v>
      </c>
      <c r="D81" s="39" t="s">
        <v>363</v>
      </c>
      <c r="E81" s="31" t="s">
        <v>364</v>
      </c>
      <c r="F81" s="31" t="s">
        <v>861</v>
      </c>
      <c r="G81" s="26" t="str">
        <f>HYPERLINK("https://docs.google.com/document/d/1qJT7lM5cbUhaas-du1jOf5MvlH7Ufg4lqmR4OIA-3ME/edit","2.4.12 - Delete Building")</f>
        <v>2.4.12 - Delete Building</v>
      </c>
      <c r="H81" s="31" t="s">
        <v>203</v>
      </c>
      <c r="I81" s="43" t="s">
        <v>914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9" t="s">
        <v>366</v>
      </c>
      <c r="B82" s="17" t="s">
        <v>367</v>
      </c>
      <c r="C82" s="19" t="s">
        <v>261</v>
      </c>
      <c r="D82" s="15" t="s">
        <v>368</v>
      </c>
      <c r="E82" s="19" t="s">
        <v>369</v>
      </c>
      <c r="F82" s="19" t="s">
        <v>470</v>
      </c>
      <c r="G82" s="26" t="str">
        <f>HYPERLINK("https://docs.google.com/document/d/1f1Jv4WGlpYEcfz9_4nP_Y56Z968AhWL4GwuYwOWSG60/edit?usp=sharing","2.4.13 - Delete Item")</f>
        <v>2.4.13 - Delete Item</v>
      </c>
      <c r="H82" s="19" t="s">
        <v>203</v>
      </c>
      <c r="I82" s="27" t="s">
        <v>915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9" t="s">
        <v>370</v>
      </c>
      <c r="B83" s="17" t="s">
        <v>371</v>
      </c>
      <c r="C83" s="19" t="s">
        <v>190</v>
      </c>
      <c r="D83" s="15" t="s">
        <v>372</v>
      </c>
      <c r="E83" s="19" t="s">
        <v>373</v>
      </c>
      <c r="F83" s="19" t="s">
        <v>470</v>
      </c>
      <c r="G83" s="26" t="str">
        <f>HYPERLINK("https://docs.google.com/document/d/1tGqG5ap7F27S3hG9W86iozyXY7Zl_wGcNo0Hj6R-Np8/edit?usp=sharing","2.4.14 - Cancel Order Supplies")</f>
        <v>2.4.14 - Cancel Order Supplies</v>
      </c>
      <c r="H83" s="19" t="s">
        <v>203</v>
      </c>
      <c r="I83" s="27" t="s">
        <v>916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42" t="s">
        <v>374</v>
      </c>
      <c r="B84" s="30" t="s">
        <v>375</v>
      </c>
      <c r="C84" s="31" t="s">
        <v>15</v>
      </c>
      <c r="D84" s="57" t="s">
        <v>376</v>
      </c>
      <c r="E84" s="58" t="s">
        <v>917</v>
      </c>
      <c r="F84" s="31" t="s">
        <v>470</v>
      </c>
      <c r="G84" s="26" t="str">
        <f>HYPERLINK("https://docs.google.com/document/d/1zgO6GudfW9e8nFCCiick2pDMVRI_F8VTum3EBCZV8FY/edit?usp=sharing","2.4.50 - Delete Resort Service")</f>
        <v>2.4.50 - Delete Resort Service</v>
      </c>
      <c r="H84" s="31" t="s">
        <v>182</v>
      </c>
      <c r="I84" s="43" t="s">
        <v>918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5" t="s">
        <v>379</v>
      </c>
      <c r="B85" s="17" t="s">
        <v>380</v>
      </c>
      <c r="C85" s="19" t="s">
        <v>381</v>
      </c>
      <c r="D85" s="15" t="s">
        <v>382</v>
      </c>
      <c r="E85" s="19" t="s">
        <v>383</v>
      </c>
      <c r="F85" s="19" t="s">
        <v>470</v>
      </c>
      <c r="G85" s="32" t="str">
        <f>HYPERLINK("https://docs.google.com/document/d/1rvqCqdcAkV0mNT3q1F_Ta8PRryrktiL16-7uv3XVl9g/edit?usp=sharing","3.1.03 - Create Event")</f>
        <v>3.1.03 - Create Event</v>
      </c>
      <c r="H85" s="19" t="s">
        <v>384</v>
      </c>
      <c r="I85" s="27" t="s">
        <v>380</v>
      </c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5" t="s">
        <v>386</v>
      </c>
      <c r="B86" s="17" t="s">
        <v>387</v>
      </c>
      <c r="C86" s="19" t="s">
        <v>381</v>
      </c>
      <c r="D86" s="15" t="s">
        <v>388</v>
      </c>
      <c r="E86" s="19" t="s">
        <v>389</v>
      </c>
      <c r="F86" s="19" t="s">
        <v>470</v>
      </c>
      <c r="G86" s="32" t="str">
        <f>HYPERLINK("https://docs.google.com/document/d/1TC4rQmb7uOL8aOjxpmJzQ9iUIm8d-1WId4OCASAVkog/edit?usp=sharing","3.1.04 - Create Event Request")</f>
        <v>3.1.04 - Create Event Request</v>
      </c>
      <c r="H86" s="19" t="s">
        <v>390</v>
      </c>
      <c r="I86" s="27" t="s">
        <v>387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5" t="s">
        <v>391</v>
      </c>
      <c r="B87" s="17" t="s">
        <v>392</v>
      </c>
      <c r="C87" s="19" t="s">
        <v>381</v>
      </c>
      <c r="D87" s="15" t="s">
        <v>393</v>
      </c>
      <c r="E87" s="19" t="s">
        <v>394</v>
      </c>
      <c r="F87" s="19" t="s">
        <v>470</v>
      </c>
      <c r="G87" s="32" t="str">
        <f>HYPERLINK("https://docs.google.com/document/d/14s0RFWWkMbEwmA5s_rF2EiCY_sPybBO77xlJAJShmEQ/edit?usp=sharing","3.1.05 - Create Catering Request")</f>
        <v>3.1.05 - Create Catering Request</v>
      </c>
      <c r="H87" s="19" t="s">
        <v>390</v>
      </c>
      <c r="I87" s="27" t="s">
        <v>392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5" t="s">
        <v>396</v>
      </c>
      <c r="B88" s="17" t="s">
        <v>397</v>
      </c>
      <c r="C88" s="19" t="s">
        <v>289</v>
      </c>
      <c r="D88" s="15" t="s">
        <v>398</v>
      </c>
      <c r="E88" s="19" t="s">
        <v>399</v>
      </c>
      <c r="F88" s="19" t="s">
        <v>470</v>
      </c>
      <c r="G88" s="32" t="str">
        <f>HYPERLINK("https://docs.google.com/document/d/1am_lEupxbxL7UHxUyLEJbagqI9uykwOhWfAQFwt77LI/edit?usp=sharing","3.1.06 - Create Advertising Event")</f>
        <v>3.1.06 - Create Advertising Event</v>
      </c>
      <c r="H88" s="19" t="s">
        <v>292</v>
      </c>
      <c r="I88" s="27" t="s">
        <v>397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9" t="s">
        <v>400</v>
      </c>
      <c r="B89" s="17" t="s">
        <v>401</v>
      </c>
      <c r="C89" s="19" t="s">
        <v>289</v>
      </c>
      <c r="D89" s="15" t="s">
        <v>402</v>
      </c>
      <c r="E89" s="19" t="s">
        <v>919</v>
      </c>
      <c r="F89" s="19" t="s">
        <v>470</v>
      </c>
      <c r="G89" s="32" t="str">
        <f>HYPERLINK("https://docs.google.com/document/d/1vl5GgBuzAPz5XG7D75Egi2vNJRJgdu4KQXBHZOoXSck/edit?usp=sharing","3.1.08 - Create New Sponsors")</f>
        <v>3.1.08 - Create New Sponsors</v>
      </c>
      <c r="H89" s="19" t="s">
        <v>390</v>
      </c>
      <c r="I89" s="27" t="s">
        <v>920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5" t="s">
        <v>404</v>
      </c>
      <c r="B90" s="17" t="s">
        <v>405</v>
      </c>
      <c r="C90" s="19" t="s">
        <v>289</v>
      </c>
      <c r="D90" s="15" t="s">
        <v>406</v>
      </c>
      <c r="E90" s="19" t="s">
        <v>921</v>
      </c>
      <c r="F90" s="19" t="s">
        <v>470</v>
      </c>
      <c r="G90" s="32" t="str">
        <f>HYPERLINK("https://docs.google.com/document/d/1bggzUuc9cVob71tSVxi-9SpRbqAtUsYdk7-NgPUUjHY/edit?usp=sharing","3.1.09 - Create Packages")</f>
        <v>3.1.09 - Create Packages</v>
      </c>
      <c r="H90" s="19" t="s">
        <v>292</v>
      </c>
      <c r="I90" s="27" t="s">
        <v>922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5" t="s">
        <v>409</v>
      </c>
      <c r="B91" s="17" t="s">
        <v>410</v>
      </c>
      <c r="C91" s="19" t="s">
        <v>411</v>
      </c>
      <c r="D91" s="15" t="s">
        <v>412</v>
      </c>
      <c r="E91" s="19" t="s">
        <v>413</v>
      </c>
      <c r="F91" s="19" t="s">
        <v>470</v>
      </c>
      <c r="G91" s="32" t="str">
        <f>HYPERLINK("https://docs.google.com/document/d/1lmqvOh-wMfrtBu4b1VEC9rZbWkkkVTz0az72caQ0L58/edit?usp=sharing","3.1.10 - Create Account")</f>
        <v>3.1.10 - Create Account</v>
      </c>
      <c r="H91" s="19" t="s">
        <v>414</v>
      </c>
      <c r="I91" s="27" t="s">
        <v>410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5" t="s">
        <v>415</v>
      </c>
      <c r="B92" s="17" t="s">
        <v>416</v>
      </c>
      <c r="C92" s="19" t="s">
        <v>289</v>
      </c>
      <c r="D92" s="15" t="s">
        <v>417</v>
      </c>
      <c r="E92" s="19" t="s">
        <v>923</v>
      </c>
      <c r="F92" s="19" t="s">
        <v>470</v>
      </c>
      <c r="G92" s="32" t="str">
        <f>HYPERLINK("https://docs.google.com/document/d/1J5ZGyq-r2_X82IHKh_7ODZUMdgWzECjk9jSOc8fat3E/edit?usp=sharing","3.1.16 - Create New Supplier")</f>
        <v>3.1.16 - Create New Supplier</v>
      </c>
      <c r="H92" s="19" t="s">
        <v>292</v>
      </c>
      <c r="I92" s="27" t="s">
        <v>924</v>
      </c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5" t="s">
        <v>420</v>
      </c>
      <c r="B93" s="17" t="s">
        <v>421</v>
      </c>
      <c r="C93" s="19" t="s">
        <v>411</v>
      </c>
      <c r="D93" s="15" t="s">
        <v>422</v>
      </c>
      <c r="E93" s="19" t="s">
        <v>423</v>
      </c>
      <c r="F93" s="19" t="s">
        <v>470</v>
      </c>
      <c r="G93" s="32" t="str">
        <f>HYPERLINK("https://docs.google.com/document/d/1EAUtI6azlxh5wUgQDClQVjGGWb-38_F6IFzeSNZ6xnk/edit?usp=sharing","3.1.17 - Create Performance")</f>
        <v>3.1.17 - Create Performance</v>
      </c>
      <c r="H93" s="19" t="s">
        <v>414</v>
      </c>
      <c r="I93" s="27" t="s">
        <v>421</v>
      </c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5" t="s">
        <v>424</v>
      </c>
      <c r="B94" s="17" t="s">
        <v>425</v>
      </c>
      <c r="C94" s="19" t="s">
        <v>91</v>
      </c>
      <c r="D94" s="15" t="s">
        <v>925</v>
      </c>
      <c r="E94" s="19" t="s">
        <v>926</v>
      </c>
      <c r="F94" s="19" t="s">
        <v>470</v>
      </c>
      <c r="G94" s="32" t="str">
        <f>HYPERLINK("https://docs.google.com/document/d/1Mfn3_ULr_p917xDOgchdB0LCD4xiVjt8rYlHxY9FWgU/edit?usp=sharing","3.1.50 - Create Review Event")</f>
        <v>3.1.50 - Create Review Event</v>
      </c>
      <c r="H94" s="19" t="s">
        <v>390</v>
      </c>
      <c r="I94" s="27" t="s">
        <v>425</v>
      </c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5" t="s">
        <v>429</v>
      </c>
      <c r="B95" s="17" t="s">
        <v>430</v>
      </c>
      <c r="C95" s="19" t="s">
        <v>289</v>
      </c>
      <c r="D95" s="15" t="s">
        <v>431</v>
      </c>
      <c r="E95" s="19" t="s">
        <v>927</v>
      </c>
      <c r="F95" s="19" t="s">
        <v>470</v>
      </c>
      <c r="G95" s="32" t="str">
        <f>HYPERLINK("https://docs.google.com/document/d/1jIkdKgcWVBwhPxpInW1-Qah-O4gWzaUHjEby7k6UHsk/edit?usp=sharing","3.2.19 - Read Food Menu")</f>
        <v>3.2.19 - Read Food Menu</v>
      </c>
      <c r="H95" s="19" t="s">
        <v>292</v>
      </c>
      <c r="I95" s="27" t="s">
        <v>928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15" t="s">
        <v>433</v>
      </c>
      <c r="B96" s="17" t="s">
        <v>434</v>
      </c>
      <c r="C96" s="19" t="s">
        <v>289</v>
      </c>
      <c r="D96" s="15" t="s">
        <v>435</v>
      </c>
      <c r="E96" s="19" t="s">
        <v>929</v>
      </c>
      <c r="F96" s="19" t="s">
        <v>470</v>
      </c>
      <c r="G96" s="33" t="str">
        <f>HYPERLINK("https://docs.google.com/document/d/10ldHfBTPYvZQMIdVFWn896yts4KvFVVSCQ9svOMKJqQ/edit?usp=sharing","3.2.21 - Read Budget")</f>
        <v>3.2.21 - Read Budget</v>
      </c>
      <c r="H96" s="19" t="s">
        <v>292</v>
      </c>
      <c r="I96" s="23" t="s">
        <v>434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5" t="s">
        <v>437</v>
      </c>
      <c r="B97" s="17" t="s">
        <v>288</v>
      </c>
      <c r="C97" s="19" t="s">
        <v>289</v>
      </c>
      <c r="D97" s="15" t="s">
        <v>290</v>
      </c>
      <c r="E97" s="19" t="s">
        <v>886</v>
      </c>
      <c r="F97" s="19" t="s">
        <v>470</v>
      </c>
      <c r="G97" s="32" t="str">
        <f>HYPERLINK("https://docs.google.com/document/d/1WpaWJ2nkQfrilGSJcEqQAEKWBBppSLu5juZsO_YggIE/edit?usp=sharing","3.2.22 - Read Suppliers")</f>
        <v>3.2.22 - Read Suppliers</v>
      </c>
      <c r="H97" s="19" t="s">
        <v>292</v>
      </c>
      <c r="I97" s="27" t="s">
        <v>288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5" t="s">
        <v>440</v>
      </c>
      <c r="B98" s="17" t="s">
        <v>441</v>
      </c>
      <c r="C98" s="19" t="s">
        <v>289</v>
      </c>
      <c r="D98" s="15" t="s">
        <v>442</v>
      </c>
      <c r="E98" s="19" t="s">
        <v>930</v>
      </c>
      <c r="F98" s="19" t="s">
        <v>470</v>
      </c>
      <c r="G98" s="32" t="str">
        <f>HYPERLINK("https://docs.google.com/document/d/1Ciy94jPfnM0-QNtSJMlDdd1dq1-0qazAAMKPLgiE_sQ/edit?usp=sharing","3.2.23 - Read Advertising Event")</f>
        <v>3.2.23 - Read Advertising Event</v>
      </c>
      <c r="H98" s="19" t="s">
        <v>292</v>
      </c>
      <c r="I98" s="27" t="s">
        <v>441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5" t="s">
        <v>444</v>
      </c>
      <c r="B99" s="17" t="s">
        <v>445</v>
      </c>
      <c r="C99" s="19" t="s">
        <v>446</v>
      </c>
      <c r="D99" s="15" t="s">
        <v>447</v>
      </c>
      <c r="E99" s="19" t="s">
        <v>448</v>
      </c>
      <c r="F99" s="19" t="s">
        <v>470</v>
      </c>
      <c r="G99" s="32" t="str">
        <f>HYPERLINK("https://docs.google.com/document/d/16-so19QjHicN8oIZoV7znNWBOYHFOoCCYaMKVi_IF3Q/edit?usp=sharing","3.2.25 - Browse Suppliers")</f>
        <v>3.2.25 - Browse Suppliers</v>
      </c>
      <c r="H99" s="19" t="s">
        <v>292</v>
      </c>
      <c r="I99" s="27" t="s">
        <v>445</v>
      </c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5" t="s">
        <v>449</v>
      </c>
      <c r="B100" s="17" t="s">
        <v>450</v>
      </c>
      <c r="C100" s="19" t="s">
        <v>261</v>
      </c>
      <c r="D100" s="15" t="s">
        <v>451</v>
      </c>
      <c r="E100" s="19" t="s">
        <v>452</v>
      </c>
      <c r="F100" s="19" t="s">
        <v>470</v>
      </c>
      <c r="G100" s="32" t="str">
        <f>HYPERLINK("https://docs.google.com/document/d/1jfQhgUtfGJBos1csCTKaDl-0dwOyhbkUV2oLh_-vS9g/edit?usp=sharing","3.2.30 - Read Resort Services")</f>
        <v>3.2.30 - Read Resort Services</v>
      </c>
      <c r="H100" s="19" t="s">
        <v>292</v>
      </c>
      <c r="I100" s="27" t="s">
        <v>931</v>
      </c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5" t="s">
        <v>454</v>
      </c>
      <c r="B101" s="17" t="s">
        <v>455</v>
      </c>
      <c r="C101" s="19" t="s">
        <v>456</v>
      </c>
      <c r="D101" s="15" t="s">
        <v>457</v>
      </c>
      <c r="E101" s="19" t="s">
        <v>458</v>
      </c>
      <c r="F101" s="19" t="s">
        <v>470</v>
      </c>
      <c r="G101" s="32" t="str">
        <f>HYPERLINK("https://docs.google.com/document/d/1QMknTeokAQQ2tXKEIffrnWAblEDBvb1U7Ae1m5TEbnc/edit?usp=sharing","3.2.31 - Read Event Request")</f>
        <v>3.2.31 - Read Event Request</v>
      </c>
      <c r="H101" s="19" t="s">
        <v>384</v>
      </c>
      <c r="I101" s="27" t="s">
        <v>455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5" t="s">
        <v>459</v>
      </c>
      <c r="B102" s="17" t="s">
        <v>460</v>
      </c>
      <c r="C102" s="19" t="s">
        <v>456</v>
      </c>
      <c r="D102" s="15" t="s">
        <v>461</v>
      </c>
      <c r="E102" s="19" t="s">
        <v>932</v>
      </c>
      <c r="F102" s="19" t="s">
        <v>470</v>
      </c>
      <c r="G102" s="32" t="str">
        <f>HYPERLINK("https://docs.google.com/document/d/1g4PDApB9C5_8QkOZqRWj1SrcQmXB9-1l4kPgYO044kA/edit?usp=sharing","3.2.32 - Read Building List")</f>
        <v>3.2.32 - Read Building List</v>
      </c>
      <c r="H102" s="19" t="s">
        <v>384</v>
      </c>
      <c r="I102" s="27" t="s">
        <v>933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5" t="s">
        <v>463</v>
      </c>
      <c r="B103" s="17" t="s">
        <v>464</v>
      </c>
      <c r="C103" s="19" t="s">
        <v>91</v>
      </c>
      <c r="D103" s="15" t="s">
        <v>465</v>
      </c>
      <c r="E103" s="19" t="s">
        <v>467</v>
      </c>
      <c r="F103" s="19" t="s">
        <v>470</v>
      </c>
      <c r="G103" s="32" t="str">
        <f>HYPERLINK("https://docs.google.com/document/d/1xcLFmJaCP4mi21NLNRG9WQnwsxXKcR1hWWx7BTgGp9g/edit?usp=sharing","3.2.34 - Read Review")</f>
        <v>3.2.34 - Read Review</v>
      </c>
      <c r="H103" s="19" t="s">
        <v>384</v>
      </c>
      <c r="I103" s="27" t="s">
        <v>464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5" t="s">
        <v>468</v>
      </c>
      <c r="B104" s="17" t="s">
        <v>469</v>
      </c>
      <c r="C104" s="19" t="s">
        <v>91</v>
      </c>
      <c r="D104" s="15" t="s">
        <v>471</v>
      </c>
      <c r="E104" s="19" t="s">
        <v>472</v>
      </c>
      <c r="F104" s="19" t="s">
        <v>470</v>
      </c>
      <c r="G104" s="32" t="str">
        <f>HYPERLINK("https://docs.google.com/document/d/1rGbl4SthUzs1FWqeYFn5JxVZkR3TW-M-Vc23LBD5uYI/edit?usp=sharing","3.2.35 - Read Event")</f>
        <v>3.2.35 - Read Event</v>
      </c>
      <c r="H104" s="19" t="s">
        <v>414</v>
      </c>
      <c r="I104" s="27" t="s">
        <v>469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5" t="s">
        <v>473</v>
      </c>
      <c r="B105" s="17" t="s">
        <v>474</v>
      </c>
      <c r="C105" s="19" t="s">
        <v>475</v>
      </c>
      <c r="D105" s="15" t="s">
        <v>476</v>
      </c>
      <c r="E105" s="19" t="s">
        <v>477</v>
      </c>
      <c r="F105" s="19" t="s">
        <v>470</v>
      </c>
      <c r="G105" s="32" t="str">
        <f>HYPERLINK("https://docs.google.com/document/d/1PIRbcpz02V4XU7YEKop4ifcwji_bZU74T1hRPnF1Ipc/edit?usp=sharing","3.2.36 - Read Setup List")</f>
        <v>3.2.36 - Read Setup List</v>
      </c>
      <c r="H105" s="19" t="s">
        <v>384</v>
      </c>
      <c r="I105" s="27" t="s">
        <v>474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5" t="s">
        <v>478</v>
      </c>
      <c r="B106" s="17" t="s">
        <v>479</v>
      </c>
      <c r="C106" s="19" t="s">
        <v>411</v>
      </c>
      <c r="D106" s="15" t="s">
        <v>480</v>
      </c>
      <c r="E106" s="19" t="s">
        <v>481</v>
      </c>
      <c r="F106" s="19" t="s">
        <v>470</v>
      </c>
      <c r="G106" s="32" t="str">
        <f>HYPERLINK("https://docs.google.com/document/d/1mhRb0494cD5taoE5J4GFL1FxxTWGkKX6VAc3p0Xv5lw/edit?usp=sharing","3.2.37 - Read Setup List")</f>
        <v>3.2.37 - Read Setup List</v>
      </c>
      <c r="H106" s="59" t="s">
        <v>390</v>
      </c>
      <c r="I106" s="27" t="s">
        <v>934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5" t="s">
        <v>482</v>
      </c>
      <c r="B107" s="17" t="s">
        <v>483</v>
      </c>
      <c r="C107" s="19" t="s">
        <v>411</v>
      </c>
      <c r="D107" s="15" t="s">
        <v>485</v>
      </c>
      <c r="E107" s="19" t="s">
        <v>486</v>
      </c>
      <c r="F107" s="19" t="s">
        <v>470</v>
      </c>
      <c r="G107" s="32" t="str">
        <f>HYPERLINK("https://docs.google.com/document/d/1jj6AXG5bEBu4wPJipD7RLDkKvOCOGeGdWXpRrzr17yw/edit?usp=sharing","3.2.38 - Read Account Details")</f>
        <v>3.2.38 - Read Account Details</v>
      </c>
      <c r="H107" s="59" t="s">
        <v>390</v>
      </c>
      <c r="I107" s="27" t="s">
        <v>935</v>
      </c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5" t="s">
        <v>487</v>
      </c>
      <c r="B108" s="17" t="s">
        <v>488</v>
      </c>
      <c r="C108" s="19" t="s">
        <v>381</v>
      </c>
      <c r="D108" s="15" t="s">
        <v>489</v>
      </c>
      <c r="E108" s="31" t="s">
        <v>936</v>
      </c>
      <c r="F108" s="19" t="s">
        <v>470</v>
      </c>
      <c r="G108" s="26" t="str">
        <f>HYPERLINK("https://docs.google.com/document/d/1coDLEXxIBHoa3gHMgzrKV3aCfVs3U91LGUsAgS1D2iM/edit?usp=sharing","3.2.44 - Browse Event Request")</f>
        <v>3.2.44 - Browse Event Request</v>
      </c>
      <c r="H108" s="60" t="s">
        <v>384</v>
      </c>
      <c r="I108" s="27" t="s">
        <v>488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5" t="s">
        <v>491</v>
      </c>
      <c r="B109" s="17" t="s">
        <v>492</v>
      </c>
      <c r="C109" s="19" t="s">
        <v>493</v>
      </c>
      <c r="D109" s="15" t="s">
        <v>494</v>
      </c>
      <c r="E109" s="31" t="s">
        <v>495</v>
      </c>
      <c r="F109" s="19" t="s">
        <v>470</v>
      </c>
      <c r="G109" s="26" t="str">
        <f>HYPERLINK("https://docs.google.com/document/d/1_hgm03vMf2XSQ-OvJNZzCFTV1TIs1ZeKlX9nk4WvumI/edit?usp=sharing","3.2.45 - Browse Event")</f>
        <v>3.2.45 - Browse Event</v>
      </c>
      <c r="H109" s="59" t="s">
        <v>384</v>
      </c>
      <c r="I109" s="27" t="s">
        <v>492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5" t="s">
        <v>496</v>
      </c>
      <c r="B110" s="17" t="s">
        <v>497</v>
      </c>
      <c r="C110" s="19" t="s">
        <v>493</v>
      </c>
      <c r="D110" s="15" t="s">
        <v>498</v>
      </c>
      <c r="E110" s="31" t="s">
        <v>499</v>
      </c>
      <c r="F110" s="19" t="s">
        <v>470</v>
      </c>
      <c r="G110" s="26" t="str">
        <f>HYPERLINK("https://docs.google.com/document/d/1bbkmMC9-mawGW0HszrPJzuOJoTrCz8Eg2RaXgM042xs/edit?usp=sharing","3.2.46 - Browse Performance ")</f>
        <v>3.2.46 - Browse Performance </v>
      </c>
      <c r="H110" s="60"/>
      <c r="I110" s="27" t="s">
        <v>497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5" t="s">
        <v>500</v>
      </c>
      <c r="B111" s="17" t="s">
        <v>501</v>
      </c>
      <c r="C111" s="19" t="s">
        <v>493</v>
      </c>
      <c r="D111" s="15" t="s">
        <v>502</v>
      </c>
      <c r="E111" s="31" t="s">
        <v>503</v>
      </c>
      <c r="F111" s="19" t="s">
        <v>470</v>
      </c>
      <c r="G111" s="26" t="str">
        <f>HYPERLINK("https://docs.google.com/document/d/1iy1-_aWyj1bVVyJO4syLfItB9ta7K3hiE_mzscyFIbU/edit?usp=sharing","3.2.47 Browse Resort Services")</f>
        <v>3.2.47 Browse Resort Services</v>
      </c>
      <c r="H111" s="60"/>
      <c r="I111" s="27" t="s">
        <v>937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5" t="s">
        <v>504</v>
      </c>
      <c r="B112" s="17" t="s">
        <v>505</v>
      </c>
      <c r="C112" s="19" t="s">
        <v>15</v>
      </c>
      <c r="D112" s="15" t="s">
        <v>507</v>
      </c>
      <c r="E112" s="31" t="s">
        <v>508</v>
      </c>
      <c r="F112" s="19" t="s">
        <v>470</v>
      </c>
      <c r="G112" s="26" t="str">
        <f>HYPERLINK("https://docs.google.com/document/d/10W7-XMuQPKGHiphGN3iHx6Y6ufnuL_MDAcEsoslqR0Y/edit?usp=sharing","3.2.48 - Browse Account")</f>
        <v>3.2.48 - Browse Account</v>
      </c>
      <c r="H112" s="59" t="s">
        <v>509</v>
      </c>
      <c r="I112" s="27" t="s">
        <v>938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5" t="s">
        <v>510</v>
      </c>
      <c r="B113" s="17" t="s">
        <v>511</v>
      </c>
      <c r="C113" s="19" t="s">
        <v>512</v>
      </c>
      <c r="D113" s="15" t="s">
        <v>513</v>
      </c>
      <c r="E113" s="31" t="s">
        <v>514</v>
      </c>
      <c r="F113" s="19" t="s">
        <v>470</v>
      </c>
      <c r="G113" s="26" t="str">
        <f>HYPERLINK("https://docs.google.com/document/d/17ogaIbkVKD0C8H00XJnF0EzqGvBCgzx6tr5zEFOkbBY/edit?usp=sharing","3.2.49 - Browse Advertising Event")</f>
        <v>3.2.49 - Browse Advertising Event</v>
      </c>
      <c r="H113" s="59" t="s">
        <v>509</v>
      </c>
      <c r="I113" s="27" t="s">
        <v>939</v>
      </c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5" t="s">
        <v>515</v>
      </c>
      <c r="B114" s="17" t="s">
        <v>516</v>
      </c>
      <c r="C114" s="19" t="s">
        <v>517</v>
      </c>
      <c r="D114" s="15" t="s">
        <v>518</v>
      </c>
      <c r="E114" s="31" t="s">
        <v>519</v>
      </c>
      <c r="F114" s="19" t="s">
        <v>470</v>
      </c>
      <c r="G114" s="26" t="str">
        <f>HYPERLINK("https://docs.google.com/document/d/1NGhm4N8U1L9EbVpMwOdhktQT7YF4l6RXR3boZ3cZQW0/edit?usp=sharing","3.2.50 - Browse Package")</f>
        <v>3.2.50 - Browse Package</v>
      </c>
      <c r="H114" s="59" t="s">
        <v>520</v>
      </c>
      <c r="I114" s="27" t="s">
        <v>940</v>
      </c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5" t="s">
        <v>521</v>
      </c>
      <c r="B115" s="17" t="s">
        <v>522</v>
      </c>
      <c r="C115" s="19" t="s">
        <v>523</v>
      </c>
      <c r="D115" s="15" t="s">
        <v>524</v>
      </c>
      <c r="E115" s="31" t="s">
        <v>525</v>
      </c>
      <c r="F115" s="19" t="s">
        <v>470</v>
      </c>
      <c r="G115" s="26" t="str">
        <f>HYPERLINK("https://docs.google.com/document/d/12VvWQIGfYf9n2ZzKFoM1dgsRyJxP_me3U9JI7okeGXM/edit?usp=sharing","3.2.51 - Browse RSVP")</f>
        <v>3.2.51 - Browse RSVP</v>
      </c>
      <c r="H115" s="59" t="s">
        <v>390</v>
      </c>
      <c r="I115" s="27" t="s">
        <v>522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5" t="s">
        <v>526</v>
      </c>
      <c r="B116" s="17" t="s">
        <v>527</v>
      </c>
      <c r="C116" s="19" t="s">
        <v>26</v>
      </c>
      <c r="D116" s="15" t="s">
        <v>529</v>
      </c>
      <c r="E116" s="31" t="s">
        <v>530</v>
      </c>
      <c r="F116" s="19" t="s">
        <v>470</v>
      </c>
      <c r="G116" s="26" t="str">
        <f>HYPERLINK("https://docs.google.com/document/d/15wESSwoC_yC45euFCB2RfhNvjb3fpsuPXm9KROwxJYw/edit?usp=sharing","3.2.52 - Browse Setup List")</f>
        <v>3.2.52 - Browse Setup List</v>
      </c>
      <c r="H116" s="59" t="s">
        <v>390</v>
      </c>
      <c r="I116" s="27" t="s">
        <v>941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5" t="s">
        <v>531</v>
      </c>
      <c r="B117" s="17" t="s">
        <v>532</v>
      </c>
      <c r="C117" s="19" t="s">
        <v>533</v>
      </c>
      <c r="D117" s="15" t="s">
        <v>534</v>
      </c>
      <c r="E117" s="31" t="s">
        <v>535</v>
      </c>
      <c r="F117" s="19" t="s">
        <v>470</v>
      </c>
      <c r="G117" s="26" t="str">
        <f>HYPERLINK("https://docs.google.com/document/d/1VTJTKaNA07bwlX67i6NW30kYPwvMPiI02ly2gf64BCU/edit?usp=sharing","3.2.53 - Browse Review")</f>
        <v>3.2.53 - Browse Review</v>
      </c>
      <c r="H117" s="59" t="s">
        <v>536</v>
      </c>
      <c r="I117" s="27" t="s">
        <v>942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5" t="s">
        <v>538</v>
      </c>
      <c r="B118" s="17" t="s">
        <v>539</v>
      </c>
      <c r="C118" s="19" t="s">
        <v>91</v>
      </c>
      <c r="D118" s="15" t="s">
        <v>540</v>
      </c>
      <c r="E118" s="19" t="s">
        <v>943</v>
      </c>
      <c r="F118" s="19" t="s">
        <v>470</v>
      </c>
      <c r="G118" s="32" t="str">
        <f>HYPERLINK("https://docs.google.com/document/d/1sYpyLYLA0odJJT9d1L5nwHAcW7bl_-6Qkxn6_uPpoPI/edit?usp=sharing","3.3.06 - Update RSVP")</f>
        <v>3.3.06 - Update RSVP</v>
      </c>
      <c r="H118" s="19" t="s">
        <v>390</v>
      </c>
      <c r="I118" s="27" t="s">
        <v>539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5" t="s">
        <v>542</v>
      </c>
      <c r="B119" s="17" t="s">
        <v>543</v>
      </c>
      <c r="C119" s="19" t="s">
        <v>381</v>
      </c>
      <c r="D119" s="15" t="s">
        <v>544</v>
      </c>
      <c r="E119" s="19" t="s">
        <v>545</v>
      </c>
      <c r="F119" s="19" t="s">
        <v>470</v>
      </c>
      <c r="G119" s="26" t="str">
        <f>HYPERLINK("https://docs.google.com/document/d/11AbnMDvG91dlyFDfqHDJdVh68bbpuyYDoHamvPMKPGs/edit?usp=sharing","3.3.13 - Update Catering Request")</f>
        <v>3.3.13 - Update Catering Request</v>
      </c>
      <c r="H119" s="19" t="s">
        <v>390</v>
      </c>
      <c r="I119" s="27" t="s">
        <v>543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5" t="s">
        <v>546</v>
      </c>
      <c r="B120" s="17" t="s">
        <v>547</v>
      </c>
      <c r="C120" s="19" t="s">
        <v>289</v>
      </c>
      <c r="D120" s="15" t="s">
        <v>548</v>
      </c>
      <c r="E120" s="19" t="s">
        <v>549</v>
      </c>
      <c r="F120" s="19" t="s">
        <v>470</v>
      </c>
      <c r="G120" s="32" t="str">
        <f>HYPERLINK("https://docs.google.com/document/d/1qzVM-KU9a6Cq0HCZ3QEzctJKpNVjl0-ltiYfiNx8yWU/edit?usp=sharing","3.3.15 - Update Advertising Event")</f>
        <v>3.3.15 - Update Advertising Event</v>
      </c>
      <c r="H120" s="19" t="s">
        <v>292</v>
      </c>
      <c r="I120" s="27" t="s">
        <v>547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5" t="s">
        <v>550</v>
      </c>
      <c r="B121" s="17" t="s">
        <v>551</v>
      </c>
      <c r="C121" s="19" t="s">
        <v>289</v>
      </c>
      <c r="D121" s="15" t="s">
        <v>552</v>
      </c>
      <c r="E121" s="19" t="s">
        <v>944</v>
      </c>
      <c r="F121" s="19" t="s">
        <v>470</v>
      </c>
      <c r="G121" s="26" t="str">
        <f>HYPERLINK("https://docs.google.com/document/d/1b-iQK-FwwqokWnSTWmMDVMzLSdDqlD2MM_UNmuK8olY/edit?usp=sharing","3.3.19 Update Supplier")</f>
        <v>3.3.19 Update Supplier</v>
      </c>
      <c r="H121" s="19" t="s">
        <v>292</v>
      </c>
      <c r="I121" s="27" t="s">
        <v>551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5" t="s">
        <v>554</v>
      </c>
      <c r="B122" s="17" t="s">
        <v>555</v>
      </c>
      <c r="C122" s="19" t="s">
        <v>289</v>
      </c>
      <c r="D122" s="15" t="s">
        <v>556</v>
      </c>
      <c r="E122" s="19" t="s">
        <v>945</v>
      </c>
      <c r="F122" s="19" t="s">
        <v>470</v>
      </c>
      <c r="G122" s="32" t="str">
        <f>HYPERLINK("https://docs.google.com/document/d/1uAieuropu_V_NK_wZfk5QRHFvavNjEo4Me5kYVBPgqY/edit?usp=sharing","3.3.20 - Update Package")</f>
        <v>3.3.20 - Update Package</v>
      </c>
      <c r="H122" s="19" t="s">
        <v>292</v>
      </c>
      <c r="I122" s="27" t="s">
        <v>555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5" t="s">
        <v>558</v>
      </c>
      <c r="B123" s="17" t="s">
        <v>559</v>
      </c>
      <c r="C123" s="19" t="s">
        <v>411</v>
      </c>
      <c r="D123" s="15" t="s">
        <v>560</v>
      </c>
      <c r="E123" s="19" t="s">
        <v>561</v>
      </c>
      <c r="F123" s="19" t="s">
        <v>470</v>
      </c>
      <c r="G123" s="32" t="str">
        <f>HYPERLINK("https://docs.google.com/document/d/1LFEiGZJDBYiPrNnn-pUNb2xrfWVFuNGNZpAy2ZN9Ka0/edit?usp=sharing","3.3.26 - Update Performance")</f>
        <v>3.3.26 - Update Performance</v>
      </c>
      <c r="H123" s="19" t="s">
        <v>414</v>
      </c>
      <c r="I123" s="27" t="s">
        <v>559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55" t="s">
        <v>562</v>
      </c>
      <c r="B124" s="17" t="s">
        <v>563</v>
      </c>
      <c r="C124" s="19" t="s">
        <v>411</v>
      </c>
      <c r="D124" s="15" t="s">
        <v>564</v>
      </c>
      <c r="E124" s="19" t="s">
        <v>946</v>
      </c>
      <c r="F124" s="19" t="s">
        <v>470</v>
      </c>
      <c r="G124" s="32" t="str">
        <f>HYPERLINK("https://docs.google.com/document/d/1LFEiGZJDBYiPrNnn-pUNb2xrfWVFuNGNZpAy2ZN9Ka0/edit?usp=sharing","3.3.27 - Update Scheduled Performance")</f>
        <v>3.3.27 - Update Scheduled Performance</v>
      </c>
      <c r="H124" s="59" t="s">
        <v>414</v>
      </c>
      <c r="I124" s="27" t="s">
        <v>563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5" t="s">
        <v>566</v>
      </c>
      <c r="B125" s="17" t="s">
        <v>567</v>
      </c>
      <c r="C125" s="19" t="s">
        <v>261</v>
      </c>
      <c r="D125" s="15" t="s">
        <v>568</v>
      </c>
      <c r="E125" s="19" t="s">
        <v>569</v>
      </c>
      <c r="F125" s="19" t="s">
        <v>470</v>
      </c>
      <c r="G125" s="32" t="str">
        <f>HYPERLINK("https://docs.google.com/document/d/1XVIBzhaK_sOFtLXGD2VeHeq3CsSSGjVpUoSsHs7XTsg/edit?usp=sharing","3.3.29 - Update Account")</f>
        <v>3.3.29 - Update Account</v>
      </c>
      <c r="H125" s="19" t="s">
        <v>414</v>
      </c>
      <c r="I125" s="27" t="s">
        <v>567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5" t="s">
        <v>570</v>
      </c>
      <c r="B126" s="17" t="s">
        <v>571</v>
      </c>
      <c r="C126" s="19" t="s">
        <v>456</v>
      </c>
      <c r="D126" s="15" t="s">
        <v>572</v>
      </c>
      <c r="E126" s="19" t="s">
        <v>573</v>
      </c>
      <c r="F126" s="19" t="s">
        <v>470</v>
      </c>
      <c r="G126" s="32" t="str">
        <f>HYPERLINK("https://docs.google.com/document/d/1_k8wRFIoQTIc6sGzy1qg7fkkYL9gCddgOeFJg18k_m8/edit?usp=sharing","3.3.30 - Update Event Request")</f>
        <v>3.3.30 - Update Event Request</v>
      </c>
      <c r="H126" s="19" t="s">
        <v>390</v>
      </c>
      <c r="I126" s="27" t="s">
        <v>571</v>
      </c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5" t="s">
        <v>574</v>
      </c>
      <c r="B127" s="17" t="s">
        <v>575</v>
      </c>
      <c r="C127" s="19" t="s">
        <v>456</v>
      </c>
      <c r="D127" s="15" t="s">
        <v>576</v>
      </c>
      <c r="E127" s="19" t="s">
        <v>577</v>
      </c>
      <c r="F127" s="19" t="s">
        <v>470</v>
      </c>
      <c r="G127" s="32" t="str">
        <f>HYPERLINK("https://docs.google.com/document/d/1ZV2O3c3wUksSjCK2oG3_ZOuOeGpk4kfu-1Ugg18vHbo/edit?usp=sharing","3.3.31 - Update Event Details")</f>
        <v>3.3.31 - Update Event Details</v>
      </c>
      <c r="H127" s="19" t="s">
        <v>414</v>
      </c>
      <c r="I127" s="27" t="s">
        <v>947</v>
      </c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5" t="s">
        <v>578</v>
      </c>
      <c r="B128" s="17" t="s">
        <v>579</v>
      </c>
      <c r="C128" s="19" t="s">
        <v>381</v>
      </c>
      <c r="D128" s="15" t="s">
        <v>580</v>
      </c>
      <c r="E128" s="19" t="s">
        <v>581</v>
      </c>
      <c r="F128" s="19" t="s">
        <v>470</v>
      </c>
      <c r="G128" s="32" t="str">
        <f>HYPERLINK("https://docs.google.com/document/d/1se1hrcMv60POqncx3pc_B3j56DBA4W-IoPxXRJNL3Lo/edit?usp=sharing","3.4.02 - Delete Catering Request")</f>
        <v>3.4.02 - Delete Catering Request</v>
      </c>
      <c r="H128" s="19" t="s">
        <v>390</v>
      </c>
      <c r="I128" s="27" t="s">
        <v>579</v>
      </c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5" t="s">
        <v>582</v>
      </c>
      <c r="B129" s="17" t="s">
        <v>583</v>
      </c>
      <c r="C129" s="19" t="s">
        <v>289</v>
      </c>
      <c r="D129" s="15" t="s">
        <v>584</v>
      </c>
      <c r="E129" s="19" t="s">
        <v>585</v>
      </c>
      <c r="F129" s="19" t="s">
        <v>470</v>
      </c>
      <c r="G129" s="32" t="str">
        <f>HYPERLINK("https://docs.google.com/document/d/1CB233cl3F0vM73wAnZ_fe5gyrO8jICv14MqBNvQpqbA/edit?usp=sharing","3.4.03 - Delete Advertising Event")</f>
        <v>3.4.03 - Delete Advertising Event</v>
      </c>
      <c r="H129" s="19" t="s">
        <v>292</v>
      </c>
      <c r="I129" s="27" t="s">
        <v>583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5" t="s">
        <v>586</v>
      </c>
      <c r="B130" s="17" t="s">
        <v>587</v>
      </c>
      <c r="C130" s="19" t="s">
        <v>289</v>
      </c>
      <c r="D130" s="15" t="s">
        <v>588</v>
      </c>
      <c r="E130" s="19" t="s">
        <v>948</v>
      </c>
      <c r="F130" s="19" t="s">
        <v>470</v>
      </c>
      <c r="G130" s="32" t="str">
        <f>HYPERLINK("https://docs.google.com/document/d/1fc2s3FVR4I5V47criOJco4fmWMtFq5_zcyV22g5WzY0/edit?usp=sharing","3.4.05 - Delete Supplier")</f>
        <v>3.4.05 - Delete Supplier</v>
      </c>
      <c r="H130" s="19" t="s">
        <v>292</v>
      </c>
      <c r="I130" s="27" t="s">
        <v>587</v>
      </c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5" t="s">
        <v>590</v>
      </c>
      <c r="B131" s="17" t="s">
        <v>591</v>
      </c>
      <c r="C131" s="19" t="s">
        <v>289</v>
      </c>
      <c r="D131" s="15" t="s">
        <v>592</v>
      </c>
      <c r="E131" s="19" t="s">
        <v>593</v>
      </c>
      <c r="F131" s="19" t="s">
        <v>470</v>
      </c>
      <c r="G131" s="32" t="str">
        <f>HYPERLINK("https://docs.google.com/document/d/1Lpmjz9o3VycHDTebVgD3-Oez9vtqe1aFUh0T8eJuMEs/edit?usp=sharing","3.4.06 - Delete Package")</f>
        <v>3.4.06 - Delete Package</v>
      </c>
      <c r="H131" s="19" t="s">
        <v>292</v>
      </c>
      <c r="I131" s="27" t="s">
        <v>591</v>
      </c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5" t="s">
        <v>594</v>
      </c>
      <c r="B132" s="17" t="s">
        <v>595</v>
      </c>
      <c r="C132" s="19" t="s">
        <v>411</v>
      </c>
      <c r="D132" s="15" t="s">
        <v>597</v>
      </c>
      <c r="E132" s="19" t="s">
        <v>598</v>
      </c>
      <c r="F132" s="19" t="s">
        <v>470</v>
      </c>
      <c r="G132" s="32" t="str">
        <f>HYPERLINK("https://docs.google.com/document/d/1U-PQaaQSpiZwKAWXCJ0DY7gxKWBA9Gly8CwfZheWRLo/edit?usp=sharing","3.4.09 - Delete Performance")</f>
        <v>3.4.09 - Delete Performance</v>
      </c>
      <c r="H132" s="19" t="s">
        <v>414</v>
      </c>
      <c r="I132" s="27" t="s">
        <v>595</v>
      </c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55" t="s">
        <v>599</v>
      </c>
      <c r="B133" s="17" t="s">
        <v>600</v>
      </c>
      <c r="C133" s="19" t="s">
        <v>411</v>
      </c>
      <c r="D133" s="15" t="s">
        <v>601</v>
      </c>
      <c r="E133" s="19" t="s">
        <v>602</v>
      </c>
      <c r="F133" s="19" t="s">
        <v>470</v>
      </c>
      <c r="G133" s="32" t="str">
        <f>HYPERLINK("https://docs.google.com/document/d/183JOpoIwnX0uAVqnzzSTTQkfn0vIDL-95RjZrCzUzCo/edit?usp=sharing","3.4.10 - Delete Scheduled Performance")</f>
        <v>3.4.10 - Delete Scheduled Performance</v>
      </c>
      <c r="H133" s="19" t="s">
        <v>414</v>
      </c>
      <c r="I133" s="27" t="s">
        <v>600</v>
      </c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5" t="s">
        <v>603</v>
      </c>
      <c r="B134" s="17" t="s">
        <v>604</v>
      </c>
      <c r="C134" s="19" t="s">
        <v>261</v>
      </c>
      <c r="D134" s="15" t="s">
        <v>605</v>
      </c>
      <c r="E134" s="19" t="s">
        <v>606</v>
      </c>
      <c r="F134" s="19" t="s">
        <v>470</v>
      </c>
      <c r="G134" s="32" t="str">
        <f>HYPERLINK("https://docs.google.com/document/d/1kTMAoxzQhOqWID5e0-gm07X7chiVyyJMZIRImLlLUsE/edit?usp=sharing","3.4.11 - Delete Account")</f>
        <v>3.4.11 - Delete Account</v>
      </c>
      <c r="H134" s="19" t="s">
        <v>414</v>
      </c>
      <c r="I134" s="27" t="s">
        <v>604</v>
      </c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5" t="s">
        <v>607</v>
      </c>
      <c r="B135" s="17" t="s">
        <v>608</v>
      </c>
      <c r="C135" s="19" t="s">
        <v>456</v>
      </c>
      <c r="D135" s="15" t="s">
        <v>609</v>
      </c>
      <c r="E135" s="19" t="s">
        <v>610</v>
      </c>
      <c r="F135" s="19" t="s">
        <v>470</v>
      </c>
      <c r="G135" s="32" t="str">
        <f>HYPERLINK("https://docs.google.com/document/d/17ksuAatG9SdhCAspjSg8Oe7RXb9PNBlpJ7CQuXt4s5k/edit?usp=sharing","3.4.12 - Delete Event Request")</f>
        <v>3.4.12 - Delete Event Request</v>
      </c>
      <c r="H135" s="19" t="s">
        <v>384</v>
      </c>
      <c r="I135" s="27" t="s">
        <v>608</v>
      </c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5" t="s">
        <v>611</v>
      </c>
      <c r="B136" s="17" t="s">
        <v>612</v>
      </c>
      <c r="C136" s="19" t="s">
        <v>91</v>
      </c>
      <c r="D136" s="15" t="s">
        <v>613</v>
      </c>
      <c r="E136" s="19" t="s">
        <v>949</v>
      </c>
      <c r="F136" s="19" t="s">
        <v>470</v>
      </c>
      <c r="G136" s="32" t="str">
        <f>HYPERLINK("https://docs.google.com/document/d/1wIP-x3Rxt_jGAtYncoEyR5yM3h-0Ry3SH9ksSBegYNg/edit?usp=sharing","3.4.13 - Delete RSVP")</f>
        <v>3.4.13 - Delete RSVP</v>
      </c>
      <c r="H136" s="19" t="s">
        <v>390</v>
      </c>
      <c r="I136" s="27" t="s">
        <v>612</v>
      </c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5" t="s">
        <v>615</v>
      </c>
      <c r="B137" s="17" t="s">
        <v>616</v>
      </c>
      <c r="C137" s="19" t="s">
        <v>381</v>
      </c>
      <c r="D137" s="15" t="s">
        <v>617</v>
      </c>
      <c r="E137" s="19" t="s">
        <v>618</v>
      </c>
      <c r="F137" s="19" t="s">
        <v>470</v>
      </c>
      <c r="G137" s="32" t="str">
        <f>HYPERLINK("https://docs.google.com/document/d/1IIJeC8wH-zgMWyGrwvTk1Z-3iOB0sRdDIhrQIZTzEFk/edit?usp=sharing","3.4.14 - Delete Events")</f>
        <v>3.4.14 - Delete Events</v>
      </c>
      <c r="H137" s="19" t="s">
        <v>390</v>
      </c>
      <c r="I137" s="27" t="s">
        <v>950</v>
      </c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5" t="s">
        <v>619</v>
      </c>
      <c r="B138" s="17" t="s">
        <v>620</v>
      </c>
      <c r="C138" s="19" t="s">
        <v>621</v>
      </c>
      <c r="D138" s="15" t="s">
        <v>622</v>
      </c>
      <c r="E138" s="19" t="s">
        <v>951</v>
      </c>
      <c r="F138" s="19" t="s">
        <v>952</v>
      </c>
      <c r="G138" s="32" t="str">
        <f>HYPERLINK("https://docs.google.com/document/d/1Icuypx3gTQbJadldL5ImW6oVOvlKly7e1Q6TfIYyt9M/edit?usp=sharing","4.1.04 - Create Product")</f>
        <v>4.1.04 - Create Product</v>
      </c>
      <c r="H138" s="31" t="s">
        <v>624</v>
      </c>
      <c r="I138" s="7"/>
    </row>
    <row r="139" ht="15.75" customHeight="1">
      <c r="A139" s="25" t="s">
        <v>625</v>
      </c>
      <c r="B139" s="17" t="s">
        <v>626</v>
      </c>
      <c r="C139" s="19" t="s">
        <v>621</v>
      </c>
      <c r="D139" s="15" t="s">
        <v>627</v>
      </c>
      <c r="E139" s="19" t="s">
        <v>628</v>
      </c>
      <c r="F139" s="19" t="s">
        <v>952</v>
      </c>
      <c r="G139" s="32" t="str">
        <f>HYPERLINK("https://docs.google.com/document/d/1dNUo9QSY4arnA4mmvpiaIaFsbRsgKiHJAKe97Ll2m8Y/edit?usp=sharing","4.2.04 - View Product")</f>
        <v>4.2.04 - View Product</v>
      </c>
      <c r="H139" s="31" t="s">
        <v>624</v>
      </c>
      <c r="I139" s="7"/>
    </row>
    <row r="140" ht="15.75" customHeight="1">
      <c r="A140" s="29" t="s">
        <v>629</v>
      </c>
      <c r="B140" s="17" t="s">
        <v>630</v>
      </c>
      <c r="C140" s="19" t="s">
        <v>631</v>
      </c>
      <c r="D140" s="15" t="s">
        <v>632</v>
      </c>
      <c r="E140" s="19" t="s">
        <v>953</v>
      </c>
      <c r="F140" s="19" t="s">
        <v>952</v>
      </c>
      <c r="G140" s="32" t="str">
        <f>HYPERLINK("https://docs.google.com/document/d/1F1AX-i67YGt3X6xMeLWD-_fb7f5G8ZAkiy49YjMYlpk/edit?usp=sharing","4.2.17 Search Supplier Account- ")</f>
        <v>4.2.17 Search Supplier Account- </v>
      </c>
      <c r="H140" s="31" t="s">
        <v>634</v>
      </c>
      <c r="I140" s="7"/>
    </row>
    <row r="141" ht="15.75" customHeight="1">
      <c r="A141" s="25" t="s">
        <v>635</v>
      </c>
      <c r="B141" s="17" t="s">
        <v>636</v>
      </c>
      <c r="C141" s="19" t="s">
        <v>15</v>
      </c>
      <c r="D141" s="15" t="s">
        <v>637</v>
      </c>
      <c r="E141" s="19" t="s">
        <v>638</v>
      </c>
      <c r="F141" s="19" t="s">
        <v>952</v>
      </c>
      <c r="G141" s="26" t="str">
        <f>HYPERLINK("https://docs.google.com/document/d/1t0KSsc3z2P-mG5UpUJraBjDaKFZDGshbbOipzrO2-3I/edit?usp=sharing","4.2.37 - Browse Supply Requests")</f>
        <v>4.2.37 - Browse Supply Requests</v>
      </c>
      <c r="H141" s="31" t="s">
        <v>634</v>
      </c>
      <c r="I141" s="7"/>
    </row>
    <row r="142" ht="15.75" customHeight="1">
      <c r="A142" s="29" t="s">
        <v>640</v>
      </c>
      <c r="B142" s="30" t="s">
        <v>641</v>
      </c>
      <c r="C142" s="19" t="s">
        <v>91</v>
      </c>
      <c r="D142" s="39" t="s">
        <v>642</v>
      </c>
      <c r="E142" s="19" t="s">
        <v>643</v>
      </c>
      <c r="F142" s="19" t="s">
        <v>952</v>
      </c>
      <c r="G142" s="32" t="str">
        <f>HYPERLINK("https://docs.google.com/document/d/1N4pGsqDZo9NAqlrVpDxLBoUEdlDYj5qsGh9k0v1oC5A/edit?usp=sharing","4.2.41 - Browse Items")</f>
        <v>4.2.41 - Browse Items</v>
      </c>
      <c r="H142" s="31" t="s">
        <v>634</v>
      </c>
      <c r="I142" s="7"/>
    </row>
    <row r="143" ht="15.75" customHeight="1">
      <c r="A143" s="23" t="s">
        <v>644</v>
      </c>
      <c r="B143" s="61" t="s">
        <v>645</v>
      </c>
      <c r="C143" s="62" t="s">
        <v>15</v>
      </c>
      <c r="D143" s="23" t="s">
        <v>646</v>
      </c>
      <c r="E143" s="62" t="s">
        <v>647</v>
      </c>
      <c r="F143" s="62" t="s">
        <v>954</v>
      </c>
      <c r="G143" s="63" t="str">
        <f>HYPERLINK("https://docs.google.com/document/d/1GLgyuxyD-rOdXwJsLlmV---1y2FORXRyRuD687O7Yic/edit","4.3.04 - Update Supply Order")</f>
        <v>4.3.04 - Update Supply Order</v>
      </c>
      <c r="H143" s="64" t="s">
        <v>648</v>
      </c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ht="15.75" customHeight="1">
      <c r="A144" s="25" t="s">
        <v>649</v>
      </c>
      <c r="B144" s="17" t="s">
        <v>650</v>
      </c>
      <c r="C144" s="19" t="s">
        <v>621</v>
      </c>
      <c r="D144" s="15" t="s">
        <v>651</v>
      </c>
      <c r="E144" s="19" t="s">
        <v>652</v>
      </c>
      <c r="F144" s="19" t="s">
        <v>952</v>
      </c>
      <c r="G144" s="32" t="str">
        <f>HYPERLINK("https://docs.google.com/document/d/17rtAxEeegKCfT1w46f54J_AqfG3UgoLTKltZWV1oC8g/edit?usp=sharing","4.3.05 - Edit Product")</f>
        <v>4.3.05 - Edit Product</v>
      </c>
      <c r="H144" s="31" t="s">
        <v>624</v>
      </c>
      <c r="I144" s="7"/>
    </row>
    <row r="145" ht="15.75" customHeight="1">
      <c r="A145" s="65" t="s">
        <v>654</v>
      </c>
      <c r="B145" s="66" t="s">
        <v>655</v>
      </c>
      <c r="C145" s="67" t="s">
        <v>15</v>
      </c>
      <c r="D145" s="65" t="s">
        <v>656</v>
      </c>
      <c r="E145" s="67" t="s">
        <v>955</v>
      </c>
      <c r="F145" s="67" t="s">
        <v>470</v>
      </c>
      <c r="G145" s="33" t="s">
        <v>956</v>
      </c>
      <c r="H145" s="68" t="s">
        <v>193</v>
      </c>
      <c r="I145" s="23" t="s">
        <v>957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ht="15.75" customHeight="1">
      <c r="A146" s="25" t="s">
        <v>658</v>
      </c>
      <c r="B146" s="17" t="s">
        <v>659</v>
      </c>
      <c r="C146" s="19" t="s">
        <v>621</v>
      </c>
      <c r="D146" s="15" t="s">
        <v>661</v>
      </c>
      <c r="E146" s="19" t="s">
        <v>958</v>
      </c>
      <c r="F146" s="19" t="s">
        <v>952</v>
      </c>
      <c r="G146" s="32" t="str">
        <f>HYPERLINK("https://docs.google.com/document/d/1W6I9KCGNy11ElGy-7qAjB3ACIvT3sZDYPafYPCRAF70/edit?usp=sharing","4.4.02 - Deactivate Product")</f>
        <v>4.4.02 - Deactivate Product</v>
      </c>
      <c r="H146" s="31" t="s">
        <v>624</v>
      </c>
      <c r="I146" s="7"/>
    </row>
    <row r="147" ht="15.75" customHeight="1">
      <c r="A147" s="23" t="s">
        <v>663</v>
      </c>
      <c r="B147" s="61" t="s">
        <v>664</v>
      </c>
      <c r="C147" s="62" t="s">
        <v>15</v>
      </c>
      <c r="D147" s="23" t="s">
        <v>665</v>
      </c>
      <c r="E147" s="62" t="s">
        <v>666</v>
      </c>
      <c r="F147" s="62" t="s">
        <v>954</v>
      </c>
      <c r="G147" s="63" t="str">
        <f>HYPERLINK("https://docs.google.com/document/d/1Xu4E3Zo_Cd1q-aQOfH5ZQklN3cDEoSf5a0KU52BohZo/edit#","4.4.03 - Delete Supply Order")</f>
        <v>4.4.03 - Delete Supply Order</v>
      </c>
      <c r="H147" s="64" t="s">
        <v>667</v>
      </c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ht="15.75" customHeight="1">
      <c r="A148" s="23" t="s">
        <v>668</v>
      </c>
      <c r="B148" s="61" t="s">
        <v>669</v>
      </c>
      <c r="C148" s="62" t="s">
        <v>670</v>
      </c>
      <c r="D148" s="23" t="s">
        <v>671</v>
      </c>
      <c r="E148" s="62" t="s">
        <v>672</v>
      </c>
      <c r="F148" s="62" t="s">
        <v>954</v>
      </c>
      <c r="G148" s="69" t="str">
        <f>HYPERLINK("https://docs.google.com/document/d/1rI8eyzJqxWdqwdgYt-TsFRF4DGBdA4kdp-h8g85LJgk/edit#","4.4.05 - Delete Work Schedule")</f>
        <v>4.4.05 - Delete Work Schedule</v>
      </c>
      <c r="H148" s="64" t="s">
        <v>673</v>
      </c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ht="15.75" customHeight="1">
      <c r="A149" s="70" t="s">
        <v>959</v>
      </c>
      <c r="B149" s="17" t="s">
        <v>195</v>
      </c>
      <c r="C149" s="19" t="s">
        <v>15</v>
      </c>
      <c r="D149" s="15" t="s">
        <v>196</v>
      </c>
      <c r="E149" s="19" t="s">
        <v>197</v>
      </c>
      <c r="F149" s="19" t="s">
        <v>470</v>
      </c>
      <c r="G149" s="26" t="str">
        <f>HYPERLINK("https://docs.google.com/document/d/1adlwH0DRlzXzWdutzwG42HrZHV42H5EaToZ9-ak8-5A/edit?usp=sharing","2.1.16 - Create Maintenance Ticket")</f>
        <v>2.1.16 - Create Maintenance Ticket</v>
      </c>
      <c r="H149" s="19" t="s">
        <v>187</v>
      </c>
      <c r="I149" s="27" t="s">
        <v>960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5" t="s">
        <v>674</v>
      </c>
      <c r="B150" s="17" t="s">
        <v>675</v>
      </c>
      <c r="C150" s="19" t="s">
        <v>676</v>
      </c>
      <c r="D150" s="15" t="s">
        <v>675</v>
      </c>
      <c r="E150" s="19" t="s">
        <v>677</v>
      </c>
      <c r="F150" s="19" t="s">
        <v>952</v>
      </c>
      <c r="G150" s="32" t="str">
        <f>HYPERLINK("https://docs.google.com/document/d/1zdMNm6Zdsc7RU4YY9nHt_Oh7jrUYZBuJmPfiqDJ4DmA/edit?usp=sharing","5.1.02 - Add Reservation")</f>
        <v>5.1.02 - Add Reservation</v>
      </c>
      <c r="H150" s="19" t="s">
        <v>678</v>
      </c>
      <c r="I150" s="7"/>
    </row>
    <row r="151" ht="15.75" customHeight="1">
      <c r="A151" s="25" t="s">
        <v>680</v>
      </c>
      <c r="B151" s="17" t="s">
        <v>681</v>
      </c>
      <c r="C151" s="19" t="s">
        <v>682</v>
      </c>
      <c r="D151" s="15" t="s">
        <v>683</v>
      </c>
      <c r="E151" s="19" t="s">
        <v>684</v>
      </c>
      <c r="F151" s="19" t="s">
        <v>961</v>
      </c>
      <c r="G151" s="32" t="str">
        <f>HYPERLINK("https://docs.google.com/document/d/1HgvHDNTqQ3QEgjXJMJo3TxbO5plzsz4fXRMbbRXk_iw/edit?usp=sharing","5.1.06 - Add Guest's Vehicle")</f>
        <v>5.1.06 - Add Guest's Vehicle</v>
      </c>
      <c r="H151" s="19" t="s">
        <v>685</v>
      </c>
      <c r="I151" s="7"/>
    </row>
    <row r="152" ht="15.75" customHeight="1">
      <c r="A152" s="70" t="s">
        <v>686</v>
      </c>
      <c r="B152" s="30" t="s">
        <v>687</v>
      </c>
      <c r="C152" s="19" t="s">
        <v>15</v>
      </c>
      <c r="D152" s="39" t="s">
        <v>688</v>
      </c>
      <c r="E152" s="31" t="s">
        <v>689</v>
      </c>
      <c r="F152" s="31" t="s">
        <v>962</v>
      </c>
      <c r="G152" s="26" t="s">
        <v>963</v>
      </c>
      <c r="H152" s="31" t="s">
        <v>182</v>
      </c>
      <c r="I152" s="71" t="s">
        <v>964</v>
      </c>
    </row>
    <row r="153" ht="15.75" customHeight="1">
      <c r="A153" s="25" t="s">
        <v>691</v>
      </c>
      <c r="B153" s="17" t="s">
        <v>692</v>
      </c>
      <c r="C153" s="19" t="s">
        <v>693</v>
      </c>
      <c r="D153" s="15" t="s">
        <v>683</v>
      </c>
      <c r="E153" s="19" t="s">
        <v>694</v>
      </c>
      <c r="F153" s="19" t="s">
        <v>952</v>
      </c>
      <c r="G153" s="32" t="str">
        <f>HYPERLINK("https://docs.google.com/document/d/1bUIra1-xbvBj8IgNyW0Glo7n2CXHFMrWcYha-aWY3As/edit?usp=sharing","5.1.08 - Create Shuttle Vehicle")</f>
        <v>5.1.08 - Create Shuttle Vehicle</v>
      </c>
      <c r="H153" s="19" t="s">
        <v>685</v>
      </c>
      <c r="I153" s="7"/>
    </row>
    <row r="154" ht="15.75" customHeight="1">
      <c r="A154" s="29" t="s">
        <v>695</v>
      </c>
      <c r="B154" s="17" t="s">
        <v>696</v>
      </c>
      <c r="C154" s="19" t="s">
        <v>697</v>
      </c>
      <c r="D154" s="15" t="s">
        <v>698</v>
      </c>
      <c r="E154" s="19" t="s">
        <v>699</v>
      </c>
      <c r="F154" s="19" t="s">
        <v>952</v>
      </c>
      <c r="G154" s="72" t="s">
        <v>965</v>
      </c>
      <c r="H154" s="19" t="s">
        <v>520</v>
      </c>
      <c r="I154" s="7"/>
    </row>
    <row r="155" ht="15.75" customHeight="1">
      <c r="A155" s="25" t="s">
        <v>700</v>
      </c>
      <c r="B155" s="17" t="s">
        <v>701</v>
      </c>
      <c r="C155" s="19" t="s">
        <v>676</v>
      </c>
      <c r="D155" s="15" t="s">
        <v>701</v>
      </c>
      <c r="E155" s="19" t="s">
        <v>703</v>
      </c>
      <c r="F155" s="19" t="s">
        <v>952</v>
      </c>
      <c r="G155" s="32" t="str">
        <f>HYPERLINK("https://docs.google.com/document/d/1yIksh6M7NznVtT_rSIRO_owbsCElbVrNDDyF5AB74MA/edit?usp=sharing","5.2.01 - View Reservation Details")</f>
        <v>5.2.01 - View Reservation Details</v>
      </c>
      <c r="H155" s="19" t="s">
        <v>678</v>
      </c>
      <c r="I155" s="7"/>
    </row>
    <row r="156" ht="15.75" customHeight="1">
      <c r="A156" s="25" t="s">
        <v>704</v>
      </c>
      <c r="B156" s="17" t="s">
        <v>705</v>
      </c>
      <c r="C156" s="19" t="s">
        <v>676</v>
      </c>
      <c r="D156" s="15" t="s">
        <v>705</v>
      </c>
      <c r="E156" s="19" t="s">
        <v>706</v>
      </c>
      <c r="F156" s="19" t="s">
        <v>952</v>
      </c>
      <c r="G156" s="32" t="str">
        <f>HYPERLINK("https://docs.google.com/document/d/1WAiquTo78iy2SX8V3U67nOhRb1Fk9qOn8V6AA0R2ZyM/edit?usp=sharing","5.2.05 - View Maintenance Tickets")</f>
        <v>5.2.05 - View Maintenance Tickets</v>
      </c>
      <c r="H156" s="19" t="s">
        <v>678</v>
      </c>
      <c r="I156" s="7"/>
    </row>
    <row r="157" ht="15.75" customHeight="1">
      <c r="A157" s="25" t="s">
        <v>707</v>
      </c>
      <c r="B157" s="17" t="s">
        <v>708</v>
      </c>
      <c r="C157" s="19" t="s">
        <v>676</v>
      </c>
      <c r="D157" s="15" t="s">
        <v>708</v>
      </c>
      <c r="E157" s="19" t="s">
        <v>709</v>
      </c>
      <c r="F157" s="19" t="s">
        <v>952</v>
      </c>
      <c r="G157" s="32" t="str">
        <f>HYPERLINK("https://docs.google.com/document/d/1Ow9MPv__ZJRO-rfUBX4IjpWgbODW4XK9ZmI1_7kheXg/edit?usp=sharing","5.2.06 - View Reservations")</f>
        <v>5.2.06 - View Reservations</v>
      </c>
      <c r="H157" s="19" t="s">
        <v>678</v>
      </c>
      <c r="I157" s="7"/>
    </row>
    <row r="158" ht="15.75" customHeight="1">
      <c r="A158" s="25" t="s">
        <v>711</v>
      </c>
      <c r="B158" s="17" t="s">
        <v>712</v>
      </c>
      <c r="C158" s="19" t="s">
        <v>676</v>
      </c>
      <c r="D158" s="15" t="s">
        <v>712</v>
      </c>
      <c r="E158" s="19" t="s">
        <v>713</v>
      </c>
      <c r="F158" s="19" t="s">
        <v>952</v>
      </c>
      <c r="G158" s="32" t="str">
        <f>HYPERLINK("https://docs.google.com/document/d/17P3qhpKJxzLiXy9UDX7bXnxSRPNZ4Fb3dIl5mV7QuUI/edit?usp=sharing","5.2.07 - View List of Rooms")</f>
        <v>5.2.07 - View List of Rooms</v>
      </c>
      <c r="H158" s="19" t="s">
        <v>678</v>
      </c>
      <c r="I158" s="7"/>
    </row>
    <row r="159" ht="15.75" customHeight="1">
      <c r="A159" s="25" t="s">
        <v>714</v>
      </c>
      <c r="B159" s="17" t="s">
        <v>715</v>
      </c>
      <c r="C159" s="19" t="s">
        <v>676</v>
      </c>
      <c r="D159" s="15" t="s">
        <v>715</v>
      </c>
      <c r="E159" s="19" t="s">
        <v>716</v>
      </c>
      <c r="F159" s="19" t="s">
        <v>952</v>
      </c>
      <c r="G159" s="32" t="str">
        <f>HYPERLINK("https://docs.google.com/document/d/18irNCS0J3ZSoeoxqQaGxs6FizQXkPPbqUgw4sFOud4k/edit?usp=sharing","5.2.08 - View Maintenance Ticket Details")</f>
        <v>5.2.08 - View Maintenance Ticket Details</v>
      </c>
      <c r="H159" s="19" t="s">
        <v>678</v>
      </c>
      <c r="I159" s="7"/>
    </row>
    <row r="160" ht="15.75" customHeight="1">
      <c r="A160" s="25" t="s">
        <v>717</v>
      </c>
      <c r="B160" s="30" t="s">
        <v>718</v>
      </c>
      <c r="C160" s="19" t="s">
        <v>676</v>
      </c>
      <c r="D160" s="15" t="s">
        <v>719</v>
      </c>
      <c r="E160" s="19" t="s">
        <v>720</v>
      </c>
      <c r="F160" s="19" t="s">
        <v>952</v>
      </c>
      <c r="G160" s="32" t="str">
        <f>HYPERLINK("https://docs.google.com/document/d/1xz73ZK8v93-Hph95EDowHCgbzKIyvQs6qGgHeJ6VtSM/edit?usp=sharing","5.2.09 - View Room Details")</f>
        <v>5.2.09 - View Room Details</v>
      </c>
      <c r="H160" s="19" t="s">
        <v>678</v>
      </c>
      <c r="I160" s="7"/>
    </row>
    <row r="161" ht="15.75" customHeight="1">
      <c r="A161" s="25" t="s">
        <v>721</v>
      </c>
      <c r="B161" s="17" t="s">
        <v>722</v>
      </c>
      <c r="C161" s="19" t="s">
        <v>723</v>
      </c>
      <c r="D161" s="15" t="s">
        <v>722</v>
      </c>
      <c r="E161" s="19" t="s">
        <v>724</v>
      </c>
      <c r="F161" s="19" t="s">
        <v>952</v>
      </c>
      <c r="G161" s="32" t="str">
        <f>HYPERLINK("https://docs.google.com/document/d/1UarTyUiU9ASeO-fUX6xgE7SDCdy3nr5yc-thaKXfQ3E/edit?usp=sharing","5.2.10 - View Supply Order Detail")</f>
        <v>5.2.10 - View Supply Order Detail</v>
      </c>
      <c r="H161" s="19" t="s">
        <v>678</v>
      </c>
      <c r="I161" s="7"/>
    </row>
    <row r="162" ht="15.75" customHeight="1">
      <c r="A162" s="25" t="s">
        <v>725</v>
      </c>
      <c r="B162" s="17" t="s">
        <v>726</v>
      </c>
      <c r="C162" s="19" t="s">
        <v>682</v>
      </c>
      <c r="D162" s="15" t="s">
        <v>727</v>
      </c>
      <c r="E162" s="19" t="s">
        <v>728</v>
      </c>
      <c r="F162" s="19" t="s">
        <v>961</v>
      </c>
      <c r="G162" s="32" t="str">
        <f>HYPERLINK("https://docs.google.com/document/d/1auw7gMeJJXEPt8nsrVErmEAUj_al0cLZEDhGm8H-j2I/edit?usp=sharing","5.2.27 - Retrieve Vehicle by License Plate")</f>
        <v>5.2.27 - Retrieve Vehicle by License Plate</v>
      </c>
      <c r="H162" s="19" t="s">
        <v>685</v>
      </c>
      <c r="I162" s="7"/>
    </row>
    <row r="163" ht="15.75" customHeight="1">
      <c r="A163" s="25" t="s">
        <v>729</v>
      </c>
      <c r="B163" s="17" t="s">
        <v>730</v>
      </c>
      <c r="C163" s="19" t="s">
        <v>682</v>
      </c>
      <c r="D163" s="15" t="s">
        <v>731</v>
      </c>
      <c r="E163" s="19" t="s">
        <v>732</v>
      </c>
      <c r="F163" s="19" t="s">
        <v>961</v>
      </c>
      <c r="G163" s="32" t="str">
        <f>HYPERLINK("https://docs.google.com/document/d/1TA3FSDObu0hpBycPzQGIZ24Avhp59aduk27kOD-vRe8/edit?usp=sharing","5.2.28 - Retrieve Vehicle by Guest Name")</f>
        <v>5.2.28 - Retrieve Vehicle by Guest Name</v>
      </c>
      <c r="H163" s="19" t="s">
        <v>685</v>
      </c>
      <c r="I163" s="7"/>
    </row>
    <row r="164" ht="15.75" customHeight="1">
      <c r="A164" s="73" t="s">
        <v>733</v>
      </c>
      <c r="B164" s="30" t="s">
        <v>734</v>
      </c>
      <c r="C164" s="19" t="s">
        <v>693</v>
      </c>
      <c r="D164" s="39" t="s">
        <v>735</v>
      </c>
      <c r="E164" s="19" t="s">
        <v>736</v>
      </c>
      <c r="F164" s="19" t="s">
        <v>952</v>
      </c>
      <c r="G164" s="32" t="str">
        <f>HYPERLINK("https://docs.google.com/document/d/1N35Vg_ReUk4SoOsKcbEgt5DODgSv6Xer6SnUyHLM8Dw/edit?usp=sharing","5.2.37 - Retrieve Shuttle Vehicle by VIN")</f>
        <v>5.2.37 - Retrieve Shuttle Vehicle by VIN</v>
      </c>
      <c r="H164" s="19" t="s">
        <v>685</v>
      </c>
      <c r="I164" s="7"/>
    </row>
    <row r="165" ht="15.75" customHeight="1">
      <c r="A165" s="73" t="s">
        <v>737</v>
      </c>
      <c r="B165" s="30" t="s">
        <v>738</v>
      </c>
      <c r="C165" s="19" t="s">
        <v>693</v>
      </c>
      <c r="D165" s="39" t="s">
        <v>738</v>
      </c>
      <c r="E165" s="19" t="s">
        <v>736</v>
      </c>
      <c r="F165" s="19" t="s">
        <v>952</v>
      </c>
      <c r="G165" s="32" t="str">
        <f>HYPERLINK("https://docs.google.com/document/d/1N65nltIiT8Wr5HYq76LrwiMuUxk0YoT475TaZkJuAhQ/edit?usp=sharing","5.2.38 - Retrieve Shuttle Vehicle by License Plate")</f>
        <v>5.2.38 - Retrieve Shuttle Vehicle by License Plate</v>
      </c>
      <c r="H165" s="19" t="s">
        <v>685</v>
      </c>
      <c r="I165" s="7"/>
    </row>
    <row r="166" ht="15.75" customHeight="1">
      <c r="A166" s="70" t="s">
        <v>740</v>
      </c>
      <c r="B166" s="17" t="s">
        <v>741</v>
      </c>
      <c r="C166" s="19" t="s">
        <v>676</v>
      </c>
      <c r="D166" s="15" t="s">
        <v>741</v>
      </c>
      <c r="E166" s="19" t="s">
        <v>742</v>
      </c>
      <c r="F166" s="19" t="s">
        <v>952</v>
      </c>
      <c r="G166" s="26" t="str">
        <f>HYPERLINK("https://docs.google.com/document/d/1bjVeps9tEtSYiBkRpX6LhEvg3UF09_KzaZqzApBlA_o/edit?usp=sharing","5.3.01 Check Guest In")</f>
        <v>5.3.01 Check Guest In</v>
      </c>
      <c r="H166" s="19" t="s">
        <v>678</v>
      </c>
      <c r="I166" s="7"/>
    </row>
    <row r="167" ht="15.75" customHeight="1">
      <c r="A167" s="25" t="s">
        <v>743</v>
      </c>
      <c r="B167" s="17" t="s">
        <v>744</v>
      </c>
      <c r="C167" s="19" t="s">
        <v>676</v>
      </c>
      <c r="D167" s="15" t="s">
        <v>744</v>
      </c>
      <c r="E167" s="19" t="s">
        <v>745</v>
      </c>
      <c r="F167" s="19" t="s">
        <v>952</v>
      </c>
      <c r="G167" s="32" t="str">
        <f>HYPERLINK("https://docs.google.com/document/d/1aJgM7NuceB9dmccDB2PttPyHJ3S5pZhEH1lBhFAw8jo/edit?usp=sharing","5.3.06 - Edit Reservation")</f>
        <v>5.3.06 - Edit Reservation</v>
      </c>
      <c r="H167" s="19" t="s">
        <v>678</v>
      </c>
      <c r="I167" s="7"/>
    </row>
    <row r="168" ht="15.75" customHeight="1">
      <c r="A168" s="25" t="s">
        <v>747</v>
      </c>
      <c r="B168" s="17" t="s">
        <v>748</v>
      </c>
      <c r="C168" s="19" t="s">
        <v>682</v>
      </c>
      <c r="D168" s="15" t="s">
        <v>749</v>
      </c>
      <c r="E168" s="19" t="s">
        <v>750</v>
      </c>
      <c r="F168" s="19" t="s">
        <v>961</v>
      </c>
      <c r="G168" s="32" t="str">
        <f>HYPERLINK("https://docs.google.com/document/d/1w4hQTwHyUAS0R6qmRMXact12QFdDt_GFllTI5nO1ugc/edit?usp=sharing","5.3.12 - Update Vehicle Parking Spot")</f>
        <v>5.3.12 - Update Vehicle Parking Spot</v>
      </c>
      <c r="H168" s="19" t="s">
        <v>685</v>
      </c>
      <c r="I168" s="7"/>
    </row>
    <row r="169" ht="15.75" customHeight="1">
      <c r="A169" s="25" t="s">
        <v>753</v>
      </c>
      <c r="B169" s="17" t="s">
        <v>754</v>
      </c>
      <c r="C169" s="19" t="s">
        <v>693</v>
      </c>
      <c r="D169" s="15" t="s">
        <v>755</v>
      </c>
      <c r="E169" s="19" t="s">
        <v>756</v>
      </c>
      <c r="F169" s="19" t="s">
        <v>952</v>
      </c>
      <c r="G169" s="32" t="str">
        <f>HYPERLINK("https://docs.google.com/document/d/1hlnOumkw0Ba_1P8vz4yUxdWC2hGc0P5MYvEGzYt9GdE/edit?usp=sharing","5.3.15 - Update Maintenance Ticket")</f>
        <v>5.3.15 - Update Maintenance Ticket</v>
      </c>
      <c r="H169" s="19" t="s">
        <v>685</v>
      </c>
      <c r="I169" s="7"/>
    </row>
    <row r="170" ht="15.75" customHeight="1">
      <c r="A170" s="73" t="s">
        <v>757</v>
      </c>
      <c r="B170" s="30" t="s">
        <v>758</v>
      </c>
      <c r="C170" s="19" t="s">
        <v>693</v>
      </c>
      <c r="D170" s="39" t="s">
        <v>759</v>
      </c>
      <c r="E170" s="19" t="s">
        <v>966</v>
      </c>
      <c r="F170" s="19" t="s">
        <v>952</v>
      </c>
      <c r="G170" s="32" t="str">
        <f>HYPERLINK("https://docs.google.com/document/d/1U3xurfuiiEthFdK1uxSxH9Jbs2As9W5rGWi34D6ljNQ/edit?usp=sharing","5.3.16 - Update Shuttle Vehicle Status")</f>
        <v>5.3.16 - Update Shuttle Vehicle Status</v>
      </c>
      <c r="H170" s="19" t="s">
        <v>685</v>
      </c>
      <c r="I170" s="7"/>
    </row>
    <row r="171" ht="15.75" customHeight="1">
      <c r="A171" s="65" t="s">
        <v>761</v>
      </c>
      <c r="B171" s="74" t="s">
        <v>762</v>
      </c>
      <c r="C171" s="67" t="s">
        <v>676</v>
      </c>
      <c r="D171" s="75" t="s">
        <v>763</v>
      </c>
      <c r="E171" s="67" t="s">
        <v>967</v>
      </c>
      <c r="F171" s="67" t="s">
        <v>751</v>
      </c>
      <c r="G171" s="33" t="s">
        <v>968</v>
      </c>
      <c r="H171" s="67" t="s">
        <v>193</v>
      </c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</row>
    <row r="172" ht="15.75" customHeight="1">
      <c r="A172" s="25" t="s">
        <v>765</v>
      </c>
      <c r="B172" s="17" t="s">
        <v>766</v>
      </c>
      <c r="C172" s="19" t="s">
        <v>676</v>
      </c>
      <c r="D172" s="15" t="s">
        <v>766</v>
      </c>
      <c r="E172" s="19" t="s">
        <v>767</v>
      </c>
      <c r="F172" s="19" t="s">
        <v>952</v>
      </c>
      <c r="G172" s="32" t="str">
        <f>HYPERLINK("https://docs.google.com/document/d/14LRStLmwlvhq_g7Vv8cpRIB000yz7_aUrDMljdzp4ww/edit?usp=sharing","5.4.02 - Deactivate Reservation")</f>
        <v>5.4.02 - Deactivate Reservation</v>
      </c>
      <c r="H172" s="19" t="s">
        <v>678</v>
      </c>
      <c r="I172" s="7"/>
    </row>
    <row r="173" ht="15.75" customHeight="1">
      <c r="A173" s="25" t="s">
        <v>768</v>
      </c>
      <c r="B173" s="17" t="s">
        <v>769</v>
      </c>
      <c r="C173" s="19" t="s">
        <v>770</v>
      </c>
      <c r="D173" s="15" t="s">
        <v>769</v>
      </c>
      <c r="E173" s="19" t="s">
        <v>969</v>
      </c>
      <c r="F173" s="19" t="s">
        <v>952</v>
      </c>
      <c r="G173" s="26" t="str">
        <f>HYPERLINK("https://docs.google.com/document/d/154ixEEmWwfhQlV19fky9NNVyRkZZduJW9V_xFc96Tgk/edit?usp=sharing","5.4.03 Deactivate Maintenance Slip")</f>
        <v>5.4.03 Deactivate Maintenance Slip</v>
      </c>
      <c r="H173" s="19" t="s">
        <v>193</v>
      </c>
      <c r="I173" s="7"/>
    </row>
    <row r="174" ht="15.75" customHeight="1">
      <c r="A174" s="25" t="s">
        <v>772</v>
      </c>
      <c r="B174" s="17" t="s">
        <v>773</v>
      </c>
      <c r="C174" s="19" t="s">
        <v>693</v>
      </c>
      <c r="D174" s="15" t="s">
        <v>774</v>
      </c>
      <c r="E174" s="19" t="s">
        <v>775</v>
      </c>
      <c r="F174" s="19" t="s">
        <v>952</v>
      </c>
      <c r="G174" s="32" t="str">
        <f>HYPERLINK("https://docs.google.com/document/d/1qCfZOqZnZ2wUVUtCG0UU1zS3UGxrK0jf4Izf3Ji-peg/edit?usp=sharing","5.4.05 - Deactivate Shuttle Vehicle")</f>
        <v>5.4.05 - Deactivate Shuttle Vehicle</v>
      </c>
      <c r="H174" s="19" t="s">
        <v>685</v>
      </c>
      <c r="I174" s="7"/>
    </row>
    <row r="175" ht="15.75" customHeight="1">
      <c r="A175" s="25" t="s">
        <v>777</v>
      </c>
      <c r="B175" s="30" t="s">
        <v>778</v>
      </c>
      <c r="C175" s="19" t="s">
        <v>779</v>
      </c>
      <c r="D175" s="39" t="s">
        <v>780</v>
      </c>
      <c r="E175" s="19" t="s">
        <v>970</v>
      </c>
      <c r="F175" s="19" t="s">
        <v>952</v>
      </c>
      <c r="G175" s="32" t="str">
        <f>HYPERLINK("https://docs.google.com/document/d/1ge1Is6tdZdOWaGrj0nFC-6cJKy36SsN-K091xtoi92I/edit?usp=sharing","5.4.06 - Deactivate Room")</f>
        <v>5.4.06 - Deactivate Room</v>
      </c>
      <c r="H175" s="19" t="s">
        <v>520</v>
      </c>
      <c r="I175" s="7"/>
    </row>
    <row r="176" ht="15.75" customHeight="1">
      <c r="A176" s="55" t="s">
        <v>782</v>
      </c>
      <c r="B176" s="17" t="s">
        <v>783</v>
      </c>
      <c r="C176" s="19" t="s">
        <v>697</v>
      </c>
      <c r="D176" s="15" t="s">
        <v>784</v>
      </c>
      <c r="E176" s="19" t="s">
        <v>785</v>
      </c>
      <c r="F176" s="19" t="s">
        <v>962</v>
      </c>
      <c r="G176" s="72" t="s">
        <v>971</v>
      </c>
      <c r="H176" s="19" t="s">
        <v>786</v>
      </c>
      <c r="I176" s="7"/>
    </row>
    <row r="177" ht="15.75" customHeight="1">
      <c r="A177" s="76" t="s">
        <v>788</v>
      </c>
      <c r="B177" s="30" t="s">
        <v>789</v>
      </c>
      <c r="C177" s="19" t="s">
        <v>697</v>
      </c>
      <c r="D177" s="39" t="s">
        <v>790</v>
      </c>
      <c r="E177" s="19" t="s">
        <v>791</v>
      </c>
      <c r="F177" s="19" t="s">
        <v>470</v>
      </c>
      <c r="G177" s="32" t="str">
        <f>HYPERLINK("https://docs.google.com/document/d/1MLeOGkzT0DkMA5cICXSFTX8ygnvCQc3Q8AjXefFpb6o/edit?usp=sharing","6.1.06 - Create User Account")</f>
        <v>6.1.06 - Create User Account</v>
      </c>
      <c r="H177" s="19" t="s">
        <v>792</v>
      </c>
      <c r="I177" s="7"/>
    </row>
    <row r="178" ht="15.75" customHeight="1">
      <c r="A178" s="25" t="s">
        <v>793</v>
      </c>
      <c r="B178" s="30" t="s">
        <v>972</v>
      </c>
      <c r="C178" s="19" t="s">
        <v>795</v>
      </c>
      <c r="D178" s="39" t="s">
        <v>973</v>
      </c>
      <c r="E178" s="31" t="s">
        <v>974</v>
      </c>
      <c r="F178" s="19" t="s">
        <v>911</v>
      </c>
      <c r="G178" s="26" t="s">
        <v>975</v>
      </c>
      <c r="H178" s="31" t="s">
        <v>193</v>
      </c>
      <c r="I178" s="7"/>
    </row>
    <row r="179" ht="15.75" customHeight="1">
      <c r="A179" s="70" t="s">
        <v>976</v>
      </c>
      <c r="B179" s="30" t="s">
        <v>977</v>
      </c>
      <c r="C179" s="31" t="s">
        <v>795</v>
      </c>
      <c r="D179" s="39" t="s">
        <v>978</v>
      </c>
      <c r="E179" s="31" t="s">
        <v>979</v>
      </c>
      <c r="F179" s="31" t="s">
        <v>911</v>
      </c>
      <c r="G179" s="26" t="s">
        <v>980</v>
      </c>
      <c r="H179" s="31" t="s">
        <v>193</v>
      </c>
      <c r="I179" s="7"/>
    </row>
    <row r="180" ht="15.75" customHeight="1">
      <c r="A180" s="70" t="s">
        <v>981</v>
      </c>
      <c r="B180" s="30" t="s">
        <v>982</v>
      </c>
      <c r="C180" s="31" t="s">
        <v>795</v>
      </c>
      <c r="D180" s="39" t="s">
        <v>983</v>
      </c>
      <c r="E180" s="31" t="s">
        <v>984</v>
      </c>
      <c r="F180" s="31" t="s">
        <v>911</v>
      </c>
      <c r="G180" s="26" t="s">
        <v>985</v>
      </c>
      <c r="H180" s="31" t="s">
        <v>193</v>
      </c>
      <c r="I180" s="7"/>
    </row>
    <row r="181" ht="15.75" customHeight="1">
      <c r="A181" s="70" t="s">
        <v>981</v>
      </c>
      <c r="B181" s="30" t="s">
        <v>986</v>
      </c>
      <c r="C181" s="31" t="s">
        <v>795</v>
      </c>
      <c r="D181" s="39" t="s">
        <v>987</v>
      </c>
      <c r="E181" s="31" t="s">
        <v>988</v>
      </c>
      <c r="F181" s="31" t="s">
        <v>911</v>
      </c>
      <c r="G181" s="26" t="s">
        <v>989</v>
      </c>
      <c r="H181" s="31" t="s">
        <v>193</v>
      </c>
      <c r="I181" s="7"/>
    </row>
    <row r="182" ht="15.75" customHeight="1">
      <c r="A182" s="29" t="s">
        <v>798</v>
      </c>
      <c r="B182" s="17" t="s">
        <v>799</v>
      </c>
      <c r="C182" s="19" t="s">
        <v>15</v>
      </c>
      <c r="D182" s="15" t="s">
        <v>800</v>
      </c>
      <c r="E182" s="19" t="s">
        <v>990</v>
      </c>
      <c r="F182" s="19" t="s">
        <v>962</v>
      </c>
      <c r="G182" s="32" t="str">
        <f>HYPERLINK("https://docs.google.com/document/d/1W85FQ4oQHS7tK3NrnGy6NIS8Zde9bx0qwJ7dNYB9rC8/edit?usp=sharing","6.2.05 - View Child List")</f>
        <v>6.2.05 - View Child List</v>
      </c>
      <c r="H182" s="19" t="s">
        <v>786</v>
      </c>
      <c r="I182" s="7"/>
    </row>
    <row r="183" ht="15.75" customHeight="1">
      <c r="A183" s="29" t="s">
        <v>802</v>
      </c>
      <c r="B183" s="17" t="s">
        <v>803</v>
      </c>
      <c r="C183" s="19" t="s">
        <v>15</v>
      </c>
      <c r="D183" s="15" t="s">
        <v>804</v>
      </c>
      <c r="E183" s="19" t="s">
        <v>805</v>
      </c>
      <c r="F183" s="19" t="s">
        <v>962</v>
      </c>
      <c r="G183" s="32" t="str">
        <f>HYPERLINK("https://docs.google.com/document/d/1fLO-d6d-GZmQEOoPuZNxj9PBZl-jiR71r2eRkvzLKkk/edit?usp=sharing","6.2.06 - View Child Details")</f>
        <v>6.2.06 - View Child Details</v>
      </c>
      <c r="H183" s="19" t="s">
        <v>786</v>
      </c>
      <c r="I183" s="7"/>
    </row>
    <row r="184" ht="15.75" customHeight="1">
      <c r="A184" s="25" t="s">
        <v>806</v>
      </c>
      <c r="B184" s="17" t="s">
        <v>807</v>
      </c>
      <c r="C184" s="19" t="s">
        <v>697</v>
      </c>
      <c r="D184" s="15" t="s">
        <v>808</v>
      </c>
      <c r="E184" s="19" t="s">
        <v>809</v>
      </c>
      <c r="F184" s="19" t="s">
        <v>887</v>
      </c>
      <c r="G184" s="26" t="str">
        <f>HYPERLINK("https://docs.google.com/document/d/1qpToVXd6hUfLNmyA9417oH2JMO8ejYkvZcNJYcZbGfU/edit?usp=sharing","6.3.23 - Update Dependent Record")</f>
        <v>6.3.23 - Update Dependent Record</v>
      </c>
      <c r="H184" s="19" t="s">
        <v>810</v>
      </c>
      <c r="I184" s="7"/>
    </row>
    <row r="185" ht="15.75" customHeight="1">
      <c r="A185" s="65" t="s">
        <v>812</v>
      </c>
      <c r="B185" s="74" t="s">
        <v>813</v>
      </c>
      <c r="C185" s="62" t="s">
        <v>697</v>
      </c>
      <c r="D185" s="75" t="s">
        <v>814</v>
      </c>
      <c r="E185" s="67" t="s">
        <v>991</v>
      </c>
      <c r="F185" s="67" t="s">
        <v>887</v>
      </c>
      <c r="G185" s="33" t="s">
        <v>992</v>
      </c>
      <c r="H185" s="67" t="s">
        <v>193</v>
      </c>
      <c r="I185" s="23" t="s">
        <v>993</v>
      </c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</row>
    <row r="186" ht="15.75" customHeight="1">
      <c r="A186" s="76" t="s">
        <v>816</v>
      </c>
      <c r="B186" s="30" t="s">
        <v>817</v>
      </c>
      <c r="C186" s="19" t="s">
        <v>15</v>
      </c>
      <c r="D186" s="39" t="s">
        <v>817</v>
      </c>
      <c r="E186" s="19" t="s">
        <v>818</v>
      </c>
      <c r="F186" s="19" t="s">
        <v>911</v>
      </c>
      <c r="G186" s="32" t="str">
        <f>HYPERLINK("https://docs.google.com/document/d/1-V-tpQA-iF_rT6lPivq-RrzS2EoPaiIozfEXKsLvvfg/edit?usp=sharing","6.4.04 - Deactivate Guest Account")</f>
        <v>6.4.04 - Deactivate Guest Account</v>
      </c>
      <c r="H186" s="19" t="s">
        <v>792</v>
      </c>
      <c r="I186" s="7"/>
    </row>
    <row r="187" ht="15.75" customHeight="1">
      <c r="A187" s="25" t="s">
        <v>819</v>
      </c>
      <c r="B187" s="45" t="s">
        <v>820</v>
      </c>
      <c r="C187" s="19" t="s">
        <v>821</v>
      </c>
      <c r="D187" s="15" t="s">
        <v>822</v>
      </c>
      <c r="E187" s="34" t="s">
        <v>994</v>
      </c>
      <c r="F187" s="19" t="s">
        <v>995</v>
      </c>
      <c r="G187" s="33" t="str">
        <f>HYPERLINK("https://docs.google.com/document/d/1RBOFFolOIg4le-9YZNXbq5vLo2RC0JoOTXbnshz1RUA/edit?usp=sharing","7.1.03 - Create groomer appointment")</f>
        <v>7.1.03 - Create groomer appointment</v>
      </c>
      <c r="H187" s="19" t="s">
        <v>824</v>
      </c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75" t="s">
        <v>826</v>
      </c>
      <c r="B188" s="74" t="s">
        <v>827</v>
      </c>
      <c r="C188" s="68" t="s">
        <v>828</v>
      </c>
      <c r="D188" s="75" t="s">
        <v>829</v>
      </c>
      <c r="E188" s="68" t="s">
        <v>830</v>
      </c>
      <c r="F188" s="68" t="s">
        <v>954</v>
      </c>
      <c r="G188" s="33" t="str">
        <f>HYPERLINK("https://docs.google.com/document/d/1kcK_6gk7UJV-3T-olprxJJMlGyBr58kiNkD4-qefsXM/edit?usp=sharing","7.1.04 - Add Medical Record")</f>
        <v>7.1.04 - Add Medical Record</v>
      </c>
      <c r="H188" s="68" t="s">
        <v>824</v>
      </c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5" t="s">
        <v>831</v>
      </c>
      <c r="B189" s="45" t="s">
        <v>832</v>
      </c>
      <c r="C189" s="19" t="s">
        <v>833</v>
      </c>
      <c r="D189" s="15" t="s">
        <v>834</v>
      </c>
      <c r="E189" s="19" t="s">
        <v>835</v>
      </c>
      <c r="F189" s="19" t="s">
        <v>995</v>
      </c>
      <c r="G189" s="21" t="str">
        <f>HYPERLINK("https://docs.google.com/document/d/1grKkzurWVNsNF9Mm36YkQBfudVmudBwMoxWn8C7IEV0/edit","7.2.01 - Read Dependent record")</f>
        <v>7.2.01 - Read Dependent record</v>
      </c>
      <c r="H189" s="19" t="s">
        <v>836</v>
      </c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5" t="s">
        <v>838</v>
      </c>
      <c r="B190" s="17" t="s">
        <v>839</v>
      </c>
      <c r="C190" s="19" t="s">
        <v>840</v>
      </c>
      <c r="D190" s="15" t="s">
        <v>841</v>
      </c>
      <c r="E190" s="19" t="s">
        <v>842</v>
      </c>
      <c r="F190" s="19" t="s">
        <v>996</v>
      </c>
      <c r="G190" s="33" t="str">
        <f>HYPERLINK("https://docs.google.com/document/d/1IJsv2UY5Q6mgGd_hLcvfToK03CfhvCTOGHx4piFkX_E/edit?usp=sharing","7.2.14 - Browse Appointments")</f>
        <v>7.2.14 - Browse Appointments</v>
      </c>
      <c r="H190" s="19" t="s">
        <v>843</v>
      </c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77" t="s">
        <v>844</v>
      </c>
      <c r="B191" s="45" t="s">
        <v>845</v>
      </c>
      <c r="C191" s="34" t="s">
        <v>840</v>
      </c>
      <c r="D191" s="47" t="s">
        <v>846</v>
      </c>
      <c r="E191" s="34" t="s">
        <v>847</v>
      </c>
      <c r="F191" s="34" t="s">
        <v>995</v>
      </c>
      <c r="G191" s="33" t="str">
        <f>HYPERLINK("https://docs.google.com/document/d/1A2ZKhU5SsvzgxZoaQw6_CFMp8p6pTuZJO8kT9cD6_dc/edit?usp=sharing","7.2.16 - Show Appointment Details")</f>
        <v>7.2.16 - Show Appointment Details</v>
      </c>
      <c r="H191" s="19" t="s">
        <v>843</v>
      </c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75" t="s">
        <v>848</v>
      </c>
      <c r="B192" s="66" t="s">
        <v>849</v>
      </c>
      <c r="C192" s="67" t="s">
        <v>850</v>
      </c>
      <c r="D192" s="65" t="s">
        <v>849</v>
      </c>
      <c r="E192" s="67" t="s">
        <v>851</v>
      </c>
      <c r="F192" s="67" t="s">
        <v>995</v>
      </c>
      <c r="G192" s="33" t="str">
        <f>HYPERLINK("https://docs.google.com/document/d/1k7bGbmO47rG5Yui5krTnQALQPx6Ls7FrVZQ_S-YIW6k/edit?usp=sharing","7.2.21 - Browse Pets")</f>
        <v>7.2.21 - Browse Pets</v>
      </c>
      <c r="H192" s="67" t="s">
        <v>836</v>
      </c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65" t="s">
        <v>852</v>
      </c>
      <c r="B193" s="66" t="s">
        <v>853</v>
      </c>
      <c r="C193" s="67" t="s">
        <v>854</v>
      </c>
      <c r="D193" s="65" t="s">
        <v>855</v>
      </c>
      <c r="E193" s="67" t="s">
        <v>856</v>
      </c>
      <c r="F193" s="67" t="s">
        <v>954</v>
      </c>
      <c r="G193" s="33" t="str">
        <f>HYPERLINK("https://docs.google.com/document/d/1h8Emk52sdeKrgpr2rzWdW_dZqgbv4-4nSr-2Bn_glCs/edit?usp=sharing","7.2.23 - Retrieve Medical Record")</f>
        <v>7.2.23 - Retrieve Medical Record</v>
      </c>
      <c r="H193" s="67" t="s">
        <v>824</v>
      </c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65" t="s">
        <v>858</v>
      </c>
      <c r="B194" s="74" t="s">
        <v>807</v>
      </c>
      <c r="C194" s="67" t="s">
        <v>91</v>
      </c>
      <c r="D194" s="65" t="s">
        <v>859</v>
      </c>
      <c r="E194" s="67" t="s">
        <v>997</v>
      </c>
      <c r="F194" s="67" t="s">
        <v>751</v>
      </c>
      <c r="G194" s="33" t="s">
        <v>998</v>
      </c>
      <c r="H194" s="67" t="s">
        <v>193</v>
      </c>
      <c r="I194" s="78" t="s">
        <v>999</v>
      </c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65" t="s">
        <v>862</v>
      </c>
      <c r="B195" s="74" t="s">
        <v>863</v>
      </c>
      <c r="C195" s="67" t="s">
        <v>854</v>
      </c>
      <c r="D195" s="65" t="s">
        <v>864</v>
      </c>
      <c r="E195" s="67" t="s">
        <v>865</v>
      </c>
      <c r="F195" s="67" t="s">
        <v>995</v>
      </c>
      <c r="G195" s="33" t="str">
        <f>HYPERLINK("https://docs.google.com/document/d/1puaIu88LVjv76Lqbj6vUxNW9Qvp3VAI2_g0Bs7ghIm4/edit?usp=sharing","7.3.04 - Update Pet Medical Info")</f>
        <v>7.3.04 - Update Pet Medical Info</v>
      </c>
      <c r="H195" s="67" t="s">
        <v>866</v>
      </c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5" t="s">
        <v>867</v>
      </c>
      <c r="B196" s="45" t="s">
        <v>868</v>
      </c>
      <c r="C196" s="19" t="s">
        <v>869</v>
      </c>
      <c r="D196" s="15" t="s">
        <v>870</v>
      </c>
      <c r="E196" s="19" t="s">
        <v>871</v>
      </c>
      <c r="F196" s="19" t="s">
        <v>995</v>
      </c>
      <c r="G196" s="33" t="str">
        <f>HYPERLINK("https://docs.google.com/document/d/1aq50SYFQdMj3vWV9iSAjsLC7gyf7cYL9OOwdg7Fef7A/edit?usp=sharing","7.3.14 - Change Appointment Details")</f>
        <v>7.3.14 - Change Appointment Details</v>
      </c>
      <c r="H196" s="19" t="s">
        <v>836</v>
      </c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65" t="s">
        <v>873</v>
      </c>
      <c r="B197" s="74" t="s">
        <v>874</v>
      </c>
      <c r="C197" s="67" t="s">
        <v>869</v>
      </c>
      <c r="D197" s="65" t="s">
        <v>1000</v>
      </c>
      <c r="E197" s="67" t="s">
        <v>1001</v>
      </c>
      <c r="F197" s="67" t="s">
        <v>995</v>
      </c>
      <c r="G197" s="33" t="str">
        <f>HYPERLINK("https://docs.google.com/document/d/1bSiJuijO2fKaEuNnCVQYAnuYTK51zOw0YC0vtmRPnSM/edit?usp=sharing","7.3.15 - Update Medical Requests")</f>
        <v>7.3.15 - Update Medical Requests</v>
      </c>
      <c r="H197" s="67" t="s">
        <v>866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5" t="s">
        <v>877</v>
      </c>
      <c r="B198" s="45" t="s">
        <v>878</v>
      </c>
      <c r="C198" s="19" t="s">
        <v>15</v>
      </c>
      <c r="D198" s="15" t="s">
        <v>878</v>
      </c>
      <c r="E198" s="19" t="s">
        <v>879</v>
      </c>
      <c r="F198" s="19" t="s">
        <v>1002</v>
      </c>
      <c r="G198" s="33" t="str">
        <f>HYPERLINK("https://docs.google.com/document/d/13jG_fcJ3AOWHhwuFroG88v9KJRVIaMT9FWhTamwpnbw/edit#","7.4.02 - Delete Dependent Record")</f>
        <v>7.4.02 - Delete Dependent Record</v>
      </c>
      <c r="H198" s="19" t="s">
        <v>843</v>
      </c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5" t="s">
        <v>880</v>
      </c>
      <c r="B199" s="45" t="s">
        <v>881</v>
      </c>
      <c r="C199" s="19" t="s">
        <v>882</v>
      </c>
      <c r="D199" s="15" t="s">
        <v>883</v>
      </c>
      <c r="E199" s="19" t="s">
        <v>884</v>
      </c>
      <c r="F199" s="19" t="s">
        <v>954</v>
      </c>
      <c r="G199" s="33" t="str">
        <f>HYPERLINK("https://docs.google.com/document/d/1Dt-NkRUXLikoitLC1rd7jamezoo0WRv5cO1uY7Go17Q/edit?usp=sharing","7.4.05 - Delete Appointment")</f>
        <v>7.4.05 - Delete Appointment</v>
      </c>
      <c r="H199" s="19" t="s">
        <v>843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B200" s="79"/>
    </row>
    <row r="201" ht="15.75" customHeight="1">
      <c r="B201" s="79"/>
    </row>
    <row r="202" ht="15.75" customHeight="1">
      <c r="B202" s="79"/>
    </row>
    <row r="203" ht="15.75" customHeight="1">
      <c r="B203" s="79"/>
    </row>
    <row r="204" ht="15.75" customHeight="1">
      <c r="B204" s="79"/>
    </row>
    <row r="205" ht="15.75" customHeight="1">
      <c r="B205" s="79"/>
    </row>
    <row r="206" ht="15.75" customHeight="1">
      <c r="B206" s="79"/>
    </row>
    <row r="207" ht="15.75" customHeight="1">
      <c r="B207" s="79"/>
    </row>
    <row r="208" ht="15.75" customHeight="1">
      <c r="B208" s="79"/>
    </row>
    <row r="209" ht="15.75" customHeight="1">
      <c r="B209" s="79"/>
    </row>
    <row r="210" ht="15.75" customHeight="1">
      <c r="B210" s="79"/>
    </row>
    <row r="211" ht="15.75" customHeight="1">
      <c r="B211" s="79"/>
    </row>
    <row r="212" ht="15.75" customHeight="1">
      <c r="B212" s="79"/>
    </row>
    <row r="213" ht="15.75" customHeight="1">
      <c r="B213" s="79"/>
    </row>
    <row r="214" ht="15.75" customHeight="1">
      <c r="B214" s="79"/>
    </row>
    <row r="215" ht="15.75" customHeight="1">
      <c r="B215" s="79"/>
    </row>
    <row r="216" ht="15.75" customHeight="1">
      <c r="B216" s="79"/>
    </row>
    <row r="217" ht="15.75" customHeight="1">
      <c r="B217" s="79"/>
    </row>
    <row r="218" ht="15.75" customHeight="1">
      <c r="B218" s="79"/>
    </row>
    <row r="219" ht="15.75" customHeight="1">
      <c r="B219" s="79"/>
    </row>
    <row r="220" ht="15.75" customHeight="1">
      <c r="B220" s="79"/>
    </row>
    <row r="221" ht="15.75" customHeight="1">
      <c r="B221" s="79"/>
    </row>
    <row r="222" ht="15.75" customHeight="1">
      <c r="B222" s="79"/>
    </row>
    <row r="223" ht="15.75" customHeight="1">
      <c r="B223" s="79"/>
    </row>
    <row r="224" ht="15.75" customHeight="1">
      <c r="B224" s="79"/>
    </row>
    <row r="225" ht="15.75" customHeight="1">
      <c r="B225" s="79"/>
    </row>
    <row r="226" ht="15.75" customHeight="1">
      <c r="B226" s="79"/>
    </row>
    <row r="227" ht="15.75" customHeight="1">
      <c r="B227" s="79"/>
    </row>
    <row r="228" ht="15.75" customHeight="1">
      <c r="B228" s="79"/>
    </row>
    <row r="229" ht="15.75" customHeight="1">
      <c r="B229" s="79"/>
    </row>
    <row r="230" ht="15.75" customHeight="1">
      <c r="B230" s="79"/>
    </row>
    <row r="231" ht="15.75" customHeight="1">
      <c r="B231" s="79"/>
    </row>
    <row r="232" ht="15.75" customHeight="1">
      <c r="B232" s="79"/>
    </row>
    <row r="233" ht="15.75" customHeight="1">
      <c r="B233" s="79"/>
    </row>
    <row r="234" ht="15.75" customHeight="1">
      <c r="B234" s="79"/>
    </row>
    <row r="235" ht="15.75" customHeight="1">
      <c r="B235" s="79"/>
    </row>
    <row r="236" ht="15.75" customHeight="1">
      <c r="B236" s="79"/>
    </row>
    <row r="237" ht="15.75" customHeight="1">
      <c r="B237" s="79"/>
    </row>
    <row r="238" ht="15.75" customHeight="1">
      <c r="B238" s="79"/>
    </row>
    <row r="239" ht="15.75" customHeight="1">
      <c r="B239" s="79"/>
    </row>
    <row r="240" ht="15.75" customHeight="1">
      <c r="B240" s="79"/>
    </row>
    <row r="241" ht="15.75" customHeight="1">
      <c r="B241" s="79"/>
    </row>
    <row r="242" ht="15.75" customHeight="1">
      <c r="B242" s="79"/>
    </row>
    <row r="243" ht="15.75" customHeight="1">
      <c r="B243" s="79"/>
    </row>
    <row r="244" ht="15.75" customHeight="1">
      <c r="B244" s="79"/>
    </row>
    <row r="245" ht="15.75" customHeight="1">
      <c r="B245" s="79"/>
    </row>
    <row r="246" ht="15.75" customHeight="1">
      <c r="B246" s="79"/>
    </row>
    <row r="247" ht="15.75" customHeight="1">
      <c r="B247" s="79"/>
    </row>
    <row r="248" ht="15.75" customHeight="1">
      <c r="B248" s="79"/>
    </row>
    <row r="249" ht="15.75" customHeight="1">
      <c r="B249" s="79"/>
    </row>
    <row r="250" ht="15.75" customHeight="1">
      <c r="B250" s="79"/>
    </row>
    <row r="251" ht="15.75" customHeight="1">
      <c r="B251" s="79"/>
    </row>
    <row r="252" ht="15.75" customHeight="1">
      <c r="B252" s="79"/>
    </row>
    <row r="253" ht="15.75" customHeight="1">
      <c r="B253" s="79"/>
    </row>
    <row r="254" ht="15.75" customHeight="1">
      <c r="B254" s="79"/>
    </row>
    <row r="255" ht="15.75" customHeight="1">
      <c r="B255" s="79"/>
    </row>
    <row r="256" ht="15.75" customHeight="1">
      <c r="B256" s="79"/>
    </row>
    <row r="257" ht="15.75" customHeight="1">
      <c r="B257" s="79"/>
    </row>
    <row r="258" ht="15.75" customHeight="1">
      <c r="B258" s="79"/>
    </row>
    <row r="259" ht="15.75" customHeight="1">
      <c r="B259" s="79"/>
    </row>
    <row r="260" ht="15.75" customHeight="1">
      <c r="B260" s="79"/>
    </row>
    <row r="261" ht="15.75" customHeight="1">
      <c r="B261" s="79"/>
    </row>
    <row r="262" ht="15.75" customHeight="1">
      <c r="B262" s="79"/>
    </row>
    <row r="263" ht="15.75" customHeight="1">
      <c r="B263" s="79"/>
    </row>
    <row r="264" ht="15.75" customHeight="1">
      <c r="B264" s="79"/>
    </row>
    <row r="265" ht="15.75" customHeight="1">
      <c r="B265" s="79"/>
    </row>
    <row r="266" ht="15.75" customHeight="1">
      <c r="B266" s="79"/>
    </row>
    <row r="267" ht="15.75" customHeight="1">
      <c r="B267" s="79"/>
    </row>
    <row r="268" ht="15.75" customHeight="1">
      <c r="B268" s="79"/>
    </row>
    <row r="269" ht="15.75" customHeight="1">
      <c r="B269" s="79"/>
    </row>
    <row r="270" ht="15.75" customHeight="1">
      <c r="B270" s="79"/>
    </row>
    <row r="271" ht="15.75" customHeight="1">
      <c r="B271" s="79"/>
    </row>
    <row r="272" ht="15.75" customHeight="1">
      <c r="B272" s="79"/>
    </row>
    <row r="273" ht="15.75" customHeight="1">
      <c r="B273" s="79"/>
    </row>
    <row r="274" ht="15.75" customHeight="1">
      <c r="B274" s="79"/>
    </row>
    <row r="275" ht="15.75" customHeight="1">
      <c r="B275" s="79"/>
    </row>
    <row r="276" ht="15.75" customHeight="1">
      <c r="B276" s="79"/>
    </row>
    <row r="277" ht="15.75" customHeight="1">
      <c r="B277" s="79"/>
    </row>
    <row r="278" ht="15.75" customHeight="1">
      <c r="B278" s="79"/>
    </row>
    <row r="279" ht="15.75" customHeight="1">
      <c r="B279" s="79"/>
    </row>
    <row r="280" ht="15.75" customHeight="1">
      <c r="B280" s="79"/>
    </row>
    <row r="281" ht="15.75" customHeight="1">
      <c r="B281" s="79"/>
    </row>
    <row r="282" ht="15.75" customHeight="1">
      <c r="B282" s="79"/>
    </row>
    <row r="283" ht="15.75" customHeight="1">
      <c r="B283" s="79"/>
    </row>
    <row r="284" ht="15.75" customHeight="1">
      <c r="B284" s="79"/>
    </row>
    <row r="285" ht="15.75" customHeight="1">
      <c r="B285" s="79"/>
    </row>
    <row r="286" ht="15.75" customHeight="1">
      <c r="B286" s="79"/>
    </row>
    <row r="287" ht="15.75" customHeight="1">
      <c r="B287" s="79"/>
    </row>
    <row r="288" ht="15.75" customHeight="1">
      <c r="B288" s="79"/>
    </row>
    <row r="289" ht="15.75" customHeight="1">
      <c r="B289" s="79"/>
    </row>
    <row r="290" ht="15.75" customHeight="1">
      <c r="B290" s="79"/>
    </row>
    <row r="291" ht="15.75" customHeight="1">
      <c r="B291" s="79"/>
    </row>
    <row r="292" ht="15.75" customHeight="1">
      <c r="B292" s="79"/>
    </row>
    <row r="293" ht="15.75" customHeight="1">
      <c r="B293" s="79"/>
    </row>
    <row r="294" ht="15.75" customHeight="1">
      <c r="B294" s="79"/>
    </row>
    <row r="295" ht="15.75" customHeight="1">
      <c r="B295" s="79"/>
    </row>
    <row r="296" ht="15.75" customHeight="1">
      <c r="B296" s="79"/>
    </row>
    <row r="297" ht="15.75" customHeight="1">
      <c r="B297" s="79"/>
    </row>
    <row r="298" ht="15.75" customHeight="1">
      <c r="B298" s="79"/>
    </row>
    <row r="299" ht="15.75" customHeight="1">
      <c r="B299" s="79"/>
    </row>
    <row r="300" ht="15.75" customHeight="1">
      <c r="B300" s="79"/>
    </row>
    <row r="301" ht="15.75" customHeight="1">
      <c r="B301" s="79"/>
    </row>
    <row r="302" ht="15.75" customHeight="1">
      <c r="B302" s="79"/>
    </row>
    <row r="303" ht="15.75" customHeight="1">
      <c r="B303" s="79"/>
    </row>
    <row r="304" ht="15.75" customHeight="1">
      <c r="B304" s="79"/>
    </row>
    <row r="305" ht="15.75" customHeight="1">
      <c r="B305" s="79"/>
    </row>
    <row r="306" ht="15.75" customHeight="1">
      <c r="B306" s="79"/>
    </row>
    <row r="307" ht="15.75" customHeight="1">
      <c r="B307" s="79"/>
    </row>
    <row r="308" ht="15.75" customHeight="1">
      <c r="B308" s="79"/>
    </row>
    <row r="309" ht="15.75" customHeight="1">
      <c r="B309" s="79"/>
    </row>
    <row r="310" ht="15.75" customHeight="1">
      <c r="B310" s="79"/>
    </row>
    <row r="311" ht="15.75" customHeight="1">
      <c r="B311" s="79"/>
    </row>
    <row r="312" ht="15.75" customHeight="1">
      <c r="B312" s="79"/>
    </row>
    <row r="313" ht="15.75" customHeight="1">
      <c r="B313" s="79"/>
    </row>
    <row r="314" ht="15.75" customHeight="1">
      <c r="B314" s="79"/>
    </row>
    <row r="315" ht="15.75" customHeight="1">
      <c r="B315" s="79"/>
    </row>
    <row r="316" ht="15.75" customHeight="1">
      <c r="B316" s="79"/>
    </row>
    <row r="317" ht="15.75" customHeight="1">
      <c r="B317" s="79"/>
    </row>
    <row r="318" ht="15.75" customHeight="1">
      <c r="B318" s="79"/>
    </row>
    <row r="319" ht="15.75" customHeight="1">
      <c r="B319" s="79"/>
    </row>
    <row r="320" ht="15.75" customHeight="1">
      <c r="B320" s="79"/>
    </row>
    <row r="321" ht="15.75" customHeight="1">
      <c r="B321" s="79"/>
    </row>
    <row r="322" ht="15.75" customHeight="1">
      <c r="B322" s="79"/>
    </row>
    <row r="323" ht="15.75" customHeight="1">
      <c r="B323" s="79"/>
    </row>
    <row r="324" ht="15.75" customHeight="1">
      <c r="B324" s="79"/>
    </row>
    <row r="325" ht="15.75" customHeight="1">
      <c r="B325" s="79"/>
    </row>
    <row r="326" ht="15.75" customHeight="1">
      <c r="B326" s="79"/>
    </row>
    <row r="327" ht="15.75" customHeight="1">
      <c r="B327" s="79"/>
    </row>
    <row r="328" ht="15.75" customHeight="1">
      <c r="B328" s="79"/>
    </row>
    <row r="329" ht="15.75" customHeight="1">
      <c r="B329" s="79"/>
    </row>
    <row r="330" ht="15.75" customHeight="1">
      <c r="B330" s="79"/>
    </row>
    <row r="331" ht="15.75" customHeight="1">
      <c r="B331" s="79"/>
    </row>
    <row r="332" ht="15.75" customHeight="1">
      <c r="B332" s="79"/>
    </row>
    <row r="333" ht="15.75" customHeight="1">
      <c r="B333" s="79"/>
    </row>
    <row r="334" ht="15.75" customHeight="1">
      <c r="B334" s="79"/>
    </row>
    <row r="335" ht="15.75" customHeight="1">
      <c r="B335" s="79"/>
    </row>
    <row r="336" ht="15.75" customHeight="1">
      <c r="B336" s="79"/>
    </row>
    <row r="337" ht="15.75" customHeight="1">
      <c r="B337" s="79"/>
    </row>
    <row r="338" ht="15.75" customHeight="1">
      <c r="B338" s="79"/>
    </row>
    <row r="339" ht="15.75" customHeight="1">
      <c r="B339" s="79"/>
    </row>
    <row r="340" ht="15.75" customHeight="1">
      <c r="B340" s="79"/>
    </row>
    <row r="341" ht="15.75" customHeight="1">
      <c r="B341" s="79"/>
    </row>
    <row r="342" ht="15.75" customHeight="1">
      <c r="B342" s="79"/>
    </row>
    <row r="343" ht="15.75" customHeight="1">
      <c r="B343" s="79"/>
    </row>
    <row r="344" ht="15.75" customHeight="1">
      <c r="B344" s="79"/>
    </row>
    <row r="345" ht="15.75" customHeight="1">
      <c r="B345" s="79"/>
    </row>
    <row r="346" ht="15.75" customHeight="1">
      <c r="B346" s="79"/>
    </row>
    <row r="347" ht="15.75" customHeight="1">
      <c r="B347" s="79"/>
    </row>
    <row r="348" ht="15.75" customHeight="1">
      <c r="B348" s="79"/>
    </row>
    <row r="349" ht="15.75" customHeight="1">
      <c r="B349" s="79"/>
    </row>
    <row r="350" ht="15.75" customHeight="1">
      <c r="B350" s="79"/>
    </row>
    <row r="351" ht="15.75" customHeight="1">
      <c r="B351" s="79"/>
    </row>
    <row r="352" ht="15.75" customHeight="1">
      <c r="B352" s="79"/>
    </row>
    <row r="353" ht="15.75" customHeight="1">
      <c r="B353" s="79"/>
    </row>
    <row r="354" ht="15.75" customHeight="1">
      <c r="B354" s="79"/>
    </row>
    <row r="355" ht="15.75" customHeight="1">
      <c r="B355" s="79"/>
    </row>
    <row r="356" ht="15.75" customHeight="1">
      <c r="B356" s="79"/>
    </row>
    <row r="357" ht="15.75" customHeight="1">
      <c r="B357" s="79"/>
    </row>
    <row r="358" ht="15.75" customHeight="1">
      <c r="B358" s="79"/>
    </row>
    <row r="359" ht="15.75" customHeight="1">
      <c r="B359" s="79"/>
    </row>
    <row r="360" ht="15.75" customHeight="1">
      <c r="B360" s="79"/>
    </row>
    <row r="361" ht="15.75" customHeight="1">
      <c r="B361" s="79"/>
    </row>
    <row r="362" ht="15.75" customHeight="1">
      <c r="B362" s="79"/>
    </row>
    <row r="363" ht="15.75" customHeight="1">
      <c r="B363" s="79"/>
    </row>
    <row r="364" ht="15.75" customHeight="1">
      <c r="B364" s="79"/>
    </row>
    <row r="365" ht="15.75" customHeight="1">
      <c r="B365" s="79"/>
    </row>
    <row r="366" ht="15.75" customHeight="1">
      <c r="B366" s="79"/>
    </row>
    <row r="367" ht="15.75" customHeight="1">
      <c r="B367" s="79"/>
    </row>
    <row r="368" ht="15.75" customHeight="1">
      <c r="B368" s="79"/>
    </row>
    <row r="369" ht="15.75" customHeight="1">
      <c r="B369" s="79"/>
    </row>
    <row r="370" ht="15.75" customHeight="1">
      <c r="B370" s="79"/>
    </row>
    <row r="371" ht="15.75" customHeight="1">
      <c r="B371" s="79"/>
    </row>
    <row r="372" ht="15.75" customHeight="1">
      <c r="B372" s="79"/>
    </row>
    <row r="373" ht="15.75" customHeight="1">
      <c r="B373" s="79"/>
    </row>
    <row r="374" ht="15.75" customHeight="1">
      <c r="B374" s="79"/>
    </row>
    <row r="375" ht="15.75" customHeight="1">
      <c r="B375" s="79"/>
    </row>
    <row r="376" ht="15.75" customHeight="1">
      <c r="B376" s="79"/>
    </row>
    <row r="377" ht="15.75" customHeight="1">
      <c r="B377" s="79"/>
    </row>
    <row r="378" ht="15.75" customHeight="1">
      <c r="B378" s="79"/>
    </row>
    <row r="379" ht="15.75" customHeight="1">
      <c r="B379" s="79"/>
    </row>
    <row r="380" ht="15.75" customHeight="1">
      <c r="B380" s="79"/>
    </row>
    <row r="381" ht="15.75" customHeight="1">
      <c r="B381" s="79"/>
    </row>
    <row r="382" ht="15.75" customHeight="1">
      <c r="B382" s="79"/>
    </row>
    <row r="383" ht="15.75" customHeight="1">
      <c r="B383" s="79"/>
    </row>
    <row r="384" ht="15.75" customHeight="1">
      <c r="B384" s="79"/>
    </row>
    <row r="385" ht="15.75" customHeight="1">
      <c r="B385" s="79"/>
    </row>
    <row r="386" ht="15.75" customHeight="1">
      <c r="B386" s="79"/>
    </row>
    <row r="387" ht="15.75" customHeight="1">
      <c r="B387" s="79"/>
    </row>
    <row r="388" ht="15.75" customHeight="1">
      <c r="B388" s="79"/>
    </row>
    <row r="389" ht="15.75" customHeight="1">
      <c r="B389" s="79"/>
    </row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autoFilter ref="$A$1:$H$191"/>
  <mergeCells count="2">
    <mergeCell ref="C1:E1"/>
    <mergeCell ref="B3:G3"/>
  </mergeCells>
  <hyperlinks>
    <hyperlink r:id="rId2" ref="G16"/>
    <hyperlink r:id="rId3" ref="G19"/>
    <hyperlink r:id="rId4" ref="G43"/>
    <hyperlink r:id="rId5" ref="G45"/>
    <hyperlink r:id="rId6" ref="G49"/>
    <hyperlink r:id="rId7" ref="G56"/>
    <hyperlink r:id="rId8" ref="G64"/>
    <hyperlink r:id="rId9" ref="G66"/>
    <hyperlink r:id="rId10" ref="G70"/>
    <hyperlink r:id="rId11" location="heading=h.gjdgxs" ref="G71"/>
    <hyperlink r:id="rId12" location="heading=h.88synotym6rl" ref="G72"/>
    <hyperlink r:id="rId13" ref="G74"/>
    <hyperlink r:id="rId14" ref="G75"/>
    <hyperlink r:id="rId15" ref="G76"/>
    <hyperlink r:id="rId16" location="heading=h.30j0zll" ref="G80"/>
    <hyperlink r:id="rId17" ref="G145"/>
    <hyperlink r:id="rId18" location="heading=h.gjdgxs" ref="G152"/>
    <hyperlink r:id="rId19" ref="G171"/>
    <hyperlink r:id="rId20" ref="G178"/>
    <hyperlink r:id="rId21" ref="G179"/>
    <hyperlink r:id="rId22" location="heading=h.30j0zll" ref="G180"/>
    <hyperlink r:id="rId23" ref="G181"/>
    <hyperlink r:id="rId24" location="heading=h.gjdgxs" ref="G185"/>
    <hyperlink r:id="rId25" ref="G194"/>
  </hyperlinks>
  <drawing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30.43"/>
    <col customWidth="1" min="3" max="3" width="23.57"/>
    <col customWidth="1" min="4" max="4" width="50.43"/>
    <col customWidth="1" min="5" max="5" width="45.0"/>
    <col customWidth="1" min="6" max="6" width="24.43"/>
    <col customWidth="1" min="7" max="23" width="52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6" t="s">
        <v>6</v>
      </c>
      <c r="B2" s="16" t="s">
        <v>14</v>
      </c>
      <c r="C2" s="16" t="s">
        <v>15</v>
      </c>
      <c r="D2" s="16" t="s">
        <v>14</v>
      </c>
      <c r="E2" s="18" t="s">
        <v>16</v>
      </c>
      <c r="F2" s="16" t="s"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20" t="s">
        <v>18</v>
      </c>
      <c r="B3" s="16" t="s">
        <v>21</v>
      </c>
      <c r="C3" s="16" t="s">
        <v>22</v>
      </c>
      <c r="D3" s="16" t="s">
        <v>21</v>
      </c>
      <c r="E3" s="16" t="s">
        <v>23</v>
      </c>
      <c r="F3" s="16" t="s">
        <v>17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6" t="s">
        <v>24</v>
      </c>
      <c r="B4" s="16" t="s">
        <v>25</v>
      </c>
      <c r="C4" s="16" t="s">
        <v>26</v>
      </c>
      <c r="D4" s="16" t="s">
        <v>25</v>
      </c>
      <c r="E4" s="16" t="s">
        <v>27</v>
      </c>
      <c r="F4" s="16" t="s">
        <v>17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22" t="s">
        <v>28</v>
      </c>
      <c r="B5" s="16" t="s">
        <v>30</v>
      </c>
      <c r="C5" s="16" t="s">
        <v>31</v>
      </c>
      <c r="D5" s="16" t="s">
        <v>32</v>
      </c>
      <c r="E5" s="16" t="s">
        <v>33</v>
      </c>
      <c r="F5" s="16" t="s">
        <v>34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22" t="s">
        <v>35</v>
      </c>
      <c r="B6" s="16" t="s">
        <v>36</v>
      </c>
      <c r="C6" s="16" t="s">
        <v>22</v>
      </c>
      <c r="D6" s="16" t="s">
        <v>37</v>
      </c>
      <c r="E6" s="16" t="s">
        <v>38</v>
      </c>
      <c r="F6" s="16" t="s">
        <v>39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22" t="s">
        <v>40</v>
      </c>
      <c r="B7" s="16" t="s">
        <v>41</v>
      </c>
      <c r="C7" s="16" t="s">
        <v>15</v>
      </c>
      <c r="D7" s="18" t="s">
        <v>42</v>
      </c>
      <c r="E7" s="16" t="s">
        <v>43</v>
      </c>
      <c r="F7" s="16" t="s">
        <v>34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22" t="s">
        <v>44</v>
      </c>
      <c r="B8" s="16" t="s">
        <v>45</v>
      </c>
      <c r="C8" s="16" t="s">
        <v>46</v>
      </c>
      <c r="D8" s="16" t="s">
        <v>47</v>
      </c>
      <c r="E8" s="16" t="s">
        <v>48</v>
      </c>
      <c r="F8" s="16" t="s">
        <v>50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20" t="s">
        <v>51</v>
      </c>
      <c r="B9" s="16" t="s">
        <v>52</v>
      </c>
      <c r="C9" s="16" t="s">
        <v>15</v>
      </c>
      <c r="D9" s="16" t="s">
        <v>52</v>
      </c>
      <c r="E9" s="16" t="s">
        <v>53</v>
      </c>
      <c r="F9" s="16" t="s">
        <v>17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20" t="s">
        <v>54</v>
      </c>
      <c r="B10" s="16" t="s">
        <v>55</v>
      </c>
      <c r="C10" s="16" t="s">
        <v>56</v>
      </c>
      <c r="D10" s="16" t="s">
        <v>55</v>
      </c>
      <c r="E10" s="16" t="s">
        <v>57</v>
      </c>
      <c r="F10" s="16" t="s">
        <v>17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20" t="s">
        <v>58</v>
      </c>
      <c r="B11" s="16" t="s">
        <v>59</v>
      </c>
      <c r="C11" s="16" t="s">
        <v>61</v>
      </c>
      <c r="D11" s="16" t="s">
        <v>59</v>
      </c>
      <c r="E11" s="16" t="s">
        <v>62</v>
      </c>
      <c r="F11" s="16" t="s">
        <v>50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20" t="s">
        <v>63</v>
      </c>
      <c r="B12" s="16" t="s">
        <v>64</v>
      </c>
      <c r="C12" s="16" t="s">
        <v>61</v>
      </c>
      <c r="D12" s="16" t="s">
        <v>64</v>
      </c>
      <c r="E12" s="16" t="s">
        <v>65</v>
      </c>
      <c r="F12" s="16" t="s">
        <v>50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16" t="s">
        <v>66</v>
      </c>
      <c r="B13" s="16" t="s">
        <v>67</v>
      </c>
      <c r="C13" s="16" t="s">
        <v>15</v>
      </c>
      <c r="D13" s="16" t="s">
        <v>67</v>
      </c>
      <c r="E13" s="16" t="s">
        <v>68</v>
      </c>
      <c r="F13" s="16" t="s">
        <v>17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20" t="s">
        <v>69</v>
      </c>
      <c r="B14" s="16" t="s">
        <v>70</v>
      </c>
      <c r="C14" s="16" t="s">
        <v>22</v>
      </c>
      <c r="D14" s="16" t="s">
        <v>70</v>
      </c>
      <c r="E14" s="16" t="s">
        <v>71</v>
      </c>
      <c r="F14" s="16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22" t="s">
        <v>73</v>
      </c>
      <c r="B15" s="16" t="s">
        <v>74</v>
      </c>
      <c r="C15" s="16" t="s">
        <v>31</v>
      </c>
      <c r="D15" s="16" t="s">
        <v>75</v>
      </c>
      <c r="E15" s="16" t="s">
        <v>76</v>
      </c>
      <c r="F15" s="16" t="s">
        <v>34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22" t="s">
        <v>77</v>
      </c>
      <c r="B16" s="16" t="s">
        <v>78</v>
      </c>
      <c r="C16" s="16" t="s">
        <v>22</v>
      </c>
      <c r="D16" s="16" t="s">
        <v>79</v>
      </c>
      <c r="E16" s="18" t="s">
        <v>80</v>
      </c>
      <c r="F16" s="16" t="s">
        <v>39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20" t="s">
        <v>81</v>
      </c>
      <c r="B17" s="16" t="s">
        <v>82</v>
      </c>
      <c r="C17" s="16" t="s">
        <v>22</v>
      </c>
      <c r="D17" s="16" t="s">
        <v>83</v>
      </c>
      <c r="E17" s="16" t="s">
        <v>84</v>
      </c>
      <c r="F17" s="16" t="s">
        <v>50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20" t="s">
        <v>85</v>
      </c>
      <c r="B18" s="16" t="s">
        <v>86</v>
      </c>
      <c r="C18" s="16" t="s">
        <v>22</v>
      </c>
      <c r="D18" s="16" t="s">
        <v>87</v>
      </c>
      <c r="E18" s="16" t="s">
        <v>88</v>
      </c>
      <c r="F18" s="16" t="s">
        <v>50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22" t="s">
        <v>89</v>
      </c>
      <c r="B19" s="16" t="s">
        <v>90</v>
      </c>
      <c r="C19" s="16" t="s">
        <v>91</v>
      </c>
      <c r="D19" s="16" t="s">
        <v>92</v>
      </c>
      <c r="E19" s="16" t="s">
        <v>93</v>
      </c>
      <c r="F19" s="16" t="s">
        <v>94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>
      <c r="A20" s="20" t="s">
        <v>95</v>
      </c>
      <c r="B20" s="16" t="s">
        <v>96</v>
      </c>
      <c r="C20" s="16" t="s">
        <v>91</v>
      </c>
      <c r="D20" s="16" t="s">
        <v>97</v>
      </c>
      <c r="E20" s="16" t="s">
        <v>98</v>
      </c>
      <c r="F20" s="16" t="s">
        <v>50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>
      <c r="A21" s="20" t="s">
        <v>99</v>
      </c>
      <c r="B21" s="16" t="s">
        <v>100</v>
      </c>
      <c r="C21" s="16" t="s">
        <v>91</v>
      </c>
      <c r="D21" s="16" t="s">
        <v>101</v>
      </c>
      <c r="E21" s="16" t="s">
        <v>102</v>
      </c>
      <c r="F21" s="16" t="s">
        <v>50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>
      <c r="A22" s="20" t="s">
        <v>103</v>
      </c>
      <c r="B22" s="16" t="s">
        <v>104</v>
      </c>
      <c r="C22" s="16" t="s">
        <v>15</v>
      </c>
      <c r="D22" s="16" t="s">
        <v>104</v>
      </c>
      <c r="E22" s="16" t="s">
        <v>105</v>
      </c>
      <c r="F22" s="16" t="s">
        <v>17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>
      <c r="A23" s="20" t="s">
        <v>106</v>
      </c>
      <c r="B23" s="16" t="s">
        <v>107</v>
      </c>
      <c r="C23" s="16" t="s">
        <v>15</v>
      </c>
      <c r="D23" s="16" t="s">
        <v>108</v>
      </c>
      <c r="E23" s="16" t="s">
        <v>109</v>
      </c>
      <c r="F23" s="16" t="s">
        <v>17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>
      <c r="A24" s="20" t="s">
        <v>111</v>
      </c>
      <c r="B24" s="16" t="s">
        <v>112</v>
      </c>
      <c r="C24" s="16" t="s">
        <v>15</v>
      </c>
      <c r="D24" s="16" t="s">
        <v>113</v>
      </c>
      <c r="E24" s="16" t="s">
        <v>114</v>
      </c>
      <c r="F24" s="16" t="s">
        <v>17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>
      <c r="A25" s="16" t="s">
        <v>115</v>
      </c>
      <c r="B25" s="16" t="s">
        <v>116</v>
      </c>
      <c r="C25" s="16" t="s">
        <v>15</v>
      </c>
      <c r="D25" s="16" t="s">
        <v>116</v>
      </c>
      <c r="E25" s="16" t="s">
        <v>117</v>
      </c>
      <c r="F25" s="16" t="s">
        <v>17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>
      <c r="A26" s="22" t="s">
        <v>118</v>
      </c>
      <c r="B26" s="16" t="s">
        <v>121</v>
      </c>
      <c r="C26" s="16" t="s">
        <v>122</v>
      </c>
      <c r="D26" s="16" t="s">
        <v>124</v>
      </c>
      <c r="E26" s="18" t="s">
        <v>125</v>
      </c>
      <c r="F26" s="16" t="s">
        <v>94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>
      <c r="A27" s="20" t="s">
        <v>126</v>
      </c>
      <c r="B27" s="16" t="s">
        <v>127</v>
      </c>
      <c r="C27" s="16" t="s">
        <v>22</v>
      </c>
      <c r="D27" s="16" t="s">
        <v>127</v>
      </c>
      <c r="E27" s="16" t="s">
        <v>128</v>
      </c>
      <c r="F27" s="16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>
      <c r="A28" s="22" t="s">
        <v>129</v>
      </c>
      <c r="B28" s="16" t="s">
        <v>130</v>
      </c>
      <c r="C28" s="16" t="s">
        <v>31</v>
      </c>
      <c r="D28" s="16" t="s">
        <v>131</v>
      </c>
      <c r="E28" s="18" t="s">
        <v>132</v>
      </c>
      <c r="F28" s="16" t="s">
        <v>34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>
      <c r="A29" s="22" t="s">
        <v>134</v>
      </c>
      <c r="B29" s="16" t="s">
        <v>135</v>
      </c>
      <c r="C29" s="16" t="s">
        <v>91</v>
      </c>
      <c r="D29" s="16" t="s">
        <v>136</v>
      </c>
      <c r="E29" s="16" t="s">
        <v>137</v>
      </c>
      <c r="F29" s="16" t="s">
        <v>50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>
      <c r="A30" s="20" t="s">
        <v>138</v>
      </c>
      <c r="B30" s="16" t="s">
        <v>139</v>
      </c>
      <c r="C30" s="16" t="s">
        <v>15</v>
      </c>
      <c r="D30" s="16" t="s">
        <v>139</v>
      </c>
      <c r="E30" s="16" t="s">
        <v>140</v>
      </c>
      <c r="F30" s="16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>
      <c r="A31" s="22" t="s">
        <v>142</v>
      </c>
      <c r="B31" s="16" t="s">
        <v>143</v>
      </c>
      <c r="C31" s="16" t="s">
        <v>15</v>
      </c>
      <c r="D31" s="16" t="s">
        <v>143</v>
      </c>
      <c r="E31" s="16" t="s">
        <v>144</v>
      </c>
      <c r="F31" s="16" t="s">
        <v>17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>
      <c r="A32" s="16" t="s">
        <v>145</v>
      </c>
      <c r="B32" s="16" t="s">
        <v>146</v>
      </c>
      <c r="C32" s="16" t="s">
        <v>15</v>
      </c>
      <c r="D32" s="16" t="s">
        <v>146</v>
      </c>
      <c r="E32" s="16" t="s">
        <v>147</v>
      </c>
      <c r="F32" s="16" t="s">
        <v>17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>
      <c r="A33" s="20" t="s">
        <v>148</v>
      </c>
      <c r="B33" s="16" t="s">
        <v>149</v>
      </c>
      <c r="C33" s="16" t="s">
        <v>22</v>
      </c>
      <c r="D33" s="16" t="s">
        <v>149</v>
      </c>
      <c r="E33" s="16" t="s">
        <v>150</v>
      </c>
      <c r="F33" s="16" t="s">
        <v>17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>
      <c r="A34" s="22" t="s">
        <v>151</v>
      </c>
      <c r="B34" s="16" t="s">
        <v>152</v>
      </c>
      <c r="C34" s="16" t="s">
        <v>31</v>
      </c>
      <c r="D34" s="16" t="s">
        <v>153</v>
      </c>
      <c r="E34" s="16" t="s">
        <v>154</v>
      </c>
      <c r="F34" s="16" t="s">
        <v>34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>
      <c r="A35" s="20" t="s">
        <v>155</v>
      </c>
      <c r="B35" s="16" t="s">
        <v>157</v>
      </c>
      <c r="C35" s="16" t="s">
        <v>31</v>
      </c>
      <c r="D35" s="16" t="s">
        <v>158</v>
      </c>
      <c r="E35" s="16" t="s">
        <v>159</v>
      </c>
      <c r="F35" s="16" t="s">
        <v>34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>
      <c r="A36" s="22" t="s">
        <v>160</v>
      </c>
      <c r="B36" s="16" t="s">
        <v>161</v>
      </c>
      <c r="C36" s="16" t="s">
        <v>22</v>
      </c>
      <c r="D36" s="16" t="s">
        <v>162</v>
      </c>
      <c r="E36" s="16" t="s">
        <v>163</v>
      </c>
      <c r="F36" s="16" t="s">
        <v>39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>
      <c r="A37" s="20" t="s">
        <v>164</v>
      </c>
      <c r="B37" s="16" t="s">
        <v>165</v>
      </c>
      <c r="C37" s="16" t="s">
        <v>15</v>
      </c>
      <c r="D37" s="16" t="s">
        <v>165</v>
      </c>
      <c r="E37" s="16" t="s">
        <v>167</v>
      </c>
      <c r="F37" s="16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>
      <c r="A38" s="22" t="s">
        <v>169</v>
      </c>
      <c r="B38" s="16" t="s">
        <v>170</v>
      </c>
      <c r="C38" s="16" t="s">
        <v>15</v>
      </c>
      <c r="D38" s="16" t="s">
        <v>170</v>
      </c>
      <c r="E38" s="16" t="s">
        <v>171</v>
      </c>
      <c r="F38" s="16" t="s">
        <v>17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>
      <c r="A39" s="22" t="s">
        <v>172</v>
      </c>
      <c r="B39" s="16" t="s">
        <v>173</v>
      </c>
      <c r="C39" s="16" t="s">
        <v>22</v>
      </c>
      <c r="D39" s="16" t="s">
        <v>174</v>
      </c>
      <c r="E39" s="16" t="s">
        <v>175</v>
      </c>
      <c r="F39" s="16" t="s">
        <v>176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>
      <c r="A40" s="22" t="s">
        <v>177</v>
      </c>
      <c r="B40" s="16" t="s">
        <v>178</v>
      </c>
      <c r="C40" s="16" t="s">
        <v>179</v>
      </c>
      <c r="D40" s="16" t="s">
        <v>180</v>
      </c>
      <c r="E40" s="16" t="s">
        <v>181</v>
      </c>
      <c r="F40" s="16" t="s">
        <v>182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>
      <c r="A41" s="22" t="s">
        <v>183</v>
      </c>
      <c r="B41" s="16" t="s">
        <v>184</v>
      </c>
      <c r="C41" s="16" t="s">
        <v>15</v>
      </c>
      <c r="D41" s="16" t="s">
        <v>185</v>
      </c>
      <c r="E41" s="16" t="s">
        <v>186</v>
      </c>
      <c r="F41" s="16" t="s">
        <v>187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>
      <c r="A42" s="16" t="s">
        <v>188</v>
      </c>
      <c r="B42" s="16" t="s">
        <v>189</v>
      </c>
      <c r="C42" s="16" t="s">
        <v>190</v>
      </c>
      <c r="D42" s="16" t="s">
        <v>191</v>
      </c>
      <c r="E42" s="16" t="s">
        <v>192</v>
      </c>
      <c r="F42" s="16" t="s">
        <v>193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>
      <c r="A43" s="20" t="s">
        <v>194</v>
      </c>
      <c r="B43" s="16" t="s">
        <v>195</v>
      </c>
      <c r="C43" s="16" t="s">
        <v>15</v>
      </c>
      <c r="D43" s="16" t="s">
        <v>196</v>
      </c>
      <c r="E43" s="16" t="s">
        <v>197</v>
      </c>
      <c r="F43" s="16" t="s">
        <v>187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>
      <c r="A44" s="22" t="s">
        <v>199</v>
      </c>
      <c r="B44" s="35" t="s">
        <v>87</v>
      </c>
      <c r="C44" s="16" t="s">
        <v>200</v>
      </c>
      <c r="D44" s="16" t="s">
        <v>201</v>
      </c>
      <c r="E44" s="16" t="s">
        <v>202</v>
      </c>
      <c r="F44" s="16" t="s">
        <v>203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>
      <c r="A45" s="16" t="s">
        <v>204</v>
      </c>
      <c r="B45" s="16" t="s">
        <v>205</v>
      </c>
      <c r="C45" s="16" t="s">
        <v>15</v>
      </c>
      <c r="D45" s="16" t="s">
        <v>206</v>
      </c>
      <c r="E45" s="16" t="s">
        <v>207</v>
      </c>
      <c r="F45" s="16" t="s">
        <v>182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>
      <c r="A46" s="22" t="s">
        <v>208</v>
      </c>
      <c r="B46" s="16" t="s">
        <v>209</v>
      </c>
      <c r="C46" s="16" t="s">
        <v>200</v>
      </c>
      <c r="D46" s="16" t="s">
        <v>210</v>
      </c>
      <c r="E46" s="16" t="s">
        <v>211</v>
      </c>
      <c r="F46" s="16" t="s">
        <v>203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>
      <c r="A47" s="16" t="s">
        <v>212</v>
      </c>
      <c r="B47" s="16" t="s">
        <v>213</v>
      </c>
      <c r="C47" s="16" t="s">
        <v>190</v>
      </c>
      <c r="D47" s="16" t="s">
        <v>214</v>
      </c>
      <c r="E47" s="16" t="s">
        <v>215</v>
      </c>
      <c r="F47" s="16" t="s">
        <v>193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>
      <c r="A48" s="22" t="s">
        <v>217</v>
      </c>
      <c r="B48" s="16" t="s">
        <v>218</v>
      </c>
      <c r="C48" s="16" t="s">
        <v>15</v>
      </c>
      <c r="D48" s="16" t="s">
        <v>219</v>
      </c>
      <c r="E48" s="16" t="s">
        <v>220</v>
      </c>
      <c r="F48" s="16" t="s">
        <v>182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>
      <c r="A49" s="22" t="s">
        <v>221</v>
      </c>
      <c r="B49" s="16" t="s">
        <v>222</v>
      </c>
      <c r="C49" s="16" t="s">
        <v>15</v>
      </c>
      <c r="D49" s="16" t="s">
        <v>223</v>
      </c>
      <c r="E49" s="16" t="s">
        <v>224</v>
      </c>
      <c r="F49" s="16" t="s">
        <v>182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>
      <c r="A50" s="22" t="s">
        <v>226</v>
      </c>
      <c r="B50" s="16" t="s">
        <v>227</v>
      </c>
      <c r="C50" s="16" t="s">
        <v>200</v>
      </c>
      <c r="D50" s="16" t="s">
        <v>228</v>
      </c>
      <c r="E50" s="16" t="s">
        <v>229</v>
      </c>
      <c r="F50" s="16" t="s">
        <v>203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>
      <c r="A51" s="36" t="s">
        <v>230</v>
      </c>
      <c r="B51" s="16" t="s">
        <v>233</v>
      </c>
      <c r="C51" s="16" t="s">
        <v>22</v>
      </c>
      <c r="D51" s="16" t="s">
        <v>235</v>
      </c>
      <c r="E51" s="16" t="s">
        <v>236</v>
      </c>
      <c r="F51" s="16" t="s">
        <v>187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>
      <c r="A52" s="36" t="s">
        <v>237</v>
      </c>
      <c r="B52" s="16" t="s">
        <v>238</v>
      </c>
      <c r="C52" s="16" t="s">
        <v>22</v>
      </c>
      <c r="D52" s="16" t="s">
        <v>239</v>
      </c>
      <c r="E52" s="16" t="s">
        <v>240</v>
      </c>
      <c r="F52" s="16" t="s">
        <v>187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>
      <c r="A53" s="36" t="s">
        <v>241</v>
      </c>
      <c r="B53" s="16" t="s">
        <v>242</v>
      </c>
      <c r="C53" s="16" t="s">
        <v>200</v>
      </c>
      <c r="D53" s="16" t="s">
        <v>243</v>
      </c>
      <c r="E53" s="16" t="s">
        <v>244</v>
      </c>
      <c r="F53" s="16" t="s">
        <v>182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>
      <c r="A54" s="36" t="s">
        <v>245</v>
      </c>
      <c r="B54" s="16" t="s">
        <v>233</v>
      </c>
      <c r="C54" s="16" t="s">
        <v>15</v>
      </c>
      <c r="D54" s="16" t="s">
        <v>246</v>
      </c>
      <c r="E54" s="16" t="s">
        <v>247</v>
      </c>
      <c r="F54" s="16" t="s">
        <v>182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>
      <c r="A55" s="16" t="s">
        <v>248</v>
      </c>
      <c r="B55" s="16" t="s">
        <v>249</v>
      </c>
      <c r="C55" s="16" t="s">
        <v>250</v>
      </c>
      <c r="D55" s="16" t="s">
        <v>251</v>
      </c>
      <c r="E55" s="16" t="s">
        <v>252</v>
      </c>
      <c r="F55" s="16" t="s">
        <v>203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38" t="s">
        <v>254</v>
      </c>
      <c r="B56" s="16" t="s">
        <v>255</v>
      </c>
      <c r="C56" s="16" t="s">
        <v>250</v>
      </c>
      <c r="D56" s="16" t="s">
        <v>256</v>
      </c>
      <c r="E56" s="16" t="s">
        <v>257</v>
      </c>
      <c r="F56" s="16" t="s">
        <v>203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22" t="s">
        <v>259</v>
      </c>
      <c r="B57" s="16" t="s">
        <v>260</v>
      </c>
      <c r="C57" s="16" t="s">
        <v>261</v>
      </c>
      <c r="D57" s="16" t="s">
        <v>262</v>
      </c>
      <c r="E57" s="16" t="s">
        <v>263</v>
      </c>
      <c r="F57" s="16" t="s">
        <v>203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>
      <c r="A58" s="22" t="s">
        <v>264</v>
      </c>
      <c r="B58" s="16" t="s">
        <v>265</v>
      </c>
      <c r="C58" s="16" t="s">
        <v>190</v>
      </c>
      <c r="D58" s="16" t="s">
        <v>266</v>
      </c>
      <c r="E58" s="16" t="s">
        <v>267</v>
      </c>
      <c r="F58" s="16" t="s">
        <v>203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22" t="s">
        <v>268</v>
      </c>
      <c r="B59" s="16" t="s">
        <v>269</v>
      </c>
      <c r="C59" s="16" t="s">
        <v>190</v>
      </c>
      <c r="D59" s="16" t="s">
        <v>270</v>
      </c>
      <c r="E59" s="16" t="s">
        <v>271</v>
      </c>
      <c r="F59" s="16" t="s">
        <v>203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36" t="s">
        <v>273</v>
      </c>
      <c r="B60" s="16" t="s">
        <v>274</v>
      </c>
      <c r="C60" s="16" t="s">
        <v>15</v>
      </c>
      <c r="D60" s="16" t="s">
        <v>275</v>
      </c>
      <c r="E60" s="16" t="s">
        <v>276</v>
      </c>
      <c r="F60" s="16" t="s">
        <v>203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36" t="s">
        <v>277</v>
      </c>
      <c r="B61" s="16" t="s">
        <v>278</v>
      </c>
      <c r="C61" s="16" t="s">
        <v>15</v>
      </c>
      <c r="D61" s="16" t="s">
        <v>279</v>
      </c>
      <c r="E61" s="16" t="s">
        <v>280</v>
      </c>
      <c r="F61" s="16" t="s">
        <v>187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36" t="s">
        <v>282</v>
      </c>
      <c r="B62" s="40" t="s">
        <v>283</v>
      </c>
      <c r="C62" s="16" t="s">
        <v>15</v>
      </c>
      <c r="D62" s="16" t="s">
        <v>284</v>
      </c>
      <c r="E62" s="16" t="s">
        <v>286</v>
      </c>
      <c r="F62" s="16" t="s">
        <v>182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16" t="s">
        <v>287</v>
      </c>
      <c r="B63" s="16" t="s">
        <v>288</v>
      </c>
      <c r="C63" s="16" t="s">
        <v>289</v>
      </c>
      <c r="D63" s="16" t="s">
        <v>290</v>
      </c>
      <c r="E63" s="18" t="s">
        <v>291</v>
      </c>
      <c r="F63" s="16" t="s">
        <v>292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>
      <c r="A64" s="36" t="s">
        <v>293</v>
      </c>
      <c r="B64" s="16" t="s">
        <v>294</v>
      </c>
      <c r="C64" s="16" t="s">
        <v>15</v>
      </c>
      <c r="D64" s="16" t="s">
        <v>296</v>
      </c>
      <c r="E64" s="16" t="s">
        <v>297</v>
      </c>
      <c r="F64" s="16" t="s">
        <v>182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>
      <c r="A65" s="36" t="s">
        <v>298</v>
      </c>
      <c r="B65" s="16" t="s">
        <v>299</v>
      </c>
      <c r="C65" s="16" t="s">
        <v>15</v>
      </c>
      <c r="D65" s="16" t="s">
        <v>296</v>
      </c>
      <c r="E65" s="16" t="s">
        <v>300</v>
      </c>
      <c r="F65" s="16" t="s">
        <v>182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36" t="s">
        <v>301</v>
      </c>
      <c r="B66" s="16" t="s">
        <v>302</v>
      </c>
      <c r="C66" s="16" t="s">
        <v>303</v>
      </c>
      <c r="D66" s="16" t="s">
        <v>304</v>
      </c>
      <c r="E66" s="16" t="s">
        <v>305</v>
      </c>
      <c r="F66" s="16" t="s">
        <v>182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36" t="s">
        <v>307</v>
      </c>
      <c r="B67" s="16" t="s">
        <v>308</v>
      </c>
      <c r="C67" s="16" t="s">
        <v>22</v>
      </c>
      <c r="D67" s="16" t="s">
        <v>309</v>
      </c>
      <c r="E67" s="16" t="s">
        <v>310</v>
      </c>
      <c r="F67" s="16" t="s">
        <v>176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>
      <c r="A68" s="36" t="s">
        <v>311</v>
      </c>
      <c r="B68" s="16" t="s">
        <v>312</v>
      </c>
      <c r="C68" s="16" t="s">
        <v>22</v>
      </c>
      <c r="D68" s="16" t="s">
        <v>313</v>
      </c>
      <c r="E68" s="16" t="s">
        <v>314</v>
      </c>
      <c r="F68" s="16" t="s">
        <v>182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>
      <c r="A69" s="22" t="s">
        <v>316</v>
      </c>
      <c r="B69" s="16" t="s">
        <v>317</v>
      </c>
      <c r="C69" s="16" t="s">
        <v>15</v>
      </c>
      <c r="D69" s="16" t="s">
        <v>318</v>
      </c>
      <c r="E69" s="18" t="s">
        <v>319</v>
      </c>
      <c r="F69" s="16" t="s">
        <v>193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>
      <c r="A70" s="22" t="s">
        <v>320</v>
      </c>
      <c r="B70" s="16" t="s">
        <v>321</v>
      </c>
      <c r="C70" s="16" t="s">
        <v>200</v>
      </c>
      <c r="D70" s="16" t="s">
        <v>322</v>
      </c>
      <c r="E70" s="16" t="s">
        <v>323</v>
      </c>
      <c r="F70" s="16" t="s">
        <v>193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>
      <c r="A71" s="22" t="s">
        <v>325</v>
      </c>
      <c r="B71" s="16" t="s">
        <v>326</v>
      </c>
      <c r="C71" s="16" t="s">
        <v>190</v>
      </c>
      <c r="D71" s="16" t="s">
        <v>327</v>
      </c>
      <c r="E71" s="16" t="s">
        <v>328</v>
      </c>
      <c r="F71" s="16" t="s">
        <v>203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>
      <c r="A72" s="22" t="s">
        <v>329</v>
      </c>
      <c r="B72" s="16" t="s">
        <v>330</v>
      </c>
      <c r="C72" s="16" t="s">
        <v>91</v>
      </c>
      <c r="D72" s="16" t="s">
        <v>331</v>
      </c>
      <c r="E72" s="18" t="s">
        <v>332</v>
      </c>
      <c r="F72" s="16" t="s">
        <v>193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>
      <c r="A73" s="22" t="s">
        <v>333</v>
      </c>
      <c r="B73" s="16" t="s">
        <v>334</v>
      </c>
      <c r="C73" s="16" t="s">
        <v>15</v>
      </c>
      <c r="D73" s="16" t="s">
        <v>336</v>
      </c>
      <c r="E73" s="16" t="s">
        <v>300</v>
      </c>
      <c r="F73" s="16" t="s">
        <v>182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>
      <c r="A74" s="22" t="s">
        <v>338</v>
      </c>
      <c r="B74" s="16" t="s">
        <v>339</v>
      </c>
      <c r="C74" s="16" t="s">
        <v>15</v>
      </c>
      <c r="D74" s="16" t="s">
        <v>340</v>
      </c>
      <c r="E74" s="16" t="s">
        <v>341</v>
      </c>
      <c r="F74" s="16" t="s">
        <v>182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22" t="s">
        <v>342</v>
      </c>
      <c r="B75" s="16" t="s">
        <v>343</v>
      </c>
      <c r="C75" s="16" t="s">
        <v>200</v>
      </c>
      <c r="D75" s="16" t="s">
        <v>345</v>
      </c>
      <c r="E75" s="16" t="s">
        <v>346</v>
      </c>
      <c r="F75" s="16" t="s">
        <v>182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22" t="s">
        <v>347</v>
      </c>
      <c r="B76" s="16" t="s">
        <v>348</v>
      </c>
      <c r="C76" s="16" t="s">
        <v>200</v>
      </c>
      <c r="D76" s="16" t="s">
        <v>349</v>
      </c>
      <c r="E76" s="16" t="s">
        <v>350</v>
      </c>
      <c r="F76" s="16" t="s">
        <v>203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22" t="s">
        <v>351</v>
      </c>
      <c r="B77" s="16" t="s">
        <v>352</v>
      </c>
      <c r="C77" s="16" t="s">
        <v>200</v>
      </c>
      <c r="D77" s="16" t="s">
        <v>353</v>
      </c>
      <c r="E77" s="16" t="s">
        <v>355</v>
      </c>
      <c r="F77" s="16" t="s">
        <v>203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22" t="s">
        <v>356</v>
      </c>
      <c r="B78" s="16" t="s">
        <v>357</v>
      </c>
      <c r="C78" s="16" t="s">
        <v>15</v>
      </c>
      <c r="D78" s="18" t="s">
        <v>359</v>
      </c>
      <c r="E78" s="18" t="s">
        <v>360</v>
      </c>
      <c r="F78" s="16" t="s">
        <v>193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22" t="s">
        <v>361</v>
      </c>
      <c r="B79" s="16" t="s">
        <v>362</v>
      </c>
      <c r="C79" s="16" t="s">
        <v>200</v>
      </c>
      <c r="D79" s="16" t="s">
        <v>363</v>
      </c>
      <c r="E79" s="16" t="s">
        <v>364</v>
      </c>
      <c r="F79" s="16" t="s">
        <v>203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22" t="s">
        <v>366</v>
      </c>
      <c r="B80" s="16" t="s">
        <v>367</v>
      </c>
      <c r="C80" s="16" t="s">
        <v>261</v>
      </c>
      <c r="D80" s="16" t="s">
        <v>368</v>
      </c>
      <c r="E80" s="16" t="s">
        <v>369</v>
      </c>
      <c r="F80" s="16" t="s">
        <v>203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22" t="s">
        <v>370</v>
      </c>
      <c r="B81" s="16" t="s">
        <v>371</v>
      </c>
      <c r="C81" s="16" t="s">
        <v>190</v>
      </c>
      <c r="D81" s="16" t="s">
        <v>372</v>
      </c>
      <c r="E81" s="16" t="s">
        <v>373</v>
      </c>
      <c r="F81" s="16" t="s">
        <v>203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22" t="s">
        <v>374</v>
      </c>
      <c r="B82" s="16" t="s">
        <v>375</v>
      </c>
      <c r="C82" s="16" t="s">
        <v>15</v>
      </c>
      <c r="D82" s="40" t="s">
        <v>376</v>
      </c>
      <c r="E82" s="41" t="s">
        <v>377</v>
      </c>
      <c r="F82" s="16" t="s">
        <v>182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20" t="s">
        <v>379</v>
      </c>
      <c r="B83" s="16" t="s">
        <v>380</v>
      </c>
      <c r="C83" s="16" t="s">
        <v>381</v>
      </c>
      <c r="D83" s="16" t="s">
        <v>382</v>
      </c>
      <c r="E83" s="16" t="s">
        <v>383</v>
      </c>
      <c r="F83" s="16" t="s">
        <v>384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20" t="s">
        <v>386</v>
      </c>
      <c r="B84" s="16" t="s">
        <v>387</v>
      </c>
      <c r="C84" s="16" t="s">
        <v>381</v>
      </c>
      <c r="D84" s="16" t="s">
        <v>388</v>
      </c>
      <c r="E84" s="16" t="s">
        <v>389</v>
      </c>
      <c r="F84" s="16" t="s">
        <v>390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20" t="s">
        <v>391</v>
      </c>
      <c r="B85" s="16" t="s">
        <v>392</v>
      </c>
      <c r="C85" s="16" t="s">
        <v>381</v>
      </c>
      <c r="D85" s="16" t="s">
        <v>393</v>
      </c>
      <c r="E85" s="16" t="s">
        <v>394</v>
      </c>
      <c r="F85" s="16" t="s">
        <v>390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20" t="s">
        <v>396</v>
      </c>
      <c r="B86" s="16" t="s">
        <v>397</v>
      </c>
      <c r="C86" s="16" t="s">
        <v>289</v>
      </c>
      <c r="D86" s="16" t="s">
        <v>398</v>
      </c>
      <c r="E86" s="16" t="s">
        <v>399</v>
      </c>
      <c r="F86" s="16" t="s">
        <v>292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22" t="s">
        <v>400</v>
      </c>
      <c r="B87" s="16" t="s">
        <v>401</v>
      </c>
      <c r="C87" s="16" t="s">
        <v>289</v>
      </c>
      <c r="D87" s="16" t="s">
        <v>402</v>
      </c>
      <c r="E87" s="18" t="s">
        <v>403</v>
      </c>
      <c r="F87" s="16" t="s">
        <v>390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>
      <c r="A88" s="20" t="s">
        <v>404</v>
      </c>
      <c r="B88" s="16" t="s">
        <v>405</v>
      </c>
      <c r="C88" s="16" t="s">
        <v>289</v>
      </c>
      <c r="D88" s="16" t="s">
        <v>406</v>
      </c>
      <c r="E88" s="18" t="s">
        <v>408</v>
      </c>
      <c r="F88" s="16" t="s">
        <v>292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>
      <c r="A89" s="20" t="s">
        <v>409</v>
      </c>
      <c r="B89" s="16" t="s">
        <v>410</v>
      </c>
      <c r="C89" s="16" t="s">
        <v>411</v>
      </c>
      <c r="D89" s="16" t="s">
        <v>412</v>
      </c>
      <c r="E89" s="16" t="s">
        <v>413</v>
      </c>
      <c r="F89" s="16" t="s">
        <v>414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>
      <c r="A90" s="20" t="s">
        <v>415</v>
      </c>
      <c r="B90" s="16" t="s">
        <v>416</v>
      </c>
      <c r="C90" s="16" t="s">
        <v>289</v>
      </c>
      <c r="D90" s="16" t="s">
        <v>417</v>
      </c>
      <c r="E90" s="18" t="s">
        <v>418</v>
      </c>
      <c r="F90" s="16" t="s">
        <v>292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>
      <c r="A91" s="20" t="s">
        <v>420</v>
      </c>
      <c r="B91" s="16" t="s">
        <v>421</v>
      </c>
      <c r="C91" s="16" t="s">
        <v>411</v>
      </c>
      <c r="D91" s="16" t="s">
        <v>422</v>
      </c>
      <c r="E91" s="16" t="s">
        <v>423</v>
      </c>
      <c r="F91" s="16" t="s">
        <v>414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>
      <c r="A92" s="20" t="s">
        <v>424</v>
      </c>
      <c r="B92" s="16" t="s">
        <v>425</v>
      </c>
      <c r="C92" s="16" t="s">
        <v>91</v>
      </c>
      <c r="D92" s="18" t="s">
        <v>426</v>
      </c>
      <c r="E92" s="18" t="s">
        <v>427</v>
      </c>
      <c r="F92" s="16" t="s">
        <v>390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>
      <c r="A93" s="20" t="s">
        <v>429</v>
      </c>
      <c r="B93" s="16" t="s">
        <v>430</v>
      </c>
      <c r="C93" s="16" t="s">
        <v>289</v>
      </c>
      <c r="D93" s="16" t="s">
        <v>431</v>
      </c>
      <c r="E93" s="18" t="s">
        <v>432</v>
      </c>
      <c r="F93" s="16" t="s">
        <v>292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>
      <c r="A94" s="16" t="s">
        <v>433</v>
      </c>
      <c r="B94" s="16" t="s">
        <v>434</v>
      </c>
      <c r="C94" s="16" t="s">
        <v>289</v>
      </c>
      <c r="D94" s="16" t="s">
        <v>435</v>
      </c>
      <c r="E94" s="18" t="s">
        <v>436</v>
      </c>
      <c r="F94" s="16" t="s">
        <v>292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>
      <c r="A95" s="20" t="s">
        <v>437</v>
      </c>
      <c r="B95" s="16" t="s">
        <v>288</v>
      </c>
      <c r="C95" s="16" t="s">
        <v>289</v>
      </c>
      <c r="D95" s="16" t="s">
        <v>290</v>
      </c>
      <c r="E95" s="18" t="s">
        <v>439</v>
      </c>
      <c r="F95" s="16" t="s">
        <v>292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>
      <c r="A96" s="20" t="s">
        <v>440</v>
      </c>
      <c r="B96" s="16" t="s">
        <v>441</v>
      </c>
      <c r="C96" s="16" t="s">
        <v>289</v>
      </c>
      <c r="D96" s="16" t="s">
        <v>442</v>
      </c>
      <c r="E96" s="18" t="s">
        <v>443</v>
      </c>
      <c r="F96" s="16" t="s">
        <v>292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>
      <c r="A97" s="20" t="s">
        <v>444</v>
      </c>
      <c r="B97" s="16" t="s">
        <v>445</v>
      </c>
      <c r="C97" s="16" t="s">
        <v>446</v>
      </c>
      <c r="D97" s="16" t="s">
        <v>447</v>
      </c>
      <c r="E97" s="16" t="s">
        <v>448</v>
      </c>
      <c r="F97" s="16" t="s">
        <v>292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>
      <c r="A98" s="20" t="s">
        <v>449</v>
      </c>
      <c r="B98" s="16" t="s">
        <v>450</v>
      </c>
      <c r="C98" s="16" t="s">
        <v>261</v>
      </c>
      <c r="D98" s="16" t="s">
        <v>451</v>
      </c>
      <c r="E98" s="16" t="s">
        <v>452</v>
      </c>
      <c r="F98" s="16" t="s">
        <v>292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>
      <c r="A99" s="20" t="s">
        <v>454</v>
      </c>
      <c r="B99" s="16" t="s">
        <v>455</v>
      </c>
      <c r="C99" s="16" t="s">
        <v>456</v>
      </c>
      <c r="D99" s="16" t="s">
        <v>457</v>
      </c>
      <c r="E99" s="16" t="s">
        <v>458</v>
      </c>
      <c r="F99" s="16" t="s">
        <v>384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>
      <c r="A100" s="20" t="s">
        <v>459</v>
      </c>
      <c r="B100" s="16" t="s">
        <v>460</v>
      </c>
      <c r="C100" s="16" t="s">
        <v>456</v>
      </c>
      <c r="D100" s="16" t="s">
        <v>461</v>
      </c>
      <c r="E100" s="18" t="s">
        <v>462</v>
      </c>
      <c r="F100" s="16" t="s">
        <v>384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>
      <c r="A101" s="20" t="s">
        <v>463</v>
      </c>
      <c r="B101" s="16" t="s">
        <v>464</v>
      </c>
      <c r="C101" s="16" t="s">
        <v>91</v>
      </c>
      <c r="D101" s="16" t="s">
        <v>465</v>
      </c>
      <c r="E101" s="16" t="s">
        <v>467</v>
      </c>
      <c r="F101" s="16" t="s">
        <v>384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>
      <c r="A102" s="20" t="s">
        <v>468</v>
      </c>
      <c r="B102" s="16" t="s">
        <v>469</v>
      </c>
      <c r="C102" s="16" t="s">
        <v>91</v>
      </c>
      <c r="D102" s="16" t="s">
        <v>471</v>
      </c>
      <c r="E102" s="16" t="s">
        <v>472</v>
      </c>
      <c r="F102" s="16" t="s">
        <v>414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>
      <c r="A103" s="20" t="s">
        <v>473</v>
      </c>
      <c r="B103" s="16" t="s">
        <v>474</v>
      </c>
      <c r="C103" s="16" t="s">
        <v>475</v>
      </c>
      <c r="D103" s="16" t="s">
        <v>476</v>
      </c>
      <c r="E103" s="16" t="s">
        <v>477</v>
      </c>
      <c r="F103" s="16" t="s">
        <v>384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>
      <c r="A104" s="20" t="s">
        <v>478</v>
      </c>
      <c r="B104" s="16" t="s">
        <v>479</v>
      </c>
      <c r="C104" s="16" t="s">
        <v>411</v>
      </c>
      <c r="D104" s="16" t="s">
        <v>480</v>
      </c>
      <c r="E104" s="16" t="s">
        <v>481</v>
      </c>
      <c r="F104" s="40" t="s">
        <v>390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>
      <c r="A105" s="20" t="s">
        <v>482</v>
      </c>
      <c r="B105" s="16" t="s">
        <v>483</v>
      </c>
      <c r="C105" s="16" t="s">
        <v>411</v>
      </c>
      <c r="D105" s="16" t="s">
        <v>485</v>
      </c>
      <c r="E105" s="16" t="s">
        <v>486</v>
      </c>
      <c r="F105" s="40" t="s">
        <v>390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>
      <c r="A106" s="20" t="s">
        <v>487</v>
      </c>
      <c r="B106" s="16" t="s">
        <v>488</v>
      </c>
      <c r="C106" s="16" t="s">
        <v>381</v>
      </c>
      <c r="D106" s="16" t="s">
        <v>489</v>
      </c>
      <c r="E106" s="18" t="s">
        <v>490</v>
      </c>
      <c r="F106" s="40" t="s">
        <v>384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>
      <c r="A107" s="20" t="s">
        <v>491</v>
      </c>
      <c r="B107" s="16" t="s">
        <v>492</v>
      </c>
      <c r="C107" s="16" t="s">
        <v>493</v>
      </c>
      <c r="D107" s="16" t="s">
        <v>494</v>
      </c>
      <c r="E107" s="18" t="s">
        <v>495</v>
      </c>
      <c r="F107" s="40" t="s">
        <v>384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>
      <c r="A108" s="20" t="s">
        <v>496</v>
      </c>
      <c r="B108" s="16" t="s">
        <v>497</v>
      </c>
      <c r="C108" s="16" t="s">
        <v>493</v>
      </c>
      <c r="D108" s="16" t="s">
        <v>498</v>
      </c>
      <c r="E108" s="18" t="s">
        <v>499</v>
      </c>
      <c r="F108" s="4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>
      <c r="A109" s="20" t="s">
        <v>500</v>
      </c>
      <c r="B109" s="16" t="s">
        <v>501</v>
      </c>
      <c r="C109" s="16" t="s">
        <v>493</v>
      </c>
      <c r="D109" s="16" t="s">
        <v>502</v>
      </c>
      <c r="E109" s="18" t="s">
        <v>503</v>
      </c>
      <c r="F109" s="4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>
      <c r="A110" s="20" t="s">
        <v>504</v>
      </c>
      <c r="B110" s="16" t="s">
        <v>505</v>
      </c>
      <c r="C110" s="16" t="s">
        <v>15</v>
      </c>
      <c r="D110" s="16" t="s">
        <v>507</v>
      </c>
      <c r="E110" s="18" t="s">
        <v>508</v>
      </c>
      <c r="F110" s="40" t="s">
        <v>509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>
      <c r="A111" s="20" t="s">
        <v>510</v>
      </c>
      <c r="B111" s="16" t="s">
        <v>511</v>
      </c>
      <c r="C111" s="16" t="s">
        <v>512</v>
      </c>
      <c r="D111" s="16" t="s">
        <v>513</v>
      </c>
      <c r="E111" s="18" t="s">
        <v>514</v>
      </c>
      <c r="F111" s="40" t="s">
        <v>509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>
      <c r="A112" s="20" t="s">
        <v>515</v>
      </c>
      <c r="B112" s="16" t="s">
        <v>516</v>
      </c>
      <c r="C112" s="16" t="s">
        <v>517</v>
      </c>
      <c r="D112" s="16" t="s">
        <v>518</v>
      </c>
      <c r="E112" s="18" t="s">
        <v>519</v>
      </c>
      <c r="F112" s="40" t="s">
        <v>520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>
      <c r="A113" s="20" t="s">
        <v>521</v>
      </c>
      <c r="B113" s="16" t="s">
        <v>522</v>
      </c>
      <c r="C113" s="16" t="s">
        <v>523</v>
      </c>
      <c r="D113" s="16" t="s">
        <v>524</v>
      </c>
      <c r="E113" s="18" t="s">
        <v>525</v>
      </c>
      <c r="F113" s="40" t="s">
        <v>390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>
      <c r="A114" s="20" t="s">
        <v>526</v>
      </c>
      <c r="B114" s="16" t="s">
        <v>527</v>
      </c>
      <c r="C114" s="16" t="s">
        <v>26</v>
      </c>
      <c r="D114" s="16" t="s">
        <v>529</v>
      </c>
      <c r="E114" s="18" t="s">
        <v>530</v>
      </c>
      <c r="F114" s="40" t="s">
        <v>390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>
      <c r="A115" s="20" t="s">
        <v>531</v>
      </c>
      <c r="B115" s="16" t="s">
        <v>532</v>
      </c>
      <c r="C115" s="16" t="s">
        <v>533</v>
      </c>
      <c r="D115" s="16" t="s">
        <v>534</v>
      </c>
      <c r="E115" s="18" t="s">
        <v>535</v>
      </c>
      <c r="F115" s="40" t="s">
        <v>536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>
      <c r="A116" s="20" t="s">
        <v>538</v>
      </c>
      <c r="B116" s="16" t="s">
        <v>539</v>
      </c>
      <c r="C116" s="16" t="s">
        <v>91</v>
      </c>
      <c r="D116" s="16" t="s">
        <v>540</v>
      </c>
      <c r="E116" s="18" t="s">
        <v>541</v>
      </c>
      <c r="F116" s="16" t="s">
        <v>390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>
      <c r="A117" s="20" t="s">
        <v>542</v>
      </c>
      <c r="B117" s="16" t="s">
        <v>543</v>
      </c>
      <c r="C117" s="16" t="s">
        <v>381</v>
      </c>
      <c r="D117" s="16" t="s">
        <v>544</v>
      </c>
      <c r="E117" s="16" t="s">
        <v>545</v>
      </c>
      <c r="F117" s="16" t="s">
        <v>390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>
      <c r="A118" s="20" t="s">
        <v>546</v>
      </c>
      <c r="B118" s="16" t="s">
        <v>547</v>
      </c>
      <c r="C118" s="16" t="s">
        <v>289</v>
      </c>
      <c r="D118" s="16" t="s">
        <v>548</v>
      </c>
      <c r="E118" s="16" t="s">
        <v>549</v>
      </c>
      <c r="F118" s="16" t="s">
        <v>292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>
      <c r="A119" s="20" t="s">
        <v>550</v>
      </c>
      <c r="B119" s="16" t="s">
        <v>551</v>
      </c>
      <c r="C119" s="16" t="s">
        <v>289</v>
      </c>
      <c r="D119" s="16" t="s">
        <v>552</v>
      </c>
      <c r="E119" s="18" t="s">
        <v>553</v>
      </c>
      <c r="F119" s="16" t="s">
        <v>292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>
      <c r="A120" s="20" t="s">
        <v>554</v>
      </c>
      <c r="B120" s="16" t="s">
        <v>555</v>
      </c>
      <c r="C120" s="16" t="s">
        <v>289</v>
      </c>
      <c r="D120" s="16" t="s">
        <v>556</v>
      </c>
      <c r="E120" s="18" t="s">
        <v>557</v>
      </c>
      <c r="F120" s="16" t="s">
        <v>292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>
      <c r="A121" s="20" t="s">
        <v>558</v>
      </c>
      <c r="B121" s="16" t="s">
        <v>559</v>
      </c>
      <c r="C121" s="16" t="s">
        <v>411</v>
      </c>
      <c r="D121" s="16" t="s">
        <v>560</v>
      </c>
      <c r="E121" s="16" t="s">
        <v>561</v>
      </c>
      <c r="F121" s="16" t="s">
        <v>414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>
      <c r="A122" s="38" t="s">
        <v>562</v>
      </c>
      <c r="B122" s="16" t="s">
        <v>563</v>
      </c>
      <c r="C122" s="16" t="s">
        <v>411</v>
      </c>
      <c r="D122" s="16" t="s">
        <v>564</v>
      </c>
      <c r="E122" s="18" t="s">
        <v>565</v>
      </c>
      <c r="F122" s="40" t="s">
        <v>414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>
      <c r="A123" s="20" t="s">
        <v>566</v>
      </c>
      <c r="B123" s="16" t="s">
        <v>567</v>
      </c>
      <c r="C123" s="16" t="s">
        <v>261</v>
      </c>
      <c r="D123" s="16" t="s">
        <v>568</v>
      </c>
      <c r="E123" s="16" t="s">
        <v>569</v>
      </c>
      <c r="F123" s="16" t="s">
        <v>414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>
      <c r="A124" s="20" t="s">
        <v>570</v>
      </c>
      <c r="B124" s="16" t="s">
        <v>571</v>
      </c>
      <c r="C124" s="16" t="s">
        <v>456</v>
      </c>
      <c r="D124" s="16" t="s">
        <v>572</v>
      </c>
      <c r="E124" s="16" t="s">
        <v>573</v>
      </c>
      <c r="F124" s="16" t="s">
        <v>390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>
      <c r="A125" s="20" t="s">
        <v>574</v>
      </c>
      <c r="B125" s="16" t="s">
        <v>575</v>
      </c>
      <c r="C125" s="16" t="s">
        <v>456</v>
      </c>
      <c r="D125" s="16" t="s">
        <v>576</v>
      </c>
      <c r="E125" s="16" t="s">
        <v>577</v>
      </c>
      <c r="F125" s="16" t="s">
        <v>414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>
      <c r="A126" s="20" t="s">
        <v>578</v>
      </c>
      <c r="B126" s="16" t="s">
        <v>579</v>
      </c>
      <c r="C126" s="16" t="s">
        <v>381</v>
      </c>
      <c r="D126" s="16" t="s">
        <v>580</v>
      </c>
      <c r="E126" s="16" t="s">
        <v>581</v>
      </c>
      <c r="F126" s="16" t="s">
        <v>390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>
      <c r="A127" s="20" t="s">
        <v>582</v>
      </c>
      <c r="B127" s="16" t="s">
        <v>583</v>
      </c>
      <c r="C127" s="16" t="s">
        <v>289</v>
      </c>
      <c r="D127" s="16" t="s">
        <v>584</v>
      </c>
      <c r="E127" s="16" t="s">
        <v>585</v>
      </c>
      <c r="F127" s="16" t="s">
        <v>292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>
      <c r="A128" s="20" t="s">
        <v>586</v>
      </c>
      <c r="B128" s="16" t="s">
        <v>587</v>
      </c>
      <c r="C128" s="16" t="s">
        <v>289</v>
      </c>
      <c r="D128" s="16" t="s">
        <v>588</v>
      </c>
      <c r="E128" s="18" t="s">
        <v>589</v>
      </c>
      <c r="F128" s="16" t="s">
        <v>292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>
      <c r="A129" s="20" t="s">
        <v>590</v>
      </c>
      <c r="B129" s="16" t="s">
        <v>591</v>
      </c>
      <c r="C129" s="16" t="s">
        <v>289</v>
      </c>
      <c r="D129" s="16" t="s">
        <v>592</v>
      </c>
      <c r="E129" s="16" t="s">
        <v>593</v>
      </c>
      <c r="F129" s="16" t="s">
        <v>292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>
      <c r="A130" s="20" t="s">
        <v>594</v>
      </c>
      <c r="B130" s="16" t="s">
        <v>595</v>
      </c>
      <c r="C130" s="16" t="s">
        <v>411</v>
      </c>
      <c r="D130" s="16" t="s">
        <v>597</v>
      </c>
      <c r="E130" s="16" t="s">
        <v>598</v>
      </c>
      <c r="F130" s="16" t="s">
        <v>414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>
      <c r="A131" s="38" t="s">
        <v>599</v>
      </c>
      <c r="B131" s="16" t="s">
        <v>600</v>
      </c>
      <c r="C131" s="16" t="s">
        <v>411</v>
      </c>
      <c r="D131" s="16" t="s">
        <v>601</v>
      </c>
      <c r="E131" s="16" t="s">
        <v>602</v>
      </c>
      <c r="F131" s="16" t="s">
        <v>414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>
      <c r="A132" s="20" t="s">
        <v>603</v>
      </c>
      <c r="B132" s="16" t="s">
        <v>604</v>
      </c>
      <c r="C132" s="16" t="s">
        <v>261</v>
      </c>
      <c r="D132" s="16" t="s">
        <v>605</v>
      </c>
      <c r="E132" s="16" t="s">
        <v>606</v>
      </c>
      <c r="F132" s="16" t="s">
        <v>414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>
      <c r="A133" s="20" t="s">
        <v>607</v>
      </c>
      <c r="B133" s="16" t="s">
        <v>608</v>
      </c>
      <c r="C133" s="16" t="s">
        <v>456</v>
      </c>
      <c r="D133" s="16" t="s">
        <v>609</v>
      </c>
      <c r="E133" s="16" t="s">
        <v>610</v>
      </c>
      <c r="F133" s="16" t="s">
        <v>384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>
      <c r="A134" s="20" t="s">
        <v>611</v>
      </c>
      <c r="B134" s="16" t="s">
        <v>612</v>
      </c>
      <c r="C134" s="16" t="s">
        <v>91</v>
      </c>
      <c r="D134" s="16" t="s">
        <v>613</v>
      </c>
      <c r="E134" s="18" t="s">
        <v>614</v>
      </c>
      <c r="F134" s="16" t="s">
        <v>390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>
      <c r="A135" s="20" t="s">
        <v>615</v>
      </c>
      <c r="B135" s="16" t="s">
        <v>616</v>
      </c>
      <c r="C135" s="16" t="s">
        <v>381</v>
      </c>
      <c r="D135" s="16" t="s">
        <v>617</v>
      </c>
      <c r="E135" s="16" t="s">
        <v>618</v>
      </c>
      <c r="F135" s="16" t="s">
        <v>390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>
      <c r="A136" s="20" t="s">
        <v>619</v>
      </c>
      <c r="B136" s="16" t="s">
        <v>620</v>
      </c>
      <c r="C136" s="16" t="s">
        <v>621</v>
      </c>
      <c r="D136" s="16" t="s">
        <v>622</v>
      </c>
      <c r="E136" s="18" t="s">
        <v>623</v>
      </c>
      <c r="F136" s="16" t="s">
        <v>624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>
      <c r="A137" s="20" t="s">
        <v>625</v>
      </c>
      <c r="B137" s="16" t="s">
        <v>626</v>
      </c>
      <c r="C137" s="16" t="s">
        <v>621</v>
      </c>
      <c r="D137" s="16" t="s">
        <v>627</v>
      </c>
      <c r="E137" s="16" t="s">
        <v>628</v>
      </c>
      <c r="F137" s="16" t="s">
        <v>624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>
      <c r="A138" s="22" t="s">
        <v>629</v>
      </c>
      <c r="B138" s="16" t="s">
        <v>630</v>
      </c>
      <c r="C138" s="16" t="s">
        <v>631</v>
      </c>
      <c r="D138" s="16" t="s">
        <v>632</v>
      </c>
      <c r="E138" s="18" t="s">
        <v>633</v>
      </c>
      <c r="F138" s="16" t="s">
        <v>634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>
      <c r="A139" s="20" t="s">
        <v>635</v>
      </c>
      <c r="B139" s="16" t="s">
        <v>636</v>
      </c>
      <c r="C139" s="16" t="s">
        <v>15</v>
      </c>
      <c r="D139" s="16" t="s">
        <v>637</v>
      </c>
      <c r="E139" s="16" t="s">
        <v>638</v>
      </c>
      <c r="F139" s="16" t="s">
        <v>634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>
      <c r="A140" s="22" t="s">
        <v>640</v>
      </c>
      <c r="B140" s="16" t="s">
        <v>641</v>
      </c>
      <c r="C140" s="16" t="s">
        <v>91</v>
      </c>
      <c r="D140" s="16" t="s">
        <v>642</v>
      </c>
      <c r="E140" s="16" t="s">
        <v>643</v>
      </c>
      <c r="F140" s="16" t="s">
        <v>634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>
      <c r="A141" s="5" t="s">
        <v>644</v>
      </c>
      <c r="B141" s="5" t="s">
        <v>645</v>
      </c>
      <c r="C141" s="5" t="s">
        <v>15</v>
      </c>
      <c r="D141" s="5" t="s">
        <v>646</v>
      </c>
      <c r="E141" s="5" t="s">
        <v>647</v>
      </c>
      <c r="F141" s="5" t="s">
        <v>648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>
      <c r="A142" s="20" t="s">
        <v>649</v>
      </c>
      <c r="B142" s="16" t="s">
        <v>650</v>
      </c>
      <c r="C142" s="16" t="s">
        <v>621</v>
      </c>
      <c r="D142" s="16" t="s">
        <v>651</v>
      </c>
      <c r="E142" s="16" t="s">
        <v>652</v>
      </c>
      <c r="F142" s="16" t="s">
        <v>624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>
      <c r="A143" s="48" t="s">
        <v>654</v>
      </c>
      <c r="B143" s="48" t="s">
        <v>655</v>
      </c>
      <c r="C143" s="48" t="s">
        <v>15</v>
      </c>
      <c r="D143" s="48" t="s">
        <v>656</v>
      </c>
      <c r="E143" s="49" t="s">
        <v>657</v>
      </c>
      <c r="F143" s="48" t="s">
        <v>193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>
      <c r="A144" s="20" t="s">
        <v>658</v>
      </c>
      <c r="B144" s="16" t="s">
        <v>659</v>
      </c>
      <c r="C144" s="16" t="s">
        <v>621</v>
      </c>
      <c r="D144" s="16" t="s">
        <v>661</v>
      </c>
      <c r="E144" s="18" t="s">
        <v>662</v>
      </c>
      <c r="F144" s="16" t="s">
        <v>624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>
      <c r="A145" s="5" t="s">
        <v>663</v>
      </c>
      <c r="B145" s="5" t="s">
        <v>664</v>
      </c>
      <c r="C145" s="5" t="s">
        <v>15</v>
      </c>
      <c r="D145" s="5" t="s">
        <v>665</v>
      </c>
      <c r="E145" s="5" t="s">
        <v>666</v>
      </c>
      <c r="F145" s="5" t="s">
        <v>667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>
      <c r="A146" s="5" t="s">
        <v>668</v>
      </c>
      <c r="B146" s="5" t="s">
        <v>669</v>
      </c>
      <c r="C146" s="5" t="s">
        <v>670</v>
      </c>
      <c r="D146" s="5" t="s">
        <v>671</v>
      </c>
      <c r="E146" s="5" t="s">
        <v>672</v>
      </c>
      <c r="F146" s="5" t="s">
        <v>673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>
      <c r="A147" s="20" t="s">
        <v>674</v>
      </c>
      <c r="B147" s="16" t="s">
        <v>675</v>
      </c>
      <c r="C147" s="16" t="s">
        <v>676</v>
      </c>
      <c r="D147" s="16" t="s">
        <v>675</v>
      </c>
      <c r="E147" s="16" t="s">
        <v>677</v>
      </c>
      <c r="F147" s="16" t="s">
        <v>678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>
      <c r="A148" s="20" t="s">
        <v>680</v>
      </c>
      <c r="B148" s="16" t="s">
        <v>681</v>
      </c>
      <c r="C148" s="16" t="s">
        <v>682</v>
      </c>
      <c r="D148" s="16" t="s">
        <v>683</v>
      </c>
      <c r="E148" s="16" t="s">
        <v>684</v>
      </c>
      <c r="F148" s="16" t="s">
        <v>685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>
      <c r="A149" s="20" t="s">
        <v>686</v>
      </c>
      <c r="B149" s="16" t="s">
        <v>687</v>
      </c>
      <c r="C149" s="16" t="s">
        <v>15</v>
      </c>
      <c r="D149" s="16" t="s">
        <v>688</v>
      </c>
      <c r="E149" s="16" t="s">
        <v>689</v>
      </c>
      <c r="F149" s="16" t="s">
        <v>182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>
      <c r="A150" s="20" t="s">
        <v>691</v>
      </c>
      <c r="B150" s="16" t="s">
        <v>692</v>
      </c>
      <c r="C150" s="16" t="s">
        <v>693</v>
      </c>
      <c r="D150" s="16" t="s">
        <v>683</v>
      </c>
      <c r="E150" s="16" t="s">
        <v>694</v>
      </c>
      <c r="F150" s="16" t="s">
        <v>685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>
      <c r="A151" s="22" t="s">
        <v>695</v>
      </c>
      <c r="B151" s="16" t="s">
        <v>696</v>
      </c>
      <c r="C151" s="16" t="s">
        <v>697</v>
      </c>
      <c r="D151" s="16" t="s">
        <v>698</v>
      </c>
      <c r="E151" s="16" t="s">
        <v>699</v>
      </c>
      <c r="F151" s="16" t="s">
        <v>520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>
      <c r="A152" s="20" t="s">
        <v>700</v>
      </c>
      <c r="B152" s="16" t="s">
        <v>701</v>
      </c>
      <c r="C152" s="16" t="s">
        <v>676</v>
      </c>
      <c r="D152" s="16" t="s">
        <v>701</v>
      </c>
      <c r="E152" s="16" t="s">
        <v>703</v>
      </c>
      <c r="F152" s="16" t="s">
        <v>678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>
      <c r="A153" s="20" t="s">
        <v>704</v>
      </c>
      <c r="B153" s="16" t="s">
        <v>705</v>
      </c>
      <c r="C153" s="16" t="s">
        <v>676</v>
      </c>
      <c r="D153" s="16" t="s">
        <v>705</v>
      </c>
      <c r="E153" s="16" t="s">
        <v>706</v>
      </c>
      <c r="F153" s="16" t="s">
        <v>678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>
      <c r="A154" s="20" t="s">
        <v>707</v>
      </c>
      <c r="B154" s="16" t="s">
        <v>708</v>
      </c>
      <c r="C154" s="16" t="s">
        <v>676</v>
      </c>
      <c r="D154" s="16" t="s">
        <v>708</v>
      </c>
      <c r="E154" s="16" t="s">
        <v>709</v>
      </c>
      <c r="F154" s="16" t="s">
        <v>678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>
      <c r="A155" s="20" t="s">
        <v>711</v>
      </c>
      <c r="B155" s="16" t="s">
        <v>712</v>
      </c>
      <c r="C155" s="16" t="s">
        <v>676</v>
      </c>
      <c r="D155" s="16" t="s">
        <v>712</v>
      </c>
      <c r="E155" s="16" t="s">
        <v>713</v>
      </c>
      <c r="F155" s="16" t="s">
        <v>678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>
      <c r="A156" s="20" t="s">
        <v>714</v>
      </c>
      <c r="B156" s="16" t="s">
        <v>715</v>
      </c>
      <c r="C156" s="16" t="s">
        <v>676</v>
      </c>
      <c r="D156" s="16" t="s">
        <v>715</v>
      </c>
      <c r="E156" s="16" t="s">
        <v>716</v>
      </c>
      <c r="F156" s="16" t="s">
        <v>678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>
      <c r="A157" s="20" t="s">
        <v>717</v>
      </c>
      <c r="B157" s="16" t="s">
        <v>718</v>
      </c>
      <c r="C157" s="16" t="s">
        <v>676</v>
      </c>
      <c r="D157" s="16" t="s">
        <v>719</v>
      </c>
      <c r="E157" s="16" t="s">
        <v>720</v>
      </c>
      <c r="F157" s="16" t="s">
        <v>678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>
      <c r="A158" s="20" t="s">
        <v>721</v>
      </c>
      <c r="B158" s="16" t="s">
        <v>722</v>
      </c>
      <c r="C158" s="16" t="s">
        <v>723</v>
      </c>
      <c r="D158" s="16" t="s">
        <v>722</v>
      </c>
      <c r="E158" s="16" t="s">
        <v>724</v>
      </c>
      <c r="F158" s="16" t="s">
        <v>678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>
      <c r="A159" s="20" t="s">
        <v>725</v>
      </c>
      <c r="B159" s="16" t="s">
        <v>726</v>
      </c>
      <c r="C159" s="16" t="s">
        <v>682</v>
      </c>
      <c r="D159" s="16" t="s">
        <v>727</v>
      </c>
      <c r="E159" s="16" t="s">
        <v>728</v>
      </c>
      <c r="F159" s="16" t="s">
        <v>685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>
      <c r="A160" s="20" t="s">
        <v>729</v>
      </c>
      <c r="B160" s="16" t="s">
        <v>730</v>
      </c>
      <c r="C160" s="16" t="s">
        <v>682</v>
      </c>
      <c r="D160" s="16" t="s">
        <v>731</v>
      </c>
      <c r="E160" s="16" t="s">
        <v>732</v>
      </c>
      <c r="F160" s="16" t="s">
        <v>685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>
      <c r="A161" s="52" t="s">
        <v>733</v>
      </c>
      <c r="B161" s="16" t="s">
        <v>734</v>
      </c>
      <c r="C161" s="16" t="s">
        <v>693</v>
      </c>
      <c r="D161" s="16" t="s">
        <v>735</v>
      </c>
      <c r="E161" s="16" t="s">
        <v>736</v>
      </c>
      <c r="F161" s="16" t="s">
        <v>685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>
      <c r="A162" s="52" t="s">
        <v>737</v>
      </c>
      <c r="B162" s="16" t="s">
        <v>738</v>
      </c>
      <c r="C162" s="16" t="s">
        <v>693</v>
      </c>
      <c r="D162" s="16" t="s">
        <v>738</v>
      </c>
      <c r="E162" s="16" t="s">
        <v>736</v>
      </c>
      <c r="F162" s="16" t="s">
        <v>685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>
      <c r="A163" s="20" t="s">
        <v>740</v>
      </c>
      <c r="B163" s="16" t="s">
        <v>741</v>
      </c>
      <c r="C163" s="16" t="s">
        <v>676</v>
      </c>
      <c r="D163" s="16" t="s">
        <v>741</v>
      </c>
      <c r="E163" s="16" t="s">
        <v>742</v>
      </c>
      <c r="F163" s="16" t="s">
        <v>678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>
      <c r="A164" s="20" t="s">
        <v>743</v>
      </c>
      <c r="B164" s="16" t="s">
        <v>744</v>
      </c>
      <c r="C164" s="16" t="s">
        <v>676</v>
      </c>
      <c r="D164" s="16" t="s">
        <v>744</v>
      </c>
      <c r="E164" s="16" t="s">
        <v>745</v>
      </c>
      <c r="F164" s="16" t="s">
        <v>678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>
      <c r="A165" s="20" t="s">
        <v>747</v>
      </c>
      <c r="B165" s="16" t="s">
        <v>748</v>
      </c>
      <c r="C165" s="16" t="s">
        <v>682</v>
      </c>
      <c r="D165" s="16" t="s">
        <v>749</v>
      </c>
      <c r="E165" s="16" t="s">
        <v>750</v>
      </c>
      <c r="F165" s="16" t="s">
        <v>685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>
      <c r="A166" s="20" t="s">
        <v>753</v>
      </c>
      <c r="B166" s="16" t="s">
        <v>754</v>
      </c>
      <c r="C166" s="16" t="s">
        <v>693</v>
      </c>
      <c r="D166" s="16" t="s">
        <v>755</v>
      </c>
      <c r="E166" s="16" t="s">
        <v>756</v>
      </c>
      <c r="F166" s="16" t="s">
        <v>685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>
      <c r="A167" s="52" t="s">
        <v>757</v>
      </c>
      <c r="B167" s="16" t="s">
        <v>758</v>
      </c>
      <c r="C167" s="16" t="s">
        <v>693</v>
      </c>
      <c r="D167" s="16" t="s">
        <v>759</v>
      </c>
      <c r="E167" s="18" t="s">
        <v>760</v>
      </c>
      <c r="F167" s="16" t="s">
        <v>685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>
      <c r="A168" s="48" t="s">
        <v>761</v>
      </c>
      <c r="B168" s="48" t="s">
        <v>762</v>
      </c>
      <c r="C168" s="48" t="s">
        <v>676</v>
      </c>
      <c r="D168" s="48" t="s">
        <v>763</v>
      </c>
      <c r="E168" s="49" t="s">
        <v>764</v>
      </c>
      <c r="F168" s="48" t="s">
        <v>193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>
      <c r="A169" s="20" t="s">
        <v>765</v>
      </c>
      <c r="B169" s="16" t="s">
        <v>766</v>
      </c>
      <c r="C169" s="16" t="s">
        <v>676</v>
      </c>
      <c r="D169" s="16" t="s">
        <v>766</v>
      </c>
      <c r="E169" s="16" t="s">
        <v>767</v>
      </c>
      <c r="F169" s="16" t="s">
        <v>678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>
      <c r="A170" s="20" t="s">
        <v>768</v>
      </c>
      <c r="B170" s="16" t="s">
        <v>769</v>
      </c>
      <c r="C170" s="16" t="s">
        <v>770</v>
      </c>
      <c r="D170" s="16" t="s">
        <v>769</v>
      </c>
      <c r="E170" s="18" t="s">
        <v>771</v>
      </c>
      <c r="F170" s="16" t="s">
        <v>193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>
      <c r="A171" s="20" t="s">
        <v>772</v>
      </c>
      <c r="B171" s="16" t="s">
        <v>773</v>
      </c>
      <c r="C171" s="16" t="s">
        <v>693</v>
      </c>
      <c r="D171" s="16" t="s">
        <v>774</v>
      </c>
      <c r="E171" s="16" t="s">
        <v>775</v>
      </c>
      <c r="F171" s="16" t="s">
        <v>685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>
      <c r="A172" s="20" t="s">
        <v>777</v>
      </c>
      <c r="B172" s="16" t="s">
        <v>778</v>
      </c>
      <c r="C172" s="16" t="s">
        <v>779</v>
      </c>
      <c r="D172" s="16" t="s">
        <v>780</v>
      </c>
      <c r="E172" s="18" t="s">
        <v>781</v>
      </c>
      <c r="F172" s="16" t="s">
        <v>520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>
      <c r="A173" s="38" t="s">
        <v>782</v>
      </c>
      <c r="B173" s="16" t="s">
        <v>783</v>
      </c>
      <c r="C173" s="16" t="s">
        <v>697</v>
      </c>
      <c r="D173" s="16" t="s">
        <v>784</v>
      </c>
      <c r="E173" s="16" t="s">
        <v>785</v>
      </c>
      <c r="F173" s="16" t="s">
        <v>786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>
      <c r="A174" s="54" t="s">
        <v>788</v>
      </c>
      <c r="B174" s="16" t="s">
        <v>789</v>
      </c>
      <c r="C174" s="16" t="s">
        <v>697</v>
      </c>
      <c r="D174" s="16" t="s">
        <v>790</v>
      </c>
      <c r="E174" s="16" t="s">
        <v>791</v>
      </c>
      <c r="F174" s="16" t="s">
        <v>792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>
      <c r="A175" s="20" t="s">
        <v>793</v>
      </c>
      <c r="B175" s="16" t="s">
        <v>794</v>
      </c>
      <c r="C175" s="16" t="s">
        <v>795</v>
      </c>
      <c r="D175" s="18" t="s">
        <v>796</v>
      </c>
      <c r="E175" s="18" t="s">
        <v>797</v>
      </c>
      <c r="F175" s="16" t="s">
        <v>792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>
      <c r="A176" s="22" t="s">
        <v>798</v>
      </c>
      <c r="B176" s="16" t="s">
        <v>799</v>
      </c>
      <c r="C176" s="16" t="s">
        <v>15</v>
      </c>
      <c r="D176" s="16" t="s">
        <v>800</v>
      </c>
      <c r="E176" s="18" t="s">
        <v>801</v>
      </c>
      <c r="F176" s="16" t="s">
        <v>786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>
      <c r="A177" s="22" t="s">
        <v>802</v>
      </c>
      <c r="B177" s="16" t="s">
        <v>803</v>
      </c>
      <c r="C177" s="16" t="s">
        <v>15</v>
      </c>
      <c r="D177" s="16" t="s">
        <v>804</v>
      </c>
      <c r="E177" s="16" t="s">
        <v>805</v>
      </c>
      <c r="F177" s="16" t="s">
        <v>786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>
      <c r="A178" s="20" t="s">
        <v>806</v>
      </c>
      <c r="B178" s="16" t="s">
        <v>807</v>
      </c>
      <c r="C178" s="16" t="s">
        <v>697</v>
      </c>
      <c r="D178" s="16" t="s">
        <v>808</v>
      </c>
      <c r="E178" s="16" t="s">
        <v>809</v>
      </c>
      <c r="F178" s="16" t="s">
        <v>810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>
      <c r="A179" s="48" t="s">
        <v>812</v>
      </c>
      <c r="B179" s="48" t="s">
        <v>813</v>
      </c>
      <c r="C179" s="5" t="s">
        <v>697</v>
      </c>
      <c r="D179" s="48" t="s">
        <v>814</v>
      </c>
      <c r="E179" s="49" t="s">
        <v>815</v>
      </c>
      <c r="F179" s="48" t="s">
        <v>193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>
      <c r="A180" s="54" t="s">
        <v>816</v>
      </c>
      <c r="B180" s="16" t="s">
        <v>817</v>
      </c>
      <c r="C180" s="16" t="s">
        <v>15</v>
      </c>
      <c r="D180" s="16" t="s">
        <v>817</v>
      </c>
      <c r="E180" s="16" t="s">
        <v>818</v>
      </c>
      <c r="F180" s="16" t="s">
        <v>792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>
      <c r="A181" s="20" t="s">
        <v>819</v>
      </c>
      <c r="B181" s="16" t="s">
        <v>820</v>
      </c>
      <c r="C181" s="16" t="s">
        <v>821</v>
      </c>
      <c r="D181" s="16" t="s">
        <v>822</v>
      </c>
      <c r="E181" s="18" t="s">
        <v>823</v>
      </c>
      <c r="F181" s="16" t="s">
        <v>824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>
      <c r="A182" s="48" t="s">
        <v>826</v>
      </c>
      <c r="B182" s="48" t="s">
        <v>827</v>
      </c>
      <c r="C182" s="48" t="s">
        <v>828</v>
      </c>
      <c r="D182" s="48" t="s">
        <v>829</v>
      </c>
      <c r="E182" s="48" t="s">
        <v>830</v>
      </c>
      <c r="F182" s="48" t="s">
        <v>824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>
      <c r="A183" s="20" t="s">
        <v>831</v>
      </c>
      <c r="B183" s="16" t="s">
        <v>832</v>
      </c>
      <c r="C183" s="16" t="s">
        <v>833</v>
      </c>
      <c r="D183" s="16" t="s">
        <v>834</v>
      </c>
      <c r="E183" s="16" t="s">
        <v>835</v>
      </c>
      <c r="F183" s="16" t="s">
        <v>836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>
      <c r="A184" s="20" t="s">
        <v>838</v>
      </c>
      <c r="B184" s="16" t="s">
        <v>839</v>
      </c>
      <c r="C184" s="16" t="s">
        <v>840</v>
      </c>
      <c r="D184" s="16" t="s">
        <v>841</v>
      </c>
      <c r="E184" s="16" t="s">
        <v>842</v>
      </c>
      <c r="F184" s="16" t="s">
        <v>843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>
      <c r="A185" s="20" t="s">
        <v>844</v>
      </c>
      <c r="B185" s="16" t="s">
        <v>845</v>
      </c>
      <c r="C185" s="16" t="s">
        <v>840</v>
      </c>
      <c r="D185" s="16" t="s">
        <v>846</v>
      </c>
      <c r="E185" s="16" t="s">
        <v>847</v>
      </c>
      <c r="F185" s="16" t="s">
        <v>843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>
      <c r="A186" s="48" t="s">
        <v>848</v>
      </c>
      <c r="B186" s="48" t="s">
        <v>849</v>
      </c>
      <c r="C186" s="48" t="s">
        <v>850</v>
      </c>
      <c r="D186" s="48" t="s">
        <v>849</v>
      </c>
      <c r="E186" s="48" t="s">
        <v>851</v>
      </c>
      <c r="F186" s="48" t="s">
        <v>836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>
      <c r="A187" s="48" t="s">
        <v>852</v>
      </c>
      <c r="B187" s="48" t="s">
        <v>853</v>
      </c>
      <c r="C187" s="48" t="s">
        <v>854</v>
      </c>
      <c r="D187" s="48" t="s">
        <v>855</v>
      </c>
      <c r="E187" s="48" t="s">
        <v>856</v>
      </c>
      <c r="F187" s="48" t="s">
        <v>824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>
      <c r="A188" s="48" t="s">
        <v>858</v>
      </c>
      <c r="B188" s="48" t="s">
        <v>807</v>
      </c>
      <c r="C188" s="48" t="s">
        <v>91</v>
      </c>
      <c r="D188" s="48" t="s">
        <v>859</v>
      </c>
      <c r="E188" s="49" t="s">
        <v>860</v>
      </c>
      <c r="F188" s="48" t="s">
        <v>193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>
      <c r="A189" s="48" t="s">
        <v>862</v>
      </c>
      <c r="B189" s="48" t="s">
        <v>863</v>
      </c>
      <c r="C189" s="48" t="s">
        <v>854</v>
      </c>
      <c r="D189" s="48" t="s">
        <v>864</v>
      </c>
      <c r="E189" s="48" t="s">
        <v>865</v>
      </c>
      <c r="F189" s="48" t="s">
        <v>866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>
      <c r="A190" s="20" t="s">
        <v>867</v>
      </c>
      <c r="B190" s="16" t="s">
        <v>868</v>
      </c>
      <c r="C190" s="16" t="s">
        <v>869</v>
      </c>
      <c r="D190" s="16" t="s">
        <v>870</v>
      </c>
      <c r="E190" s="16" t="s">
        <v>871</v>
      </c>
      <c r="F190" s="16" t="s">
        <v>836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>
      <c r="A191" s="48" t="s">
        <v>873</v>
      </c>
      <c r="B191" s="48" t="s">
        <v>874</v>
      </c>
      <c r="C191" s="48" t="s">
        <v>869</v>
      </c>
      <c r="D191" s="49" t="s">
        <v>875</v>
      </c>
      <c r="E191" s="49" t="s">
        <v>876</v>
      </c>
      <c r="F191" s="48" t="s">
        <v>866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>
      <c r="A192" s="20" t="s">
        <v>877</v>
      </c>
      <c r="B192" s="16" t="s">
        <v>878</v>
      </c>
      <c r="C192" s="16" t="s">
        <v>15</v>
      </c>
      <c r="D192" s="16" t="s">
        <v>878</v>
      </c>
      <c r="E192" s="16" t="s">
        <v>879</v>
      </c>
      <c r="F192" s="16" t="s">
        <v>843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>
      <c r="A193" s="20" t="s">
        <v>880</v>
      </c>
      <c r="B193" s="16" t="s">
        <v>881</v>
      </c>
      <c r="C193" s="16" t="s">
        <v>882</v>
      </c>
      <c r="D193" s="16" t="s">
        <v>883</v>
      </c>
      <c r="E193" s="16" t="s">
        <v>884</v>
      </c>
      <c r="F193" s="16" t="s">
        <v>843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</sheetData>
  <conditionalFormatting sqref="A1:A1019">
    <cfRule type="notContainsBlanks" dxfId="0" priority="1">
      <formula>LEN(TRIM(A1))&gt;0</formula>
    </cfRule>
  </conditionalFormatting>
  <conditionalFormatting sqref="B1:F1">
    <cfRule type="notContainsBlanks" dxfId="0" priority="2">
      <formula>LEN(TRIM(B1))&gt;0</formula>
    </cfRule>
  </conditionalFormatting>
  <drawing r:id="rId1"/>
</worksheet>
</file>