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8_{F4DB0C01-9BBD-4758-95A1-4A72BDFE62D9}" xr6:coauthVersionLast="45" xr6:coauthVersionMax="45" xr10:uidLastSave="{00000000-0000-0000-0000-000000000000}"/>
  <bookViews>
    <workbookView xWindow="-108" yWindow="-108" windowWidth="23256" windowHeight="12576" tabRatio="852" activeTab="1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6" sheetId="4" r:id="rId5"/>
    <sheet name="TCSummary16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/>
  <c r="D9" i="4"/>
  <c r="B4" i="4"/>
  <c r="B3" i="4" s="1"/>
  <c r="B9" i="4" l="1"/>
  <c r="B8" i="4" s="1"/>
  <c r="B11" i="4" s="1"/>
  <c r="B16" i="4" l="1"/>
  <c r="B20" i="4" s="1"/>
  <c r="B22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<sst xmlns="http://schemas.openxmlformats.org/spreadsheetml/2006/main" count="265" uniqueCount="219">
  <si>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</si>
  <si>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</si>
  <si>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</si>
  <si>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</si>
  <si>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</si>
  <si>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</si>
  <si>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</si>
  <si>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</si>
  <si>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</si>
  <si>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</si>
  <si>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</si>
  <si>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</si>
  <si>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</si>
  <si>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</si>
  <si>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</si>
  <si>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</si>
  <si>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</si>
  <si>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</si>
  <si>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</si>
  <si>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</si>
  <si>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</si>
  <si>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</si>
  <si>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</si>
  <si>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</si>
  <si>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</si>
  <si>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</si>
  <si>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</si>
  <si>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</si>
  <si>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</si>
  <si>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</si>
  <si>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</si>
  <si>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</si>
  <si>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</si>
  <si>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</si>
  <si>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</si>
  <si>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</si>
  <si>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</si>
  <si>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</si>
  <si>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</si>
  <si>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</si>
  <si>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</si>
  <si>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</si>
  <si>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</si>
  <si>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</si>
  <si>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</si>
  <si>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</si>
  <si>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</si>
  <si>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</si>
  <si>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</si>
  <si>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</si>
  <si>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</si>
  <si>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</si>
  <si>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</si>
  <si>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</si>
  <si>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</si>
  <si>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</si>
  <si>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</si>
  <si>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</si>
  <si>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</si>
  <si>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</si>
  <si>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</si>
  <si>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</si>
  <si>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</si>
  <si>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</si>
  <si>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</si>
  <si>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</si>
  <si>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</si>
  <si>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</si>
  <si>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</si>
  <si>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</si>
  <si>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</si>
  <si>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</si>
  <si>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</si>
  <si>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</si>
  <si>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</si>
  <si>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</si>
  <si>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</si>
  <si>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</si>
  <si>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</si>
  <si>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</si>
  <si>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</si>
  <si>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</si>
  <si>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</si>
  <si>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</si>
  <si>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</si>
  <si>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</si>
  <si>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</si>
  <si>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</si>
  <si>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</si>
  <si>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</si>
  <si>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</si>
  <si>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</si>
  <si>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</si>
  <si>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</si>
  <si>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</si>
  <si>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</si>
  <si>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</si>
  <si>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</si>
  <si>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</si>
  <si>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</si>
  <si>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</si>
  <si>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</si>
  <si>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</si>
  <si>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</si>
  <si>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</si>
  <si>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</si>
  <si>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</si>
  <si>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</si>
  <si>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</si>
  <si>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</si>
  <si>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</si>
  <si>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</si>
  <si>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</si>
  <si>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</si>
  <si>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</si>
  <si>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</si>
  <si>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</si>
  <si>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</si>
  <si>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</si>
  <si>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</si>
  <si>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</si>
  <si>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</si>
  <si>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</si>
  <si>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</si>
  <si>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</si>
  <si>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</si>
  <si>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</si>
  <si>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</si>
  <si>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</si>
  <si>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</si>
  <si>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</si>
  <si>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</si>
  <si>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</si>
  <si>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</si>
  <si>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</si>
  <si>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</si>
  <si>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</si>
  <si>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</si>
  <si>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</si>
  <si>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</si>
  <si>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</si>
  <si>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</si>
  <si>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</si>
  <si>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</si>
  <si>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</si>
  <si>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</si>
  <si>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</si>
  <si>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</si>
  <si>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</si>
  <si>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</si>
  <si>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</si>
  <si>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</si>
  <si>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</si>
  <si>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</si>
  <si>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</si>
  <si>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</si>
  <si>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</si>
  <si>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</si>
  <si>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</si>
  <si>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</si>
  <si>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</si>
  <si>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</si>
  <si>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</si>
  <si>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</si>
  <si>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</si>
  <si>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</si>
  <si>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</si>
  <si>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</si>
  <si>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</si>
  <si>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</si>
  <si>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</si>
  <si>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</si>
  <si>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</si>
  <si>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</si>
  <si>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</si>
  <si>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</si>
  <si>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</si>
  <si>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</si>
  <si>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</si>
  <si>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</si>
  <si>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</si>
  <si>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</si>
  <si>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</si>
  <si>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</si>
  <si>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</si>
  <si>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</si>
  <si>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</si>
  <si>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</si>
  <si>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</si>
  <si>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</si>
  <si>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</si>
  <si>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</si>
  <si>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</si>
  <si>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</si>
  <si>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</si>
  <si>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</si>
  <si>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</si>
  <si>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</si>
  <si>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</si>
  <si>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</si>
  <si>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</si>
  <si>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</si>
  <si>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</si>
  <si>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</si>
  <si>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</si>
  <si>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</si>
  <si>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</si>
  <si>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</si>
  <si>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https://worldpopulationreview.com/us-cities/</t>
  </si>
  <si>
    <t>San Francisco, CA</t>
  </si>
  <si>
    <t>Class B</t>
  </si>
  <si>
    <t>$/sq.f</t>
  </si>
  <si>
    <t>http://cbre.vo.llnwd.net/grgservices/secure/North%20America%20Cap%20Rate%20Survey_H2%202019_AWXl.pdf?e=1584553387&amp;h=6d3e276cd106fafa8618ab897f7cea2d</t>
  </si>
  <si>
    <t>Healthpeak Properties, Inc., Office building in San Francisco, CA</t>
  </si>
  <si>
    <t>assume 6.5% interest rate</t>
  </si>
  <si>
    <t>2001 Van Ness Ave, San Francisco, CA, United States</t>
  </si>
  <si>
    <t>http://cbre.vo.llnwd.net/grgservices/secure/Silicon_Valley_Office_MarketView_Q4_2019.pdf?e=1584562771&amp;h=b10ba819e7f67520c04730b4f28859b5</t>
  </si>
  <si>
    <t>Healthpeak Properties, Inc.</t>
  </si>
  <si>
    <t>https://finance.yahoo.com/quote/PEAK/key-statistics?p=PEAK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</si>
</sst>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6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6"/>
      <sheetName val="TCSummary16"/>
      <sheetName val="applicationDB"/>
    </sheetNames>
    <sheetDataSet>
      <sheetData sheetId="0">
        <row r="14">
          <cell r="D14">
            <v>3.4375</v>
          </cell>
        </row>
        <row r="16">
          <cell r="C16" t="str">
            <v>Credit Manager Review</v>
          </cell>
        </row>
        <row r="18">
          <cell r="C18">
            <v>7.3800000000000004E-2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0.09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Silicon_Valley_Office_MarketView_Q4_2019.pdf?e=1584562771&amp;h=b10ba819e7f67520c04730b4f28859b5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PEAK/key-statistics?p=PEAK" TargetMode="External"/><Relationship Id="rId4" Type="http://schemas.openxmlformats.org/officeDocument/2006/relationships/hyperlink" Target="https://finance.yahoo.com/quote/PEAK/key-statistics?p=PE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M14" sqref="M14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TCSummary16!A6</f>
        <v>Office</v>
      </c>
      <c r="B5" s="39">
        <v>0.75</v>
      </c>
      <c r="C5" s="43">
        <f>Property!J12</f>
        <v>2.9000000000000004</v>
      </c>
      <c r="D5" s="44">
        <f>C5*B5</f>
        <v>2.1750000000000003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3.05</v>
      </c>
      <c r="D9" s="44">
        <f>C9*B9</f>
        <v>0.76249999999999996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3</v>
      </c>
      <c r="B12" s="134"/>
      <c r="C12" s="43">
        <f>IF(A12=I11,1,IF(A12=I12,0.5,0))</f>
        <v>0.5</v>
      </c>
      <c r="D12" s="44">
        <f>C12</f>
        <v>0.5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3.4375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>
        <f>IF(C20="Initial Application Rejected","Pricing not applicable",C20+C19)</f>
        <v>7.3800000000000004E-2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>
        <f>IF(D14&lt;3.2,"Initial Application Rejected",IF(D14&lt;3.6,TestCase16!B31,TestCase16!B31-0.25%))</f>
        <v>0.05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tabSelected="1" zoomScale="90" zoomScaleNormal="90" workbookViewId="0">
      <pane xSplit="1" ySplit="3" topLeftCell="B4" activePane="bottomRight" state="frozen"/>
      <selection activeCell="D10" sqref="D10"/>
      <selection pane="topRight" activeCell="D10" sqref="D10"/>
      <selection pane="bottomLeft" activeCell="D10" sqref="D10"/>
      <selection pane="bottomRight" activeCell="H4" sqref="H4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IF(TCSummary16!B11&lt;=60%,5,IF(TCSummary16!B11&lt;=65%,4,IF(TCSummary16!B11&lt;=70%,3,IF(TCSummary16!B11&lt;=74.99%,2,1))))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IF(TestCase16!B27&gt;1.5,5,IF(TestCase16!B27&gt;1.4,4,IF(TestCase16!B27&gt;1.3,3,IF(TestCase16!B27&gt;1.2,2,1))))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IF(TCSummary16!B18-TCSummary16!B17&lt;1%,5,IF(TCSummary16!B18-TCSummary16!B17&lt;2%,4,IF(TCSummary16!B18-TCSummary16!B17&lt;3%,3,IF(TCSummary16!B18-TCSummary16!B17&lt;4%,2,1))))</f>
        <v>2</v>
      </c>
      <c r="I6" s="126">
        <v>0.15</v>
      </c>
      <c r="J6" s="127">
        <f t="shared" si="0"/>
        <v>0.3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IF(TCSummary16!B14&gt;2000000,5,IF(TCSummary16!B14&gt;1500000,4,IF(TCSummary16!B14&gt;1000000,3,IF(TCSummary16!B14&gt;500000,2,1))))</f>
        <v>2</v>
      </c>
      <c r="I7" s="33">
        <v>0.1</v>
      </c>
      <c r="J7" s="23">
        <f t="shared" si="0"/>
        <v>0.2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4</v>
      </c>
      <c r="I9" s="32">
        <v>0.15</v>
      </c>
      <c r="J9" s="23">
        <f t="shared" si="0"/>
        <v>0.6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2.9000000000000004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11" sqref="H11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IF(TCSummary16!B31&gt;2,5,IF(TCSummary16!B31&gt;1.5,4,IF(TCSummary16!B31&gt;1,3,IF(TCSummary16!B31&gt;0.5,2,1))))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IF(TCSummary16!B28&gt;20,5,IF(TCSummary16!B28&gt;15,4,IF(TCSummary16!B28&gt;10,3,IF(TCSummary16!B28&gt;5,2,1))))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IF(TCSummary16!B29&gt;750,5,IF(TCSummary16!B29&gt;700,4,IF(TCSummary16!B29&gt;650,3,IF(TCSummary16!B29&gt;600,2,1))))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3</v>
      </c>
      <c r="I7" s="22">
        <v>0.1</v>
      </c>
      <c r="J7" s="23">
        <f>H7*I7</f>
        <v>0.30000000000000004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IF(TCSummary16!B23&gt;2.5,5,IF(TCSummary16!B23&gt;2,4,IF(TCSummary16!B23&gt;1.5,3,IF(TCSummary16!B23&gt;1,2,1))))</f>
        <v>2</v>
      </c>
      <c r="I4" s="21">
        <v>0.25</v>
      </c>
      <c r="J4" s="25">
        <f>I4*H4</f>
        <v>0.5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IF(TCSummary16!B24&lt;1,5,IF(TCSummary16!B24&lt;1.25,4,IF(TCSummary16!B24&lt;1.5,3,IF(TCSummary16!B24&lt;1.75,2,1))))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IF(TCSummary16!B22&gt;20,5,IF(TCSummary16!B22&gt;15,4,IF(TCSummary16!B22&gt;10,3,IF(TCSummary16!B22&gt;5,2,1))))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3.05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3011822.4</v>
      </c>
      <c r="C3" s="175" t="s">
        <v>207</v>
      </c>
      <c r="D3" s="109" t="s">
        <v>211</v>
      </c>
      <c r="E3" s="4" t="s">
        <v>72</v>
      </c>
    </row>
    <row r="4" spans="1:5" x14ac:dyDescent="0.3">
      <c r="A4" s="48" t="s">
        <v>73</v>
      </c>
      <c r="B4" s="49">
        <f>C4*D4*12</f>
        <v>3011822.4</v>
      </c>
      <c r="C4" s="16">
        <v>27281</v>
      </c>
      <c r="D4" s="50">
        <v>9.1999999999999993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271064.016</v>
      </c>
      <c r="D8" s="50"/>
    </row>
    <row r="9" spans="1:5" ht="15" x14ac:dyDescent="0.35">
      <c r="A9" s="48" t="s">
        <v>58</v>
      </c>
      <c r="B9" s="49">
        <f>B4*D9</f>
        <v>271064.016</v>
      </c>
      <c r="D9" s="182">
        <f>[1]TCSummary16!B18</f>
        <v>0.09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2740758.3840000001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527188</v>
      </c>
      <c r="D13" s="50"/>
      <c r="E13" t="s">
        <v>74</v>
      </c>
    </row>
    <row r="14" spans="1:5" x14ac:dyDescent="0.3">
      <c r="A14" s="48" t="s">
        <v>62</v>
      </c>
      <c r="B14" s="49">
        <v>51000</v>
      </c>
      <c r="D14" s="50"/>
      <c r="E14" t="s">
        <v>75</v>
      </c>
    </row>
    <row r="15" spans="1:5" x14ac:dyDescent="0.3">
      <c r="A15" s="48" t="s">
        <v>63</v>
      </c>
      <c r="B15" s="49">
        <v>745000</v>
      </c>
      <c r="D15" s="50"/>
      <c r="E15" t="s">
        <v>76</v>
      </c>
    </row>
    <row r="16" spans="1:5" x14ac:dyDescent="0.3">
      <c r="A16" s="48" t="s">
        <v>178</v>
      </c>
      <c r="B16" s="49">
        <f>B11*D16</f>
        <v>109630.33536000001</v>
      </c>
      <c r="D16" s="183">
        <v>0.04</v>
      </c>
      <c r="E16" t="s">
        <v>205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/>
      <c r="D18" s="50"/>
    </row>
    <row r="19" spans="1:7" x14ac:dyDescent="0.3">
      <c r="A19" s="48" t="s">
        <v>66</v>
      </c>
      <c r="B19" s="49">
        <v>31000</v>
      </c>
      <c r="D19" s="50"/>
    </row>
    <row r="20" spans="1:7" x14ac:dyDescent="0.3">
      <c r="A20" s="107" t="s">
        <v>67</v>
      </c>
      <c r="B20" s="108">
        <f>SUM(B13:B19)</f>
        <v>1463818.3353599999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1276940.0486400002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986026.08</v>
      </c>
      <c r="C24" s="175"/>
      <c r="D24" s="109"/>
      <c r="E24" s="47" t="s">
        <v>214</v>
      </c>
    </row>
    <row r="25" spans="1:7" x14ac:dyDescent="0.3">
      <c r="A25" s="48" t="s">
        <v>68</v>
      </c>
      <c r="B25" s="49">
        <f>D25*C25</f>
        <v>986026.08</v>
      </c>
      <c r="C25" s="16">
        <v>12</v>
      </c>
      <c r="D25" s="117">
        <v>82168.84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1.2950367891283365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290913.96864000021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0.05</v>
      </c>
      <c r="D31" s="50"/>
      <c r="E31" s="46" t="s">
        <v>212</v>
      </c>
      <c r="G31" s="46"/>
    </row>
    <row r="32" spans="1:7" x14ac:dyDescent="0.3">
      <c r="A32" s="48"/>
      <c r="B32" s="49"/>
      <c r="D32" s="50"/>
      <c r="E32" t="s">
        <v>210</v>
      </c>
    </row>
    <row r="33" spans="1:5" ht="15.6" x14ac:dyDescent="0.3">
      <c r="A33" s="54" t="s">
        <v>78</v>
      </c>
      <c r="B33" s="55">
        <f>B22/B31</f>
        <v>25538800.972800002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C8A014C0-A080-40A6-8BF8-FF973DCBD618}"/>
    <hyperlink ref="E31" r:id="rId2" display="http://cbre.vo.llnwd.net/grgservices/secure/North America Cap Rate Survey_H2 2019_AWXl.pdf?e=1584553387&amp;h=6d3e276cd106fafa8618ab897f7cea2d" xr:uid="{FE4D3FB6-1000-4CB3-8046-641ADBB3A72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180</v>
      </c>
    </row>
    <row r="3" spans="1:9" x14ac:dyDescent="0.3">
      <c r="A3" s="116" t="s">
        <v>215</v>
      </c>
      <c r="B3" s="79"/>
      <c r="I3" s="8" t="s">
        <v>206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13000000</v>
      </c>
    </row>
    <row r="10" spans="1:9" x14ac:dyDescent="0.3">
      <c r="A10" s="48" t="s">
        <v>82</v>
      </c>
      <c r="B10" s="80">
        <v>18000000</v>
      </c>
      <c r="C10" t="s">
        <v>157</v>
      </c>
    </row>
    <row r="11" spans="1:9" x14ac:dyDescent="0.3">
      <c r="A11" s="81" t="s">
        <v>83</v>
      </c>
      <c r="B11" s="184">
        <f>B9/B10</f>
        <v>0.72222222222222221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209</v>
      </c>
      <c r="B14" s="185">
        <v>906419</v>
      </c>
      <c r="C14" s="46" t="s">
        <v>208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0.06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0.09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 t="s">
        <v>217</v>
      </c>
    </row>
    <row r="22" spans="1:5" x14ac:dyDescent="0.3">
      <c r="A22" s="51" t="s">
        <v>174</v>
      </c>
      <c r="B22" s="118">
        <v>35</v>
      </c>
    </row>
    <row r="23" spans="1:5" x14ac:dyDescent="0.3">
      <c r="A23" s="51" t="s">
        <v>125</v>
      </c>
      <c r="B23" s="85">
        <v>1.5</v>
      </c>
      <c r="C23" s="46" t="s">
        <v>218</v>
      </c>
    </row>
    <row r="24" spans="1:5" x14ac:dyDescent="0.3">
      <c r="A24" s="81" t="s">
        <v>85</v>
      </c>
      <c r="B24" s="82">
        <v>97.62</v>
      </c>
      <c r="C24" s="46" t="s">
        <v>218</v>
      </c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3.4375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7.3800000000000004E-2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010C9A8D-6EC6-4381-A681-C22B89EAAC6A}">
      <formula1>$I$2:$I$7</formula1>
    </dataValidation>
  </dataValidations>
  <hyperlinks>
    <hyperlink ref="C34" r:id="rId1" xr:uid="{9EE67255-DA4B-4168-8FC8-E794207EC47B}"/>
    <hyperlink ref="C14" r:id="rId2" xr:uid="{6A9B963B-3B9E-4D44-8DE1-3200A28817B6}"/>
    <hyperlink ref="C17" r:id="rId3" xr:uid="{37D46AB6-9F87-4C13-AD32-091EF91BE87D}"/>
    <hyperlink ref="C24" r:id="rId4" xr:uid="{5D4692D3-E5C1-41C8-A7A3-6FB60C3B36A0}"/>
    <hyperlink ref="C23" r:id="rId5" xr:uid="{42E1DC5D-6F9A-4455-9220-F54BEE5B7B2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TestCase16</vt:lpstr>
      <vt:lpstr>TCSummary16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2020-04-13T23:32:39Z</dcterms:modified>
</cp:coreProperties>
</file>