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EC50EC0A-CB24-4E13-B1BB-8987573AA1B6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3" sheetId="4" r:id="rId5"/>
    <sheet name="TCSummary23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/>
  <c r="D9" i="4"/>
  <c r="B5" i="4"/>
  <c r="B4" i="4"/>
  <c r="B9" i="4" s="1"/>
  <c r="B8" i="4" s="1"/>
  <c r="B3" i="4"/>
  <c r="B11" i="4" l="1"/>
  <c r="B16" i="4" l="1"/>
  <c r="B20" i="4" s="1"/>
  <c r="B22" i="4" s="1"/>
  <c r="B33" i="4" l="1"/>
  <c r="B28" i="4"/>
  <c r="B27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<sst xmlns="http://schemas.openxmlformats.org/spreadsheetml/2006/main" count="264" uniqueCount="218">
  <si>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</si>
  <si>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</si>
  <si>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</si>
  <si>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</si>
  <si>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</si>
  <si>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</si>
  <si>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</si>
  <si>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</si>
  <si>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</si>
  <si>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</si>
  <si>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</si>
  <si>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</si>
  <si>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</si>
  <si>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</si>
  <si>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</si>
  <si>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</si>
  <si>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</si>
  <si>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</si>
  <si>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</si>
  <si>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</si>
  <si>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</si>
  <si>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</si>
  <si>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</si>
  <si>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</si>
  <si>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</si>
  <si>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</si>
  <si>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</si>
  <si>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</si>
  <si>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</si>
  <si>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</si>
  <si>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</si>
  <si>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</si>
  <si>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</si>
  <si>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</si>
  <si>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</si>
  <si>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</si>
  <si>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</si>
  <si>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</si>
  <si>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</si>
  <si>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</si>
  <si>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</si>
  <si>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</si>
  <si>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</si>
  <si>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</si>
  <si>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</si>
  <si>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</si>
  <si>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</si>
  <si>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</si>
  <si>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</si>
  <si>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</si>
  <si>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</si>
  <si>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</si>
  <si>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</si>
  <si>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</si>
  <si>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</si>
  <si>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</si>
  <si>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</si>
  <si>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</si>
  <si>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</si>
  <si>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</si>
  <si>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</si>
  <si>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</si>
  <si>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</si>
  <si>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</si>
  <si>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</si>
  <si>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</si>
  <si>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</si>
  <si>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</si>
  <si>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</si>
  <si>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</si>
  <si>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</si>
  <si>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</si>
  <si>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</si>
  <si>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</si>
  <si>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</si>
  <si>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</si>
  <si>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</si>
  <si>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</si>
  <si>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</si>
  <si>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</si>
  <si>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</si>
  <si>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</si>
  <si>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</si>
  <si>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</si>
  <si>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</si>
  <si>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</si>
  <si>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</si>
  <si>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</si>
  <si>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</si>
  <si>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</si>
  <si>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</si>
  <si>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</si>
  <si>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</si>
  <si>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</si>
  <si>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</si>
  <si>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</si>
  <si>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</si>
  <si>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</si>
  <si>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</si>
  <si>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</si>
  <si>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</si>
  <si>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</si>
  <si>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</si>
  <si>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</si>
  <si>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</si>
  <si>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</si>
  <si>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</si>
  <si>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</si>
  <si>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</si>
  <si>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</si>
  <si>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</si>
  <si>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</si>
  <si>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</si>
  <si>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</si>
  <si>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</si>
  <si>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</si>
  <si>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</si>
  <si>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</si>
  <si>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</si>
  <si>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</si>
  <si>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</si>
  <si>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</si>
  <si>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</si>
  <si>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</si>
  <si>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</si>
  <si>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</si>
  <si>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</si>
  <si>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</si>
  <si>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</si>
  <si>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</si>
  <si>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</si>
  <si>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</si>
  <si>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</si>
  <si>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</si>
  <si>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</si>
  <si>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</si>
  <si>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</si>
  <si>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</si>
  <si>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</si>
  <si>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</si>
  <si>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</si>
  <si>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</si>
  <si>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</si>
  <si>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</si>
  <si>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</si>
  <si>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</si>
  <si>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</si>
  <si>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</si>
  <si>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</si>
  <si>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</si>
  <si>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</si>
  <si>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</si>
  <si>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</si>
  <si>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</si>
  <si>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</si>
  <si>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</si>
  <si>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</si>
  <si>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</si>
  <si>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</si>
  <si>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</si>
  <si>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</si>
  <si>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</si>
  <si>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</si>
  <si>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</si>
  <si>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</si>
  <si>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</si>
  <si>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</si>
  <si>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</si>
  <si>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</si>
  <si>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</si>
  <si>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</si>
  <si>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</si>
  <si>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</si>
  <si>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</si>
  <si>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</si>
  <si>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</si>
  <si>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</si>
  <si>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</si>
  <si>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</si>
  <si>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</si>
  <si>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</si>
  <si>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</si>
  <si>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</si>
  <si>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</si>
  <si>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</si>
  <si>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</si>
  <si>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</si>
  <si>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</si>
  <si>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</si>
  <si>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</si>
  <si>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</si>
  <si>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</si>
  <si>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</si>
  <si>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</si>
  <si>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</si>
  <si>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</si>
  <si>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</si>
  <si>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</si>
  <si>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</si>
  <si>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</si>
  <si>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</si>
  <si>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</si>
  <si>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</si>
  <si>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</si>
  <si>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</si>
  <si>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</si>
  <si>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</si>
  <si>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</si>
  <si>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# of units</t>
  </si>
  <si>
    <t>Class B</t>
  </si>
  <si>
    <t>http://cbre.vo.llnwd.net/grgservices/secure/North%20America%20Cap%20Rate%20Survey_H2%202019_AWXl.pdf?e=1584553387&amp;h=6d3e276cd106fafa8618ab897f7cea2d</t>
  </si>
  <si>
    <t>Los Angeles, CA</t>
  </si>
  <si>
    <t>assume 5% interest rate</t>
  </si>
  <si>
    <t>AvalonBay Communities, Inc., Multifamily property in Los Angeles, CA</t>
  </si>
  <si>
    <t>5220 Satsuma Ave., Los Angeles, CA, United States</t>
  </si>
  <si>
    <t>http://cbre.vo.llnwd.net/grgservices/secure/Q4%202019%20LA%20Multifamily%20-%20Market%20Figures%20_8ZK0.pdf?e=1584574147&amp;h=49b28ce6f044ab6bcfebee3a447de466</t>
  </si>
  <si>
    <t>AvalonBay Communities, Inc.</t>
  </si>
  <si>
    <t>https://finance.yahoo.com/quote/AVB/key-statistics?p=AVB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</si>
</sst>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  <font>
      <sz val="7"/>
      <color rgb="FF3A8FB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17" fillId="0" borderId="38" xfId="0" applyNumberFormat="1" applyFont="1" applyBorder="1"/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3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3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3"/>
      <sheetName val="TCSummary23"/>
      <sheetName val="applicationDB"/>
    </sheetNames>
    <sheetDataSet>
      <sheetData sheetId="0">
        <row r="14">
          <cell r="D14">
            <v>3.4125000000000005</v>
          </cell>
        </row>
        <row r="16">
          <cell r="C16" t="str">
            <v>Credit Manager Review</v>
          </cell>
        </row>
        <row r="18">
          <cell r="C18">
            <v>6.88E-2</v>
          </cell>
        </row>
      </sheetData>
      <sheetData sheetId="1"/>
      <sheetData sheetId="2"/>
      <sheetData sheetId="3"/>
      <sheetData sheetId="4"/>
      <sheetData sheetId="5">
        <row r="18">
          <cell r="B18">
            <v>0.03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opclock/" TargetMode="External"/><Relationship Id="rId2" Type="http://schemas.openxmlformats.org/officeDocument/2006/relationships/hyperlink" Target="http://cbre.vo.llnwd.net/grgservices/secure/Q4%202019%20LA%20Multifamily%20-%20Market%20Figures%20_8ZK0.pdf?e=1584574147&amp;h=49b28ce6f044ab6bcfebee3a447de466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AVB/key-statistics?p=AVB" TargetMode="External"/><Relationship Id="rId4" Type="http://schemas.openxmlformats.org/officeDocument/2006/relationships/hyperlink" Target="https://finance.yahoo.com/quote/AVB/key-statistics?p=AV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A12" sqref="A12:B12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111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112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TCSummary23!A6</f>
        <v>Multi-Family</v>
      </c>
      <c r="B5" s="39">
        <v>0.75</v>
      </c>
      <c r="C5" s="43">
        <f>Property!J12</f>
        <v>3.3500000000000005</v>
      </c>
      <c r="D5" s="44">
        <f>C5*B5</f>
        <v>2.5125000000000002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112</v>
      </c>
      <c r="I8" t="s">
        <v>37</v>
      </c>
    </row>
    <row r="9" spans="1:12" ht="20.399999999999999" customHeight="1" x14ac:dyDescent="0.3">
      <c r="A9" s="38" t="s">
        <v>103</v>
      </c>
      <c r="B9" s="39">
        <v>0.25</v>
      </c>
      <c r="C9" s="43">
        <f>IF(A9=I16,'Individual Borrower'!J8,'Corporate Borrower'!J8)</f>
        <v>2.8</v>
      </c>
      <c r="D9" s="44">
        <f>C9*B9</f>
        <v>0.7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146</v>
      </c>
      <c r="K11" s="2">
        <v>1</v>
      </c>
    </row>
    <row r="12" spans="1:12" ht="34.799999999999997" customHeight="1" x14ac:dyDescent="0.3">
      <c r="A12" s="133" t="s">
        <v>3</v>
      </c>
      <c r="B12" s="134"/>
      <c r="C12" s="43">
        <f>IF(A12=I11,1,IF(A12=I12,0.5,0))</f>
        <v>0.5</v>
      </c>
      <c r="D12" s="44">
        <f>C12</f>
        <v>0.5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3.7125000000000004</v>
      </c>
    </row>
    <row r="15" spans="1:12" ht="15" thickBot="1" x14ac:dyDescent="0.35">
      <c r="I15" t="s">
        <v>103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104</v>
      </c>
    </row>
    <row r="17" spans="1:9" ht="15" thickBot="1" x14ac:dyDescent="0.35"/>
    <row r="18" spans="1:9" ht="21.6" customHeight="1" x14ac:dyDescent="0.3">
      <c r="A18" s="101" t="s">
        <v>176</v>
      </c>
      <c r="B18" s="102"/>
      <c r="C18" s="137">
        <f>IF(C20="Initial Application Rejected","Pricing not applicable",C20+C19)</f>
        <v>6.6299999999999998E-2</v>
      </c>
      <c r="D18" s="138"/>
      <c r="I18" t="s">
        <v>106</v>
      </c>
    </row>
    <row r="19" spans="1:9" ht="24" customHeight="1" x14ac:dyDescent="0.3">
      <c r="A19" s="69" t="s">
        <v>109</v>
      </c>
      <c r="B19" s="70"/>
      <c r="C19" s="139">
        <v>2.3800000000000002E-2</v>
      </c>
      <c r="D19" s="140"/>
      <c r="I19" t="s">
        <v>105</v>
      </c>
    </row>
    <row r="20" spans="1:9" ht="20.399999999999999" customHeight="1" x14ac:dyDescent="0.3">
      <c r="A20" s="71" t="s">
        <v>110</v>
      </c>
      <c r="B20" s="72"/>
      <c r="C20" s="135">
        <f>IF(D14&lt;3.2,"Initial Application Rejected",IF(D14&lt;3.6,TestCase23!B31,TestCase23!B31-0.25%))</f>
        <v>4.2499999999999996E-2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F8" sqref="F8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116</v>
      </c>
      <c r="G4" s="12" t="s">
        <v>185</v>
      </c>
      <c r="H4" s="31">
        <f>IF(TCSummary23!B11&lt;=60%,5,IF(TCSummary23!B11&lt;=65%,4,IF(TCSummary23!B11&lt;=70%,3,IF(TCSummary23!B11&lt;=74.99%,2,1))))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IF(TestCase23!B27&gt;1.5,5,IF(TestCase23!B27&gt;1.4,4,IF(TestCase23!B27&gt;1.3,3,IF(TestCase23!B27&gt;1.2,2,1))))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168</v>
      </c>
      <c r="C6" s="124" t="s">
        <v>180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IF(TCSummary23!B18-TCSummary23!B17&lt;1%,5,IF(TCSummary23!B18-TCSummary23!B17&lt;2%,4,IF(TCSummary23!B18-TCSummary23!B17&lt;3%,3,IF(TCSummary23!B18-TCSummary23!B17&lt;4%,2,1))))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IF(TCSummary23!B14&gt;2000000,5,IF(TCSummary23!B14&gt;1500000,4,IF(TCSummary23!B14&gt;1000000,3,IF(TCSummary23!B14&gt;500000,2,1))))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122</v>
      </c>
      <c r="C8" s="11" t="s">
        <v>124</v>
      </c>
      <c r="D8" s="11" t="s">
        <v>123</v>
      </c>
      <c r="E8" s="11" t="s">
        <v>125</v>
      </c>
      <c r="F8" s="10" t="s">
        <v>150</v>
      </c>
      <c r="G8" s="11" t="s">
        <v>119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3</v>
      </c>
      <c r="I9" s="32">
        <v>0.15</v>
      </c>
      <c r="J9" s="23">
        <f t="shared" si="0"/>
        <v>0.44999999999999996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121</v>
      </c>
      <c r="G10" s="29" t="s">
        <v>120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3.3500000000000005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90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91</v>
      </c>
      <c r="B4" s="66" t="s">
        <v>167</v>
      </c>
      <c r="C4" s="67" t="s">
        <v>98</v>
      </c>
      <c r="D4" s="67" t="s">
        <v>101</v>
      </c>
      <c r="E4" s="67" t="s">
        <v>100</v>
      </c>
      <c r="F4" s="67" t="s">
        <v>196</v>
      </c>
      <c r="G4" s="67" t="s">
        <v>99</v>
      </c>
      <c r="H4" s="67">
        <f>IF(TCSummary23!B31&gt;2,5,IF(TCSummary23!B31&gt;1.5,4,IF(TCSummary23!B31&gt;1,3,IF(TCSummary23!B31&gt;0.5,2,1))))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92</v>
      </c>
      <c r="B5" s="20" t="s">
        <v>136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IF(TCSummary23!B28&gt;20,5,IF(TCSummary23!B28&gt;15,4,IF(TCSummary23!B28&gt;10,3,IF(TCSummary23!B28&gt;5,2,1))))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93</v>
      </c>
      <c r="B6" s="19" t="s">
        <v>132</v>
      </c>
      <c r="C6" s="11" t="s">
        <v>133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IF(TCSummary23!B29&gt;750,5,IF(TCSummary23!B29&gt;700,4,IF(TCSummary23!B29&gt;650,3,IF(TCSummary23!B29&gt;600,2,1))))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1.2999999999999998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89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94</v>
      </c>
      <c r="B4" s="20" t="s">
        <v>126</v>
      </c>
      <c r="C4" s="86" t="s">
        <v>131</v>
      </c>
      <c r="D4" s="86" t="s">
        <v>201</v>
      </c>
      <c r="E4" s="86" t="s">
        <v>130</v>
      </c>
      <c r="F4" s="86" t="s">
        <v>129</v>
      </c>
      <c r="G4" s="86" t="s">
        <v>128</v>
      </c>
      <c r="H4" s="15">
        <f>IF(TCSummary23!B23&gt;2.5,5,IF(TCSummary23!B23&gt;2,4,IF(TCSummary23!B23&gt;1.5,3,IF(TCSummary23!B23&gt;1,2,1))))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95</v>
      </c>
      <c r="B5" s="19" t="s">
        <v>88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IF(TCSummary23!B24&lt;1,5,IF(TCSummary23!B24&lt;1.25,4,IF(TCSummary23!B24&lt;1.5,3,IF(TCSummary23!B24&lt;1.75,2,1))))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96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IF(TCSummary23!B22&gt;20,5,IF(TCSummary23!B22&gt;15,4,IF(TCSummary23!B22&gt;10,3,IF(TCSummary23!B22&gt;5,2,1))))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97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2.8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584400</v>
      </c>
      <c r="C3" s="175" t="s">
        <v>208</v>
      </c>
      <c r="D3" s="109" t="s">
        <v>73</v>
      </c>
      <c r="E3" s="4" t="s">
        <v>72</v>
      </c>
    </row>
    <row r="4" spans="1:5" x14ac:dyDescent="0.3">
      <c r="A4" s="48" t="s">
        <v>74</v>
      </c>
      <c r="B4" s="49">
        <f>C4*D4*12</f>
        <v>518400</v>
      </c>
      <c r="C4" s="16">
        <v>12</v>
      </c>
      <c r="D4" s="50">
        <v>3600</v>
      </c>
    </row>
    <row r="5" spans="1:5" x14ac:dyDescent="0.3">
      <c r="A5" s="48" t="s">
        <v>54</v>
      </c>
      <c r="B5" s="49">
        <f>C5*D5*12</f>
        <v>66000</v>
      </c>
      <c r="C5" s="16">
        <v>22</v>
      </c>
      <c r="D5" s="50">
        <v>250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15552</v>
      </c>
      <c r="D8" s="50"/>
    </row>
    <row r="9" spans="1:5" ht="15" x14ac:dyDescent="0.35">
      <c r="A9" s="48" t="s">
        <v>58</v>
      </c>
      <c r="B9" s="49">
        <f>B4*D9</f>
        <v>15552</v>
      </c>
      <c r="D9" s="182">
        <f>[1]TCSummary23!B18</f>
        <v>0.03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568848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91007</v>
      </c>
      <c r="D13" s="50"/>
      <c r="E13" t="s">
        <v>75</v>
      </c>
    </row>
    <row r="14" spans="1:5" x14ac:dyDescent="0.3">
      <c r="A14" s="48" t="s">
        <v>62</v>
      </c>
      <c r="B14" s="49">
        <v>13800</v>
      </c>
      <c r="D14" s="50"/>
      <c r="E14" t="s">
        <v>76</v>
      </c>
    </row>
    <row r="15" spans="1:5" x14ac:dyDescent="0.3">
      <c r="A15" s="48" t="s">
        <v>63</v>
      </c>
      <c r="B15" s="49">
        <v>117000</v>
      </c>
      <c r="D15" s="50"/>
      <c r="E15" t="s">
        <v>77</v>
      </c>
    </row>
    <row r="16" spans="1:5" x14ac:dyDescent="0.3">
      <c r="A16" s="48" t="s">
        <v>179</v>
      </c>
      <c r="B16" s="49">
        <f>B11*D16</f>
        <v>11376.960000000001</v>
      </c>
      <c r="D16" s="183">
        <v>0.02</v>
      </c>
      <c r="E16" t="s">
        <v>206</v>
      </c>
    </row>
    <row r="17" spans="1:7" x14ac:dyDescent="0.3">
      <c r="A17" s="48" t="s">
        <v>64</v>
      </c>
      <c r="B17" s="49"/>
      <c r="D17" s="50"/>
      <c r="E17" t="s">
        <v>80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10000</v>
      </c>
      <c r="D19" s="50"/>
    </row>
    <row r="20" spans="1:7" x14ac:dyDescent="0.3">
      <c r="A20" s="107" t="s">
        <v>67</v>
      </c>
      <c r="B20" s="108">
        <f>SUM(B13:B19)</f>
        <v>243183.96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147</v>
      </c>
      <c r="B22" s="108">
        <f>B11-B20</f>
        <v>325664.04000000004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81</v>
      </c>
      <c r="B24" s="108">
        <f>B25</f>
        <v>354302.27999999997</v>
      </c>
      <c r="C24" s="175"/>
      <c r="D24" s="109"/>
      <c r="E24" s="47" t="s">
        <v>212</v>
      </c>
    </row>
    <row r="25" spans="1:7" x14ac:dyDescent="0.3">
      <c r="A25" s="48" t="s">
        <v>68</v>
      </c>
      <c r="B25" s="49">
        <f>D25*C25</f>
        <v>354302.27999999997</v>
      </c>
      <c r="C25" s="16">
        <v>12</v>
      </c>
      <c r="D25" s="117">
        <v>29525.19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148</v>
      </c>
      <c r="B27" s="111">
        <f>B22/B25</f>
        <v>0.9191700375171169</v>
      </c>
      <c r="C27" s="112"/>
      <c r="D27" s="110"/>
      <c r="E27" t="s">
        <v>157</v>
      </c>
    </row>
    <row r="28" spans="1:7" x14ac:dyDescent="0.3">
      <c r="A28" s="107" t="s">
        <v>70</v>
      </c>
      <c r="B28" s="111">
        <f>B22-B25</f>
        <v>-28638.239999999932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78</v>
      </c>
      <c r="B31" s="178">
        <v>4.4999999999999998E-2</v>
      </c>
      <c r="D31" s="50"/>
      <c r="E31" s="46" t="s">
        <v>210</v>
      </c>
      <c r="G31" s="46"/>
    </row>
    <row r="32" spans="1:7" x14ac:dyDescent="0.3">
      <c r="A32" s="48"/>
      <c r="B32" s="49"/>
      <c r="D32" s="50"/>
      <c r="E32" t="s">
        <v>209</v>
      </c>
    </row>
    <row r="33" spans="1:5" ht="15.6" x14ac:dyDescent="0.3">
      <c r="A33" s="54" t="s">
        <v>79</v>
      </c>
      <c r="B33" s="55">
        <f>B22/B31</f>
        <v>7236978.6666666679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6D328FE8-0667-4084-8A8C-5E3241891657}"/>
    <hyperlink ref="E31" r:id="rId2" display="http://cbre.vo.llnwd.net/grgservices/secure/North America Cap Rate Survey_H2 2019_AWXl.pdf?e=1584553387&amp;h=6d3e276cd106fafa8618ab897f7cea2d" xr:uid="{57DC825B-2309-4538-BA36-0536ECFF12F2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activeCell="E10" sqref="E10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86</v>
      </c>
      <c r="B1" s="173"/>
    </row>
    <row r="2" spans="1:9" x14ac:dyDescent="0.3">
      <c r="A2" s="171" t="s">
        <v>172</v>
      </c>
      <c r="B2" s="172"/>
      <c r="I2" t="s">
        <v>181</v>
      </c>
    </row>
    <row r="3" spans="1:9" x14ac:dyDescent="0.3">
      <c r="A3" s="116" t="s">
        <v>214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113</v>
      </c>
      <c r="B5" s="172"/>
      <c r="I5" t="s">
        <v>13</v>
      </c>
    </row>
    <row r="6" spans="1:9" x14ac:dyDescent="0.3">
      <c r="A6" s="81" t="s">
        <v>181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114</v>
      </c>
      <c r="B8" s="170"/>
    </row>
    <row r="9" spans="1:9" x14ac:dyDescent="0.3">
      <c r="A9" s="48" t="s">
        <v>82</v>
      </c>
      <c r="B9" s="80">
        <v>5500000</v>
      </c>
    </row>
    <row r="10" spans="1:9" x14ac:dyDescent="0.3">
      <c r="A10" s="48" t="s">
        <v>83</v>
      </c>
      <c r="B10" s="80">
        <v>7500000</v>
      </c>
      <c r="C10" t="s">
        <v>158</v>
      </c>
    </row>
    <row r="11" spans="1:9" x14ac:dyDescent="0.3">
      <c r="A11" s="81" t="s">
        <v>84</v>
      </c>
      <c r="B11" s="184">
        <f>B9/B10</f>
        <v>0.73333333333333328</v>
      </c>
    </row>
    <row r="13" spans="1:9" ht="15.6" x14ac:dyDescent="0.3">
      <c r="A13" s="169" t="s">
        <v>115</v>
      </c>
      <c r="B13" s="170"/>
    </row>
    <row r="14" spans="1:9" x14ac:dyDescent="0.3">
      <c r="A14" s="81" t="s">
        <v>211</v>
      </c>
      <c r="B14" s="185">
        <v>3990456</v>
      </c>
      <c r="C14" s="46" t="s">
        <v>85</v>
      </c>
    </row>
    <row r="15" spans="1:9" x14ac:dyDescent="0.3">
      <c r="A15" s="190"/>
    </row>
    <row r="16" spans="1:9" ht="15.6" x14ac:dyDescent="0.3">
      <c r="A16" s="169" t="s">
        <v>26</v>
      </c>
      <c r="B16" s="170"/>
    </row>
    <row r="17" spans="1:5" ht="28.8" x14ac:dyDescent="0.3">
      <c r="A17" s="115" t="s">
        <v>170</v>
      </c>
      <c r="B17" s="180">
        <v>3.6999999999999998E-2</v>
      </c>
      <c r="C17" s="46" t="s">
        <v>215</v>
      </c>
      <c r="D17" s="46"/>
    </row>
    <row r="18" spans="1:5" ht="24.6" customHeight="1" x14ac:dyDescent="0.3">
      <c r="A18" s="90" t="s">
        <v>169</v>
      </c>
      <c r="B18" s="114">
        <v>0.03</v>
      </c>
      <c r="C18" t="s">
        <v>159</v>
      </c>
    </row>
    <row r="19" spans="1:5" x14ac:dyDescent="0.3">
      <c r="A19" s="77"/>
    </row>
    <row r="20" spans="1:5" x14ac:dyDescent="0.3">
      <c r="A20" s="186" t="s">
        <v>102</v>
      </c>
      <c r="B20" s="187"/>
    </row>
    <row r="21" spans="1:5" x14ac:dyDescent="0.3">
      <c r="A21" s="51" t="s">
        <v>171</v>
      </c>
      <c r="B21" s="188" t="s">
        <v>216</v>
      </c>
    </row>
    <row r="22" spans="1:5" x14ac:dyDescent="0.3">
      <c r="A22" s="51" t="s">
        <v>175</v>
      </c>
      <c r="B22" s="118">
        <v>42</v>
      </c>
    </row>
    <row r="23" spans="1:5" x14ac:dyDescent="0.3">
      <c r="A23" s="51" t="s">
        <v>127</v>
      </c>
      <c r="B23" s="85">
        <v>0.5</v>
      </c>
      <c r="C23" s="46" t="s">
        <v>217</v>
      </c>
    </row>
    <row r="24" spans="1:5" x14ac:dyDescent="0.3">
      <c r="A24" s="81" t="s">
        <v>87</v>
      </c>
      <c r="B24" s="82">
        <v>67.650000000000006</v>
      </c>
      <c r="C24" s="46" t="s">
        <v>217</v>
      </c>
      <c r="D24" s="60"/>
      <c r="E24" s="46"/>
    </row>
    <row r="26" spans="1:5" ht="15.6" x14ac:dyDescent="0.3">
      <c r="A26" s="169">
        <v>765</v>
      </c>
      <c r="B26" s="170"/>
    </row>
    <row r="27" spans="1:5" x14ac:dyDescent="0.3">
      <c r="A27" s="88" t="s">
        <v>174</v>
      </c>
      <c r="B27" s="87"/>
    </row>
    <row r="28" spans="1:5" x14ac:dyDescent="0.3">
      <c r="A28" s="88" t="s">
        <v>175</v>
      </c>
      <c r="B28" s="87"/>
    </row>
    <row r="29" spans="1:5" x14ac:dyDescent="0.3">
      <c r="A29" s="88" t="s">
        <v>134</v>
      </c>
      <c r="B29" s="87"/>
    </row>
    <row r="30" spans="1:5" x14ac:dyDescent="0.3">
      <c r="A30" s="89" t="s">
        <v>117</v>
      </c>
      <c r="B30" s="83"/>
    </row>
    <row r="31" spans="1:5" x14ac:dyDescent="0.3">
      <c r="A31" s="81" t="s">
        <v>118</v>
      </c>
      <c r="B31" s="84"/>
    </row>
    <row r="33" spans="1:3" ht="15.6" x14ac:dyDescent="0.3">
      <c r="A33" s="169" t="s">
        <v>137</v>
      </c>
      <c r="B33" s="170"/>
    </row>
    <row r="34" spans="1:3" x14ac:dyDescent="0.3">
      <c r="A34" s="81" t="s">
        <v>107</v>
      </c>
      <c r="B34" s="91">
        <v>4.3E-3</v>
      </c>
      <c r="C34" s="46" t="s">
        <v>108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173</v>
      </c>
      <c r="B37" s="181">
        <f>'[1]Overall Score'!D14</f>
        <v>3.4125000000000005</v>
      </c>
    </row>
    <row r="38" spans="1:3" x14ac:dyDescent="0.3">
      <c r="A38" s="119" t="s">
        <v>177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178</v>
      </c>
      <c r="B39" s="121" cm="1">
        <f t="array" ref="B39:C39">'[1]Overall Score'!C18:D18</f>
        <v>6.88E-2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2214D8A0-1D03-4A88-B0DC-4D69967EAA17}">
      <formula1>$I$2:$I$7</formula1>
    </dataValidation>
  </dataValidations>
  <hyperlinks>
    <hyperlink ref="C34" r:id="rId1" xr:uid="{2F2B1F30-E5B8-44EC-AC3F-51238BE78FD1}"/>
    <hyperlink ref="C17" r:id="rId2" display="http://cbre.vo.llnwd.net/grgservices/secure/Q4 2019 LA Multifamily - Market Figures _8ZK0.pdf?e=1584574147&amp;h=49b28ce6f044ab6bcfebee3a447de466" xr:uid="{237ABD96-69E7-46DF-9A8E-6531ABE619F9}"/>
    <hyperlink ref="C14" r:id="rId3" xr:uid="{B748AAC1-0BB8-4123-9B44-32C2D703E725}"/>
    <hyperlink ref="C23" r:id="rId4" xr:uid="{A081683C-F7FC-4778-84CF-4BB113E12054}"/>
    <hyperlink ref="C24" r:id="rId5" xr:uid="{DE299E3D-F82B-46A3-9E46-F851A32D39B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TestCase23</vt:lpstr>
      <vt:lpstr>TCSummary23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2020-04-13T23:51:56Z</dcterms:modified>
</cp:coreProperties>
</file>