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F5914F55-0632-496B-88DE-DAC9ED2FE4BE}" xr6:coauthVersionLast="45" xr6:coauthVersionMax="45" xr10:uidLastSave="{00000000-0000-0000-0000-000000000000}"/>
  <bookViews>
    <workbookView xWindow="-108" yWindow="-108" windowWidth="23256" windowHeight="12576" tabRatio="852" activeTab="4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24" sheetId="4" r:id="rId5"/>
    <sheet name="TCSummary24" sheetId="5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4" l="1"/>
  <c r="B24" i="4"/>
  <c r="D9" i="4"/>
  <c r="B4" i="4"/>
  <c r="B9" i="4" s="1"/>
  <c r="B8" i="4" s="1"/>
  <c r="B3" i="4"/>
  <c r="B11" i="4" l="1"/>
  <c r="B16" i="4" l="1"/>
  <c r="B20" i="4" s="1"/>
  <c r="B22" i="4" s="1"/>
  <c r="B27" i="4" l="1"/>
  <c r="B33" i="4"/>
  <c r="B28" i="4"/>
  <c r="B39" i="5" l="1" a="1"/>
  <c r="B39" i="5" s="1"/>
  <c r="B38" i="5" a="1"/>
  <c r="B38" i="5" s="1"/>
  <c r="B37" i="5"/>
  <c r="B11" i="5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<sst xmlns="http://schemas.openxmlformats.org/spreadsheetml/2006/main" count="264" uniqueCount="218">
  <si>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</si>
  <si>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</si>
  <si>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</si>
  <si>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</si>
  <si>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</si>
  <si>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</si>
  <si>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</si>
  <si>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</si>
  <si>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</si>
  <si>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</si>
  <si>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</si>
  <si>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</si>
  <si>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</si>
  <si>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</si>
  <si>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</si>
  <si>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</si>
  <si>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</si>
  <si>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</si>
  <si>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</si>
  <si>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</si>
  <si>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</si>
  <si>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</si>
  <si>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</si>
  <si>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</si>
  <si>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</si>
  <si>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</si>
  <si>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</si>
  <si>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</si>
  <si>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</si>
  <si>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</si>
  <si>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</si>
  <si>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</si>
  <si>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</si>
  <si>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</si>
  <si>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</si>
  <si>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</si>
  <si>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</si>
  <si>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</si>
  <si>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</si>
  <si>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</si>
  <si>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</si>
  <si>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</si>
  <si>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</si>
  <si>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</si>
  <si>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</si>
  <si>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</si>
  <si>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</si>
  <si>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</si>
  <si>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</si>
  <si>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</si>
  <si>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</si>
  <si>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</si>
  <si>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</si>
  <si>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</si>
  <si>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</si>
  <si>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</si>
  <si>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</si>
  <si>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</si>
  <si>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</si>
  <si>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</si>
  <si>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</si>
  <si>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</si>
  <si>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</si>
  <si>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</si>
  <si>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</si>
  <si>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</si>
  <si>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</si>
  <si>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</si>
  <si>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</si>
  <si>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</si>
  <si>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</si>
  <si>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</si>
  <si>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</si>
  <si>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</si>
  <si>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</si>
  <si>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</si>
  <si>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</si>
  <si>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</si>
  <si>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</si>
  <si>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</si>
  <si>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</si>
  <si>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</si>
  <si>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</si>
  <si>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</si>
  <si>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</si>
  <si>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</si>
  <si>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</si>
  <si>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</si>
  <si>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</si>
  <si>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</si>
  <si>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</si>
  <si>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</si>
  <si>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</si>
  <si>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</si>
  <si>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</si>
  <si>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</si>
  <si>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</si>
  <si>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</si>
  <si>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</si>
  <si>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</si>
  <si>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</si>
  <si>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</si>
  <si>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</si>
  <si>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</si>
  <si>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</si>
  <si>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</si>
  <si>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</si>
  <si>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</si>
  <si>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</si>
  <si>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</si>
  <si>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</si>
  <si>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</si>
  <si>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</si>
  <si>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</si>
  <si>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</si>
  <si>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</si>
  <si>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</si>
  <si>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</si>
  <si>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</si>
  <si>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</si>
  <si>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</si>
  <si>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</si>
  <si>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</si>
  <si>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</si>
  <si>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</si>
  <si>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</si>
  <si>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</si>
  <si>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</si>
  <si>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</si>
  <si>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</si>
  <si>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</si>
  <si>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</si>
  <si>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</si>
  <si>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</si>
  <si>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</si>
  <si>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</si>
  <si>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</si>
  <si>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</si>
  <si>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</si>
  <si>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</si>
  <si>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</si>
  <si>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</si>
  <si>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</si>
  <si>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</si>
  <si>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</si>
  <si>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</si>
  <si>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</si>
  <si>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</si>
  <si>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</si>
  <si>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</si>
  <si>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</si>
  <si>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</si>
  <si>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</si>
  <si>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</si>
  <si>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</si>
  <si>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</si>
  <si>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</si>
  <si>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</si>
  <si>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</si>
  <si>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</si>
  <si>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</si>
  <si>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</si>
  <si>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</si>
  <si>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</si>
  <si>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</si>
  <si>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</si>
  <si>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</si>
  <si>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</si>
  <si>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</si>
  <si>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</si>
  <si>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</si>
  <si>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</si>
  <si>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</si>
  <si>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</si>
  <si>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</si>
  <si>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</si>
  <si>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</si>
  <si>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</si>
  <si>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</si>
  <si>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</si>
  <si>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Class A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</si>
  <si>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</si>
  <si>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</si>
  <si>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</si>
  <si>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</si>
  <si>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</si>
  <si>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</si>
  <si>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</si>
  <si>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</si>
  <si>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</si>
  <si>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</si>
  <si>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</si>
  <si>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</si>
  <si>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</si>
  <si>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</si>
  <si>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</si>
  <si>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</si>
  <si>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</si>
  <si>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</si>
  <si>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</si>
  <si>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</si>
  <si>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</si>
  <si>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</si>
  <si>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</si>
  <si>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</si>
  <si>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</si>
  <si>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</si>
  <si>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</si>
  <si>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</si>
  <si>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$/sq.f</t>
  </si>
  <si>
    <t>http://cbre.vo.llnwd.net/grgservices/secure/North%20America%20Cap%20Rate%20Survey_H2%202019_AWXl.pdf?e=1584553387&amp;h=6d3e276cd106fafa8618ab897f7cea2d</t>
  </si>
  <si>
    <t>Los Angeles, CA</t>
  </si>
  <si>
    <t>assume 7% interest rate</t>
  </si>
  <si>
    <t>5220 Satsuma Ave., Los Angeles, CA, United States</t>
  </si>
  <si>
    <t>http://cbre.vo.llnwd.net/grgservices/secure/Q4%202019%20LA%20Multifamily%20-%20Market%20Figures%20_8ZK0.pdf?e=1584574147&amp;h=49b28ce6f044ab6bcfebee3a447de466</t>
  </si>
  <si>
    <t>AvalonBay Communities, Inc.</t>
  </si>
  <si>
    <t>https://finance.yahoo.com/quote/AVB/key-statistics?p=AVB</t>
  </si>
  <si>
    <t>CBL Properties ., Retail property in Los Angeles,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</si>
</sst>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  <font>
      <sz val="7"/>
      <color rgb="FF3A8FB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17" fillId="0" borderId="38" xfId="0" applyNumberFormat="1" applyFont="1" applyBorder="1"/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  <xf numFmtId="3" fontId="0" fillId="0" borderId="0" xfId="0" applyNumberForma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3%20-%20Commercial%20mortgage%20scoring%20syst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4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3"/>
      <sheetName val="TCSummary23"/>
      <sheetName val="applicationDB"/>
    </sheetNames>
    <sheetDataSet>
      <sheetData sheetId="0">
        <row r="14">
          <cell r="D14">
            <v>3.4125000000000005</v>
          </cell>
        </row>
        <row r="16">
          <cell r="C16" t="str">
            <v>Credit Manager Review</v>
          </cell>
        </row>
        <row r="18">
          <cell r="C18">
            <v>6.88E-2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0.03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4"/>
      <sheetName val="TCSummary24"/>
      <sheetName val="applicationDB"/>
    </sheetNames>
    <sheetDataSet>
      <sheetData sheetId="0"/>
      <sheetData sheetId="1"/>
      <sheetData sheetId="2"/>
      <sheetData sheetId="3"/>
      <sheetData sheetId="4"/>
      <sheetData sheetId="5">
        <row r="18">
          <cell r="B18">
            <v>7.0000000000000007E-2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opclock/" TargetMode="External"/><Relationship Id="rId2" Type="http://schemas.openxmlformats.org/officeDocument/2006/relationships/hyperlink" Target="http://cbre.vo.llnwd.net/grgservices/secure/Q4%202019%20LA%20Multifamily%20-%20Market%20Figures%20_8ZK0.pdf?e=1584574147&amp;h=49b28ce6f044ab6bcfebee3a447de466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AVB/key-statistics?p=AVB" TargetMode="External"/><Relationship Id="rId4" Type="http://schemas.openxmlformats.org/officeDocument/2006/relationships/hyperlink" Target="https://finance.yahoo.com/quote/AVB/key-statistics?p=AV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G17" sqref="G17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110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111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TCSummary24!A6</f>
        <v>Multi-Family</v>
      </c>
      <c r="B5" s="39">
        <v>0.75</v>
      </c>
      <c r="C5" s="43">
        <f>Property!J12</f>
        <v>3.95</v>
      </c>
      <c r="D5" s="44">
        <f>C5*B5</f>
        <v>2.9625000000000004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111</v>
      </c>
      <c r="I8" t="s">
        <v>37</v>
      </c>
    </row>
    <row r="9" spans="1:12" ht="20.399999999999999" customHeight="1" x14ac:dyDescent="0.3">
      <c r="A9" s="38" t="s">
        <v>102</v>
      </c>
      <c r="B9" s="39">
        <v>0.25</v>
      </c>
      <c r="C9" s="43">
        <f>IF(A9=I16,'Individual Borrower'!J8,'Corporate Borrower'!J8)</f>
        <v>2.7</v>
      </c>
      <c r="D9" s="44">
        <f>C9*B9</f>
        <v>0.67500000000000004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3.6375000000000002</v>
      </c>
    </row>
    <row r="15" spans="1:12" ht="15" thickBot="1" x14ac:dyDescent="0.35">
      <c r="I15" t="s">
        <v>102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103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>
        <f>IF(C20="Initial Application Rejected","Pricing not applicable",C20+C19)</f>
        <v>8.8800000000000004E-2</v>
      </c>
      <c r="D18" s="138"/>
      <c r="I18" t="s">
        <v>105</v>
      </c>
    </row>
    <row r="19" spans="1:9" ht="24" customHeight="1" x14ac:dyDescent="0.3">
      <c r="A19" s="69" t="s">
        <v>108</v>
      </c>
      <c r="B19" s="70"/>
      <c r="C19" s="139">
        <v>2.3800000000000002E-2</v>
      </c>
      <c r="D19" s="140"/>
      <c r="I19" t="s">
        <v>104</v>
      </c>
    </row>
    <row r="20" spans="1:9" ht="20.399999999999999" customHeight="1" x14ac:dyDescent="0.3">
      <c r="A20" s="71" t="s">
        <v>109</v>
      </c>
      <c r="B20" s="72"/>
      <c r="C20" s="135">
        <f>IF(D14&lt;3.2,"Initial Application Rejected",IF(D14&lt;3.6,TestCase24!B31,TestCase24!B31-0.25%))</f>
        <v>6.5000000000000002E-2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H9" sqref="H9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115</v>
      </c>
      <c r="G4" s="12" t="s">
        <v>185</v>
      </c>
      <c r="H4" s="31">
        <f>IF(TCSummary24!B11&lt;=60%,5,IF(TCSummary24!B11&lt;=65%,4,IF(TCSummary24!B11&lt;=70%,3,IF(TCSummary24!B11&lt;=74.99%,2,1))))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IF(TestCase24!B27&gt;1.5,5,IF(TestCase24!B27&gt;1.4,4,IF(TestCase24!B27&gt;1.3,3,IF(TestCase24!B27&gt;1.2,2,1))))</f>
        <v>3</v>
      </c>
      <c r="I5" s="32">
        <v>0.15</v>
      </c>
      <c r="J5" s="23">
        <f t="shared" ref="J5:J11" si="0">H5*I5</f>
        <v>0.44999999999999996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191</v>
      </c>
      <c r="E6" s="124" t="s">
        <v>192</v>
      </c>
      <c r="F6" s="124" t="s">
        <v>193</v>
      </c>
      <c r="G6" s="124" t="s">
        <v>195</v>
      </c>
      <c r="H6" s="125">
        <f>IF(TCSummary24!B18-TCSummary24!B17&lt;1%,5,IF(TCSummary24!B18-TCSummary24!B17&lt;2%,4,IF(TCSummary24!B18-TCSummary24!B17&lt;3%,3,IF(TCSummary24!B18-TCSummary24!B17&lt;4%,2,1))))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IF(TCSummary24!B14&gt;2000000,5,IF(TCSummary24!B14&gt;1500000,4,IF(TCSummary24!B14&gt;1000000,3,IF(TCSummary24!B14&gt;500000,2,1))))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121</v>
      </c>
      <c r="C8" s="11" t="s">
        <v>123</v>
      </c>
      <c r="D8" s="11" t="s">
        <v>122</v>
      </c>
      <c r="E8" s="11" t="s">
        <v>124</v>
      </c>
      <c r="F8" s="10" t="s">
        <v>149</v>
      </c>
      <c r="G8" s="11" t="s">
        <v>118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120</v>
      </c>
      <c r="G10" s="29" t="s">
        <v>119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3.95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89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90</v>
      </c>
      <c r="B4" s="66" t="s">
        <v>166</v>
      </c>
      <c r="C4" s="67" t="s">
        <v>97</v>
      </c>
      <c r="D4" s="67" t="s">
        <v>100</v>
      </c>
      <c r="E4" s="67" t="s">
        <v>99</v>
      </c>
      <c r="F4" s="67" t="s">
        <v>196</v>
      </c>
      <c r="G4" s="67" t="s">
        <v>98</v>
      </c>
      <c r="H4" s="67">
        <f>IF(TCSummary24!B31&gt;2,5,IF(TCSummary24!B31&gt;1.5,4,IF(TCSummary24!B31&gt;1,3,IF(TCSummary24!B31&gt;0.5,2,1))))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91</v>
      </c>
      <c r="B5" s="20" t="s">
        <v>135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IF(TCSummary24!B28&gt;20,5,IF(TCSummary24!B28&gt;15,4,IF(TCSummary24!B28&gt;10,3,IF(TCSummary24!B28&gt;5,2,1))))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92</v>
      </c>
      <c r="B6" s="19" t="s">
        <v>131</v>
      </c>
      <c r="C6" s="11" t="s">
        <v>132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IF(TCSummary24!B29&gt;750,5,IF(TCSummary24!B29&gt;700,4,IF(TCSummary24!B29&gt;650,3,IF(TCSummary24!B29&gt;600,2,1))))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4</v>
      </c>
      <c r="I7" s="22">
        <v>0.1</v>
      </c>
      <c r="J7" s="23">
        <f>H7*I7</f>
        <v>0.4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1.2999999999999998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88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93</v>
      </c>
      <c r="B4" s="20" t="s">
        <v>125</v>
      </c>
      <c r="C4" s="86" t="s">
        <v>130</v>
      </c>
      <c r="D4" s="86" t="s">
        <v>201</v>
      </c>
      <c r="E4" s="86" t="s">
        <v>129</v>
      </c>
      <c r="F4" s="86" t="s">
        <v>128</v>
      </c>
      <c r="G4" s="86" t="s">
        <v>127</v>
      </c>
      <c r="H4" s="15">
        <f>IF(TCSummary24!B23&gt;2.5,5,IF(TCSummary24!B23&gt;2,4,IF(TCSummary24!B23&gt;1.5,3,IF(TCSummary24!B23&gt;1,2,1))))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94</v>
      </c>
      <c r="B5" s="19" t="s">
        <v>87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IF(TCSummary24!B24&lt;1,5,IF(TCSummary24!B24&lt;1.25,4,IF(TCSummary24!B24&lt;1.5,3,IF(TCSummary24!B24&lt;1.75,2,1))))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95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IF(TCSummary24!B22&gt;20,5,IF(TCSummary24!B22&gt;15,4,IF(TCSummary24!B22&gt;10,3,IF(TCSummary24!B22&gt;5,2,1))))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96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2</v>
      </c>
      <c r="I7" s="22">
        <v>0.1</v>
      </c>
      <c r="J7" s="23">
        <f>H7*I7</f>
        <v>0.2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2.7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tabSelected="1"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217</v>
      </c>
      <c r="B2" s="174"/>
      <c r="C2" s="174"/>
      <c r="D2" s="168"/>
    </row>
    <row r="3" spans="1:5" x14ac:dyDescent="0.3">
      <c r="A3" s="107" t="s">
        <v>53</v>
      </c>
      <c r="B3" s="108">
        <f>SUM(B4:B7)</f>
        <v>3765120</v>
      </c>
      <c r="C3" s="175" t="s">
        <v>208</v>
      </c>
      <c r="D3" s="109" t="s">
        <v>209</v>
      </c>
      <c r="E3" s="4" t="s">
        <v>72</v>
      </c>
    </row>
    <row r="4" spans="1:5" x14ac:dyDescent="0.3">
      <c r="A4" s="48" t="s">
        <v>73</v>
      </c>
      <c r="B4" s="49">
        <f>C4*D4*12</f>
        <v>3765120</v>
      </c>
      <c r="C4" s="16">
        <v>15688</v>
      </c>
      <c r="D4" s="50">
        <v>20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263558.40000000002</v>
      </c>
      <c r="D8" s="50"/>
    </row>
    <row r="9" spans="1:5" ht="15" x14ac:dyDescent="0.35">
      <c r="A9" s="48" t="s">
        <v>58</v>
      </c>
      <c r="B9" s="49">
        <f>B4*D9</f>
        <v>263558.40000000002</v>
      </c>
      <c r="D9" s="182">
        <f>[2]TCSummary24!B18</f>
        <v>7.0000000000000007E-2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3501561.6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691007</v>
      </c>
      <c r="D13" s="50"/>
      <c r="E13" t="s">
        <v>74</v>
      </c>
    </row>
    <row r="14" spans="1:5" x14ac:dyDescent="0.3">
      <c r="A14" s="48" t="s">
        <v>62</v>
      </c>
      <c r="B14" s="49">
        <v>59900</v>
      </c>
      <c r="D14" s="50"/>
      <c r="E14" t="s">
        <v>75</v>
      </c>
    </row>
    <row r="15" spans="1:5" x14ac:dyDescent="0.3">
      <c r="A15" s="48" t="s">
        <v>63</v>
      </c>
      <c r="B15" s="49">
        <v>2267000</v>
      </c>
      <c r="D15" s="50"/>
      <c r="E15" t="s">
        <v>76</v>
      </c>
    </row>
    <row r="16" spans="1:5" x14ac:dyDescent="0.3">
      <c r="A16" s="48" t="s">
        <v>178</v>
      </c>
      <c r="B16" s="49">
        <f>B11*D16</f>
        <v>105046.848</v>
      </c>
      <c r="D16" s="183">
        <v>0.03</v>
      </c>
      <c r="E16" t="s">
        <v>206</v>
      </c>
    </row>
    <row r="17" spans="1:7" x14ac:dyDescent="0.3">
      <c r="A17" s="48" t="s">
        <v>64</v>
      </c>
      <c r="B17" s="49">
        <v>2900</v>
      </c>
      <c r="D17" s="50"/>
      <c r="E17" t="s">
        <v>79</v>
      </c>
    </row>
    <row r="18" spans="1:7" x14ac:dyDescent="0.3">
      <c r="A18" s="48" t="s">
        <v>65</v>
      </c>
      <c r="B18" s="49"/>
      <c r="D18" s="50"/>
    </row>
    <row r="19" spans="1:7" x14ac:dyDescent="0.3">
      <c r="A19" s="48" t="s">
        <v>66</v>
      </c>
      <c r="B19" s="49">
        <v>38000</v>
      </c>
      <c r="D19" s="50"/>
    </row>
    <row r="20" spans="1:7" x14ac:dyDescent="0.3">
      <c r="A20" s="107" t="s">
        <v>67</v>
      </c>
      <c r="B20" s="108">
        <f>SUM(B13:B19)</f>
        <v>3163853.8480000002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337707.75199999986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247492.56</v>
      </c>
      <c r="C24" s="175"/>
      <c r="D24" s="109"/>
      <c r="E24" s="47" t="s">
        <v>212</v>
      </c>
    </row>
    <row r="25" spans="1:7" x14ac:dyDescent="0.3">
      <c r="A25" s="48" t="s">
        <v>68</v>
      </c>
      <c r="B25" s="49">
        <f>D25*C25</f>
        <v>247492.56</v>
      </c>
      <c r="C25" s="16">
        <v>12</v>
      </c>
      <c r="D25" s="117">
        <v>20624.38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1.3645167838580678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90215.191999999864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6.7500000000000004E-2</v>
      </c>
      <c r="D31" s="50"/>
      <c r="E31" s="46" t="s">
        <v>210</v>
      </c>
      <c r="G31" s="46"/>
    </row>
    <row r="32" spans="1:7" x14ac:dyDescent="0.3">
      <c r="A32" s="48"/>
      <c r="B32" s="49"/>
      <c r="D32" s="50"/>
      <c r="E32" t="s">
        <v>180</v>
      </c>
    </row>
    <row r="33" spans="1:5" ht="15.6" x14ac:dyDescent="0.3">
      <c r="A33" s="54" t="s">
        <v>78</v>
      </c>
      <c r="B33" s="55">
        <f>B22/B31</f>
        <v>5003077.8074074052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B34E22F1-BDC7-4655-B86E-A8EC4635BF22}"/>
    <hyperlink ref="E31" r:id="rId2" display="http://cbre.vo.llnwd.net/grgservices/secure/North America Cap Rate Survey_H2 2019_AWXl.pdf?e=1584553387&amp;h=6d3e276cd106fafa8618ab897f7cea2d" xr:uid="{84F48A52-D6E2-4FAE-AD76-50736F91992D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G20" sqref="G20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85</v>
      </c>
      <c r="B1" s="173"/>
    </row>
    <row r="2" spans="1:9" x14ac:dyDescent="0.3">
      <c r="A2" s="171" t="s">
        <v>171</v>
      </c>
      <c r="B2" s="172"/>
      <c r="I2" t="s">
        <v>181</v>
      </c>
    </row>
    <row r="3" spans="1:9" x14ac:dyDescent="0.3">
      <c r="A3" s="116" t="s">
        <v>213</v>
      </c>
      <c r="B3" s="79"/>
      <c r="I3" s="8" t="s">
        <v>207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112</v>
      </c>
      <c r="B5" s="172"/>
      <c r="I5" t="s">
        <v>13</v>
      </c>
    </row>
    <row r="6" spans="1:9" x14ac:dyDescent="0.3">
      <c r="A6" s="81" t="s">
        <v>181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113</v>
      </c>
      <c r="B8" s="170"/>
    </row>
    <row r="9" spans="1:9" x14ac:dyDescent="0.3">
      <c r="A9" s="48" t="s">
        <v>81</v>
      </c>
      <c r="B9" s="80">
        <v>5500000</v>
      </c>
    </row>
    <row r="10" spans="1:9" x14ac:dyDescent="0.3">
      <c r="A10" s="48" t="s">
        <v>82</v>
      </c>
      <c r="B10" s="80">
        <v>7500000</v>
      </c>
      <c r="C10" t="s">
        <v>157</v>
      </c>
    </row>
    <row r="11" spans="1:9" x14ac:dyDescent="0.3">
      <c r="A11" s="81" t="s">
        <v>83</v>
      </c>
      <c r="B11" s="184">
        <f>B9/B10</f>
        <v>0.73333333333333328</v>
      </c>
    </row>
    <row r="13" spans="1:9" ht="15.6" x14ac:dyDescent="0.3">
      <c r="A13" s="169" t="s">
        <v>114</v>
      </c>
      <c r="B13" s="170"/>
    </row>
    <row r="14" spans="1:9" x14ac:dyDescent="0.3">
      <c r="A14" s="81" t="s">
        <v>211</v>
      </c>
      <c r="B14" s="185">
        <v>3990456</v>
      </c>
      <c r="C14" s="46" t="s">
        <v>84</v>
      </c>
    </row>
    <row r="15" spans="1:9" x14ac:dyDescent="0.3">
      <c r="A15" s="190"/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3.6999999999999998E-2</v>
      </c>
      <c r="C17" s="46" t="s">
        <v>214</v>
      </c>
      <c r="D17" s="46"/>
    </row>
    <row r="18" spans="1:5" ht="24.6" customHeight="1" x14ac:dyDescent="0.3">
      <c r="A18" s="90" t="s">
        <v>168</v>
      </c>
      <c r="B18" s="114">
        <v>0.03</v>
      </c>
      <c r="C18" t="s">
        <v>158</v>
      </c>
    </row>
    <row r="19" spans="1:5" x14ac:dyDescent="0.3">
      <c r="A19" s="77"/>
    </row>
    <row r="20" spans="1:5" x14ac:dyDescent="0.3">
      <c r="A20" s="186" t="s">
        <v>101</v>
      </c>
      <c r="B20" s="187"/>
    </row>
    <row r="21" spans="1:5" x14ac:dyDescent="0.3">
      <c r="A21" s="51" t="s">
        <v>170</v>
      </c>
      <c r="B21" s="188" t="s">
        <v>215</v>
      </c>
    </row>
    <row r="22" spans="1:5" x14ac:dyDescent="0.3">
      <c r="A22" s="51" t="s">
        <v>174</v>
      </c>
      <c r="B22" s="118">
        <v>42</v>
      </c>
    </row>
    <row r="23" spans="1:5" x14ac:dyDescent="0.3">
      <c r="A23" s="51" t="s">
        <v>126</v>
      </c>
      <c r="B23" s="85">
        <v>0.5</v>
      </c>
      <c r="C23" s="46" t="s">
        <v>216</v>
      </c>
    </row>
    <row r="24" spans="1:5" x14ac:dyDescent="0.3">
      <c r="A24" s="81" t="s">
        <v>86</v>
      </c>
      <c r="B24" s="82">
        <v>67.650000000000006</v>
      </c>
      <c r="C24" s="46" t="s">
        <v>216</v>
      </c>
      <c r="D24" s="60"/>
      <c r="E24" s="46"/>
    </row>
    <row r="26" spans="1:5" ht="15.6" x14ac:dyDescent="0.3">
      <c r="A26" s="169">
        <v>765</v>
      </c>
      <c r="B26" s="170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116</v>
      </c>
      <c r="B30" s="83"/>
    </row>
    <row r="31" spans="1:5" x14ac:dyDescent="0.3">
      <c r="A31" s="81" t="s">
        <v>117</v>
      </c>
      <c r="B31" s="84"/>
    </row>
    <row r="33" spans="1:3" ht="15.6" x14ac:dyDescent="0.3">
      <c r="A33" s="169" t="s">
        <v>136</v>
      </c>
      <c r="B33" s="170"/>
    </row>
    <row r="34" spans="1:3" x14ac:dyDescent="0.3">
      <c r="A34" s="81" t="s">
        <v>106</v>
      </c>
      <c r="B34" s="91">
        <v>4.3E-3</v>
      </c>
      <c r="C34" s="46" t="s">
        <v>107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3.4125000000000005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6.88E-2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2214D8A0-1D03-4A88-B0DC-4D69967EAA17}">
      <formula1>$I$2:$I$7</formula1>
    </dataValidation>
  </dataValidations>
  <hyperlinks>
    <hyperlink ref="C34" r:id="rId1" xr:uid="{2F2B1F30-E5B8-44EC-AC3F-51238BE78FD1}"/>
    <hyperlink ref="C17" r:id="rId2" display="http://cbre.vo.llnwd.net/grgservices/secure/Q4 2019 LA Multifamily - Market Figures _8ZK0.pdf?e=1584574147&amp;h=49b28ce6f044ab6bcfebee3a447de466" xr:uid="{237ABD96-69E7-46DF-9A8E-6531ABE619F9}"/>
    <hyperlink ref="C14" r:id="rId3" xr:uid="{B748AAC1-0BB8-4123-9B44-32C2D703E725}"/>
    <hyperlink ref="C23" r:id="rId4" xr:uid="{A081683C-F7FC-4778-84CF-4BB113E12054}"/>
    <hyperlink ref="C24" r:id="rId5" xr:uid="{DE299E3D-F82B-46A3-9E46-F851A32D39B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TestCase24</vt:lpstr>
      <vt:lpstr>TCSummary24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2020-04-13T23:53:34Z</dcterms:modified>
</cp:coreProperties>
</file>