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62D159B3-2EC2-47BE-8EDB-66C2210E41B4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6" sheetId="4" r:id="rId5"/>
    <sheet name="TCSummary6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B39" i="5" l="1" a="1"/>
  <c r="B39" i="5" s="1"/>
  <c r="B38" i="5" a="1"/>
  <c r="B38" i="5" s="1"/>
  <c r="B37" i="5"/>
  <c r="B11" i="5"/>
  <c r="B25" i="4"/>
  <c r="B24" i="4"/>
  <c r="D9" i="4"/>
  <c r="B5" i="4"/>
  <c r="B4" i="4"/>
  <c r="B9" i="4" s="1"/>
  <c r="B8" i="4" s="1"/>
  <c r="B3" i="4" l="1"/>
  <c r="B11" i="4" s="1"/>
  <c r="B16" i="4" l="1"/>
  <c r="B20" i="4" s="1"/>
  <c r="B22" i="4" s="1"/>
  <c r="B28" i="4" l="1"/>
  <c r="B27" i="4"/>
  <c r="B33" i="4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<sst xmlns="http://schemas.openxmlformats.org/spreadsheetml/2006/main" count="266" uniqueCount="220">
  <si>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</si>
  <si>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</si>
  <si>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</si>
  <si>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</si>
  <si>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</si>
  <si>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</si>
  <si>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</si>
  <si>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</si>
  <si>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</si>
  <si>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</si>
  <si>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</si>
  <si>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</si>
  <si>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</si>
  <si>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</si>
  <si>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</si>
  <si>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</si>
  <si>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</si>
  <si>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</si>
  <si>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</si>
  <si>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</si>
  <si>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</si>
  <si>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</si>
  <si>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</si>
  <si>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</si>
  <si>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</si>
  <si>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</si>
  <si>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</si>
  <si>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</si>
  <si>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</si>
  <si>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</si>
  <si>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</si>
  <si>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</si>
  <si>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</si>
  <si>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</si>
  <si>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</si>
  <si>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</si>
  <si>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</si>
  <si>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</si>
  <si>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</si>
  <si>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</si>
  <si>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</si>
  <si>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</si>
  <si>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</si>
  <si>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</si>
  <si>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</si>
  <si>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</si>
  <si>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</si>
  <si>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</si>
  <si>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</si>
  <si>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</si>
  <si>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</si>
  <si>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</si>
  <si>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</si>
  <si>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</si>
  <si>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</si>
  <si>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</si>
  <si>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</si>
  <si>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</si>
  <si>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</si>
  <si>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</si>
  <si>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</si>
  <si>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</si>
  <si>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</si>
  <si>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</si>
  <si>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</si>
  <si>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</si>
  <si>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</si>
  <si>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</si>
  <si>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</si>
  <si>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</si>
  <si>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</si>
  <si>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</si>
  <si>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</si>
  <si>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</si>
  <si>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</si>
  <si>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</si>
  <si>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</si>
  <si>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</si>
  <si>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</si>
  <si>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</si>
  <si>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</si>
  <si>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</si>
  <si>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</si>
  <si>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</si>
  <si>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</si>
  <si>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</si>
  <si>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</si>
  <si>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</si>
  <si>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</si>
  <si>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</si>
  <si>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</si>
  <si>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</si>
  <si>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</si>
  <si>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</si>
  <si>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</si>
  <si>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</si>
  <si>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</si>
  <si>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</si>
  <si>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</si>
  <si>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</si>
  <si>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</si>
  <si>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</si>
  <si>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</si>
  <si>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</si>
  <si>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</si>
  <si>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</si>
  <si>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</si>
  <si>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</si>
  <si>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</si>
  <si>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</si>
  <si>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</si>
  <si>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</si>
  <si>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</si>
  <si>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</si>
  <si>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</si>
  <si>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</si>
  <si>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</si>
  <si>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</si>
  <si>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</si>
  <si>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</si>
  <si>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</si>
  <si>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</si>
  <si>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</si>
  <si>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</si>
  <si>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</si>
  <si>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</si>
  <si>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</si>
  <si>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</si>
  <si>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</si>
  <si>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</si>
  <si>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</si>
  <si>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</si>
  <si>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</si>
  <si>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</si>
  <si>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</si>
  <si>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</si>
  <si>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</si>
  <si>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</si>
  <si>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</si>
  <si>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</si>
  <si>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</si>
  <si>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</si>
  <si>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</si>
  <si>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</si>
  <si>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</si>
  <si>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</si>
  <si>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</si>
  <si>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</si>
  <si>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</si>
  <si>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</si>
  <si>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</si>
  <si>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</si>
  <si>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</si>
  <si>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</si>
  <si>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</si>
  <si>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</si>
  <si>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</si>
  <si>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</si>
  <si>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</si>
  <si>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</si>
  <si>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</si>
  <si>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</si>
  <si>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</si>
  <si>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</si>
  <si>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</si>
  <si>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</si>
  <si>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</si>
  <si>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</si>
  <si>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</si>
  <si>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</si>
  <si>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</si>
  <si>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</si>
  <si>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</si>
  <si>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</si>
  <si>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</si>
  <si>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</si>
  <si>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</si>
  <si>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</si>
  <si>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</si>
  <si>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</si>
  <si>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</si>
  <si>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</si>
  <si>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</si>
  <si>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</si>
  <si>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</si>
  <si>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</si>
  <si>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</si>
  <si>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</si>
  <si>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</si>
  <si>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</si>
  <si>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</si>
  <si>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</si>
  <si>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</si>
  <si>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</si>
  <si>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</si>
  <si>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</si>
  <si>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</si>
  <si>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</si>
  <si>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</si>
  <si>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</si>
  <si>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</si>
  <si>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</si>
  <si>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</si>
  <si>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</si>
  <si>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</si>
  <si>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</si>
  <si>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</si>
  <si>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</si>
  <si>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 xml:space="preserve">Class B </t>
  </si>
  <si>
    <t>Sq.f</t>
  </si>
  <si>
    <t>$/sqf</t>
  </si>
  <si>
    <t>Boston Properties, Office Building in New York City, NY</t>
  </si>
  <si>
    <t>per year</t>
  </si>
  <si>
    <t>assume 7%</t>
  </si>
  <si>
    <t>http://cbre.vo.llnwd.net/grgservices/secure/U.S.%20Retail%20Cap%20Rate%20Survey_H2%202019_wrvy.pdf?e=1584474384&amp;h=0953120152b507c2e44b5cfae19002f9</t>
  </si>
  <si>
    <t>731-737 Flushing Ave, New York ,NY, United States</t>
  </si>
  <si>
    <t>New York, NY</t>
  </si>
  <si>
    <t>http://cbre.vo.llnwd.net/grgservices/secure/NY_Downtown_MarketView_Q4_2019.pdf?e=1584488677&amp;h=38444d0675a07994dcc3e582ed485ebb</t>
  </si>
  <si>
    <t>Boston Properties</t>
  </si>
  <si>
    <t>https://finance.yahoo.com/quote/BXP/key-statistics?p=BXP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</si>
</sst>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  <font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4" fillId="0" borderId="0" xfId="0" applyFont="1"/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0" fontId="9" fillId="0" borderId="38" xfId="0" applyFont="1" applyBorder="1"/>
    <xf numFmtId="167" fontId="1" fillId="0" borderId="38" xfId="1" applyNumberFormat="1" applyFont="1" applyBorder="1"/>
    <xf numFmtId="165" fontId="1" fillId="4" borderId="38" xfId="0" applyNumberFormat="1" applyFont="1" applyFill="1" applyBorder="1" applyAlignment="1">
      <alignment horizontal="right" vertical="center"/>
    </xf>
    <xf numFmtId="0" fontId="17" fillId="0" borderId="36" xfId="0" applyFont="1" applyBorder="1" applyAlignment="1">
      <alignment horizontal="right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6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6"/>
      <sheetName val="TCSummary6"/>
    </sheetNames>
    <sheetDataSet>
      <sheetData sheetId="0">
        <row r="14">
          <cell r="D14">
            <v>3.7750000000000004</v>
          </cell>
        </row>
        <row r="16">
          <cell r="C16" t="str">
            <v>Credit Manager Review</v>
          </cell>
        </row>
        <row r="18">
          <cell r="C18">
            <v>6.88E-2</v>
          </cell>
        </row>
      </sheetData>
      <sheetData sheetId="1"/>
      <sheetData sheetId="2"/>
      <sheetData sheetId="3"/>
      <sheetData sheetId="4"/>
      <sheetData sheetId="5">
        <row r="18">
          <cell r="B1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Retail%20Cap%20Rate%20Survey_H2%202019_wrvy.pdf?e=1584474384&amp;h=0953120152b507c2e44b5cfae19002f9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NY_Downtown_MarketView_Q4_2019.pdf?e=1584488677&amp;h=38444d0675a07994dcc3e582ed485ebb" TargetMode="External"/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census.gov/popclock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BXP/key-statistics?p=BXP" TargetMode="External"/><Relationship Id="rId4" Type="http://schemas.openxmlformats.org/officeDocument/2006/relationships/hyperlink" Target="https://finance.yahoo.com/quote/BXP/key-statistics?p=B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7" workbookViewId="0">
      <selection activeCell="C20" sqref="C20:D20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2" t="s">
        <v>156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3" t="s">
        <v>110</v>
      </c>
      <c r="B3" s="143"/>
      <c r="C3" s="143"/>
      <c r="D3" s="143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4" t="s">
        <v>0</v>
      </c>
      <c r="B4" s="95" t="s">
        <v>1</v>
      </c>
      <c r="C4" s="96" t="s">
        <v>2</v>
      </c>
      <c r="D4" s="96" t="s">
        <v>111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TCSummary6!A6</f>
        <v>Office</v>
      </c>
      <c r="B5" s="39">
        <v>0.75</v>
      </c>
      <c r="C5" s="43">
        <f>Property!J12</f>
        <v>3.7</v>
      </c>
      <c r="D5" s="44">
        <f>C5*B5</f>
        <v>2.7750000000000004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111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4</v>
      </c>
      <c r="D9" s="44">
        <f>C9*B9</f>
        <v>1</v>
      </c>
    </row>
    <row r="10" spans="1:12" ht="15" thickBot="1" x14ac:dyDescent="0.35">
      <c r="D10" s="16"/>
    </row>
    <row r="11" spans="1:12" ht="30" customHeight="1" thickBot="1" x14ac:dyDescent="0.35">
      <c r="A11" s="139" t="s">
        <v>38</v>
      </c>
      <c r="B11" s="140"/>
      <c r="C11" s="97" t="s">
        <v>2</v>
      </c>
      <c r="D11" s="96" t="s">
        <v>2</v>
      </c>
      <c r="I11" s="8" t="s">
        <v>146</v>
      </c>
      <c r="K11" s="2">
        <v>1</v>
      </c>
    </row>
    <row r="12" spans="1:12" ht="34.799999999999997" customHeight="1" x14ac:dyDescent="0.3">
      <c r="A12" s="144" t="s">
        <v>4</v>
      </c>
      <c r="B12" s="145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2" t="s">
        <v>6</v>
      </c>
      <c r="B14" s="103"/>
      <c r="C14" s="104"/>
      <c r="D14" s="105">
        <f>D12+D9+D5</f>
        <v>3.7750000000000004</v>
      </c>
    </row>
    <row r="15" spans="1:12" ht="15" thickBot="1" x14ac:dyDescent="0.35">
      <c r="I15" t="s">
        <v>102</v>
      </c>
    </row>
    <row r="16" spans="1:12" ht="21.75" customHeight="1" thickBot="1" x14ac:dyDescent="0.35">
      <c r="A16" s="98" t="s">
        <v>39</v>
      </c>
      <c r="B16" s="99"/>
      <c r="C16" s="141" t="str">
        <f>IF(D14&lt;3.2,I18,I19)</f>
        <v>Credit Manager Review</v>
      </c>
      <c r="D16" s="142"/>
      <c r="I16" t="s">
        <v>103</v>
      </c>
    </row>
    <row r="17" spans="1:9" ht="15" thickBot="1" x14ac:dyDescent="0.35"/>
    <row r="18" spans="1:9" ht="21.6" customHeight="1" x14ac:dyDescent="0.3">
      <c r="A18" s="100" t="s">
        <v>176</v>
      </c>
      <c r="B18" s="101"/>
      <c r="C18" s="148">
        <f>IF(C20="Initial Application Rejected","Pricing not applicable",C20+C19)</f>
        <v>6.8699999999999997E-2</v>
      </c>
      <c r="D18" s="149"/>
      <c r="I18" t="s">
        <v>105</v>
      </c>
    </row>
    <row r="19" spans="1:9" ht="24" customHeight="1" x14ac:dyDescent="0.3">
      <c r="A19" s="69" t="s">
        <v>108</v>
      </c>
      <c r="B19" s="70"/>
      <c r="C19" s="150">
        <v>2.3699999999999999E-2</v>
      </c>
      <c r="D19" s="151"/>
      <c r="I19" t="s">
        <v>104</v>
      </c>
    </row>
    <row r="20" spans="1:9" ht="20.399999999999999" customHeight="1" x14ac:dyDescent="0.3">
      <c r="A20" s="71" t="s">
        <v>109</v>
      </c>
      <c r="B20" s="72"/>
      <c r="C20" s="146">
        <f>IF(D14&lt;3.2,"Initial Application Rejected",IF(D14&lt;3.6,TestCase6!B31,TestCase6!B31-0.25%))</f>
        <v>4.4999999999999998E-2</v>
      </c>
      <c r="D20" s="147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B8" sqref="B8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2" t="s">
        <v>50</v>
      </c>
      <c r="B1" s="152"/>
      <c r="C1" s="152"/>
      <c r="D1" s="152"/>
      <c r="E1" s="152"/>
      <c r="F1" s="152"/>
      <c r="G1" s="152"/>
      <c r="H1" s="152"/>
      <c r="I1" s="152"/>
      <c r="J1" s="152"/>
      <c r="M1">
        <v>5</v>
      </c>
      <c r="N1">
        <v>5</v>
      </c>
    </row>
    <row r="2" spans="1:14" ht="15" customHeight="1" x14ac:dyDescent="0.3">
      <c r="A2" s="161" t="s">
        <v>16</v>
      </c>
      <c r="B2" s="159" t="s">
        <v>9</v>
      </c>
      <c r="C2" s="155" t="s">
        <v>41</v>
      </c>
      <c r="D2" s="155" t="s">
        <v>42</v>
      </c>
      <c r="E2" s="155" t="s">
        <v>43</v>
      </c>
      <c r="F2" s="155" t="s">
        <v>44</v>
      </c>
      <c r="G2" s="157" t="s">
        <v>45</v>
      </c>
      <c r="H2" s="153" t="s">
        <v>2</v>
      </c>
      <c r="I2" s="153" t="s">
        <v>1</v>
      </c>
      <c r="J2" s="153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2"/>
      <c r="B3" s="160"/>
      <c r="C3" s="156"/>
      <c r="D3" s="156"/>
      <c r="E3" s="156"/>
      <c r="F3" s="156"/>
      <c r="G3" s="158"/>
      <c r="H3" s="154"/>
      <c r="I3" s="154"/>
      <c r="J3" s="154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115</v>
      </c>
      <c r="G4" s="12" t="s">
        <v>185</v>
      </c>
      <c r="H4" s="31">
        <f>IF(TCSummary6!B11&lt;=60%,5,IF(TCSummary6!B11&lt;=65%,4,IF(TCSummary6!B11&lt;=70%,3,IF(TCSummary6!B11&lt;=74.99%,2,1))))</f>
        <v>1</v>
      </c>
      <c r="I4" s="63">
        <v>0.1</v>
      </c>
      <c r="J4" s="64">
        <f>I4*H4</f>
        <v>0.1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IF(TestCase6!B27&gt;1.5,5,IF(TestCase6!B27&gt;1.4,4,IF(TestCase6!B27&gt;1.3,3,IF(TestCase6!B27&gt;1.2,2,1))))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1" t="s">
        <v>19</v>
      </c>
      <c r="B6" s="122" t="s">
        <v>168</v>
      </c>
      <c r="C6" s="123" t="s">
        <v>180</v>
      </c>
      <c r="D6" s="123" t="s">
        <v>191</v>
      </c>
      <c r="E6" s="123" t="s">
        <v>192</v>
      </c>
      <c r="F6" s="123" t="s">
        <v>193</v>
      </c>
      <c r="G6" s="123" t="s">
        <v>195</v>
      </c>
      <c r="H6" s="124">
        <f>IF(TCSummary6!B18-TCSummary6!B17&lt;1%,5,IF(TCSummary6!B18-TCSummary6!B17&lt;2%,4,IF(TCSummary6!B18-TCSummary6!B17&lt;3%,3,IF(TCSummary6!B18-TCSummary6!B17&lt;4%,2,1))))</f>
        <v>5</v>
      </c>
      <c r="I6" s="125">
        <v>0.15</v>
      </c>
      <c r="J6" s="126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IF(TCSummary6!B14&gt;2000000,5,IF(TCSummary6!B14&gt;1500000,4,IF(TCSummary6!B14&gt;1000000,3,IF(TCSummary6!B14&gt;500000,2,1))))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121</v>
      </c>
      <c r="C8" s="11" t="s">
        <v>123</v>
      </c>
      <c r="D8" s="11" t="s">
        <v>122</v>
      </c>
      <c r="E8" s="11" t="s">
        <v>124</v>
      </c>
      <c r="F8" s="10" t="s">
        <v>150</v>
      </c>
      <c r="G8" s="11" t="s">
        <v>118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153</v>
      </c>
      <c r="D9" s="11" t="s">
        <v>152</v>
      </c>
      <c r="E9" s="11" t="s">
        <v>154</v>
      </c>
      <c r="F9" s="11" t="s">
        <v>155</v>
      </c>
      <c r="G9" s="78" t="s">
        <v>151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138</v>
      </c>
      <c r="C10" s="11" t="s">
        <v>46</v>
      </c>
      <c r="D10" s="11" t="s">
        <v>47</v>
      </c>
      <c r="E10" s="11" t="s">
        <v>48</v>
      </c>
      <c r="F10" s="11" t="s">
        <v>120</v>
      </c>
      <c r="G10" s="29" t="s">
        <v>119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166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3">
        <f>SUM(J4:J11)</f>
        <v>3.7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2" t="s">
        <v>89</v>
      </c>
      <c r="B1" s="152"/>
      <c r="C1" s="152"/>
      <c r="D1" s="152"/>
      <c r="E1" s="152"/>
      <c r="F1" s="152"/>
      <c r="G1" s="152"/>
      <c r="H1" s="152"/>
      <c r="I1" s="152"/>
      <c r="J1" s="152"/>
    </row>
    <row r="2" spans="1:12" x14ac:dyDescent="0.3">
      <c r="A2" s="161" t="s">
        <v>16</v>
      </c>
      <c r="B2" s="153" t="s">
        <v>31</v>
      </c>
      <c r="C2" s="155" t="s">
        <v>41</v>
      </c>
      <c r="D2" s="155" t="s">
        <v>42</v>
      </c>
      <c r="E2" s="155" t="s">
        <v>43</v>
      </c>
      <c r="F2" s="155" t="s">
        <v>44</v>
      </c>
      <c r="G2" s="166" t="s">
        <v>45</v>
      </c>
      <c r="H2" s="153" t="s">
        <v>2</v>
      </c>
      <c r="I2" s="159" t="s">
        <v>1</v>
      </c>
      <c r="J2" s="153" t="s">
        <v>15</v>
      </c>
      <c r="L2">
        <v>5</v>
      </c>
    </row>
    <row r="3" spans="1:12" ht="15" thickBot="1" x14ac:dyDescent="0.35">
      <c r="A3" s="162"/>
      <c r="B3" s="154"/>
      <c r="C3" s="156"/>
      <c r="D3" s="156"/>
      <c r="E3" s="156"/>
      <c r="F3" s="156"/>
      <c r="G3" s="167"/>
      <c r="H3" s="154"/>
      <c r="I3" s="160"/>
      <c r="J3" s="154"/>
      <c r="L3">
        <v>4</v>
      </c>
    </row>
    <row r="4" spans="1:12" s="8" customFormat="1" ht="35.4" customHeight="1" x14ac:dyDescent="0.3">
      <c r="A4" s="61" t="s">
        <v>90</v>
      </c>
      <c r="B4" s="66" t="s">
        <v>167</v>
      </c>
      <c r="C4" s="67" t="s">
        <v>97</v>
      </c>
      <c r="D4" s="67" t="s">
        <v>100</v>
      </c>
      <c r="E4" s="67" t="s">
        <v>99</v>
      </c>
      <c r="F4" s="67" t="s">
        <v>196</v>
      </c>
      <c r="G4" s="67" t="s">
        <v>98</v>
      </c>
      <c r="H4" s="67">
        <f>IF(TCSummary6!B31&gt;2,5,IF(TCSummary6!B31&gt;1.5,4,IF(TCSummary6!B31&gt;1,3,IF(TCSummary6!B31&gt;0.5,2,1))))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91</v>
      </c>
      <c r="B5" s="20" t="s">
        <v>136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IF(TCSummary6!B28&gt;20,5,IF(TCSummary6!B28&gt;15,4,IF(TCSummary6!B28&gt;10,3,IF(TCSummary6!B28&gt;5,2,1))))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92</v>
      </c>
      <c r="B6" s="19" t="s">
        <v>131</v>
      </c>
      <c r="C6" s="11" t="s">
        <v>132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IF(TCSummary6!B29&gt;750,5,IF(TCSummary6!B29&gt;700,4,IF(TCSummary6!B29&gt;650,3,IF(TCSummary6!B29&gt;600,2,1))))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144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3"/>
      <c r="B8" s="164"/>
      <c r="C8" s="164"/>
      <c r="D8" s="164"/>
      <c r="E8" s="164"/>
      <c r="F8" s="164"/>
      <c r="G8" s="165"/>
      <c r="H8" s="26" t="s">
        <v>15</v>
      </c>
      <c r="I8" s="27">
        <f>SUM(I4:I7)</f>
        <v>0.99999999999999989</v>
      </c>
      <c r="J8" s="91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1" t="s">
        <v>88</v>
      </c>
      <c r="B1" s="171"/>
      <c r="C1" s="171"/>
      <c r="D1" s="171"/>
      <c r="E1" s="171"/>
      <c r="F1" s="171"/>
      <c r="G1" s="171"/>
      <c r="H1" s="171"/>
      <c r="I1" s="171"/>
      <c r="J1" s="171"/>
    </row>
    <row r="2" spans="1:12" x14ac:dyDescent="0.3">
      <c r="A2" s="161" t="s">
        <v>16</v>
      </c>
      <c r="B2" s="153" t="s">
        <v>31</v>
      </c>
      <c r="C2" s="155" t="s">
        <v>41</v>
      </c>
      <c r="D2" s="155" t="s">
        <v>42</v>
      </c>
      <c r="E2" s="155" t="s">
        <v>43</v>
      </c>
      <c r="F2" s="155" t="s">
        <v>44</v>
      </c>
      <c r="G2" s="166" t="s">
        <v>45</v>
      </c>
      <c r="H2" s="153" t="s">
        <v>2</v>
      </c>
      <c r="I2" s="159" t="s">
        <v>1</v>
      </c>
      <c r="J2" s="153" t="s">
        <v>15</v>
      </c>
    </row>
    <row r="3" spans="1:12" ht="15" thickBot="1" x14ac:dyDescent="0.35">
      <c r="A3" s="172"/>
      <c r="B3" s="173"/>
      <c r="C3" s="156"/>
      <c r="D3" s="156"/>
      <c r="E3" s="156"/>
      <c r="F3" s="156"/>
      <c r="G3" s="167"/>
      <c r="H3" s="154"/>
      <c r="I3" s="160"/>
      <c r="J3" s="154"/>
    </row>
    <row r="4" spans="1:12" ht="52.2" customHeight="1" x14ac:dyDescent="0.3">
      <c r="A4" s="17" t="s">
        <v>93</v>
      </c>
      <c r="B4" s="20" t="s">
        <v>125</v>
      </c>
      <c r="C4" s="85" t="s">
        <v>130</v>
      </c>
      <c r="D4" s="85" t="s">
        <v>201</v>
      </c>
      <c r="E4" s="85" t="s">
        <v>129</v>
      </c>
      <c r="F4" s="85" t="s">
        <v>128</v>
      </c>
      <c r="G4" s="85" t="s">
        <v>127</v>
      </c>
      <c r="H4" s="15">
        <f>IF(TCSummary6!B23&gt;2.5,5,IF(TCSummary6!B23&gt;2,4,IF(TCSummary6!B23&gt;1.5,3,IF(TCSummary6!B23&gt;1,2,1))))</f>
        <v>5</v>
      </c>
      <c r="I4" s="21">
        <v>0.25</v>
      </c>
      <c r="J4" s="25">
        <f>I4*H4</f>
        <v>1.25</v>
      </c>
      <c r="L4">
        <v>5</v>
      </c>
    </row>
    <row r="5" spans="1:12" ht="21.6" customHeight="1" x14ac:dyDescent="0.3">
      <c r="A5" s="17" t="s">
        <v>94</v>
      </c>
      <c r="B5" s="19" t="s">
        <v>87</v>
      </c>
      <c r="C5" s="12" t="s">
        <v>139</v>
      </c>
      <c r="D5" s="12" t="s">
        <v>140</v>
      </c>
      <c r="E5" s="12" t="s">
        <v>141</v>
      </c>
      <c r="F5" s="12" t="s">
        <v>142</v>
      </c>
      <c r="G5" s="12" t="s">
        <v>143</v>
      </c>
      <c r="H5" s="15">
        <f>IF(TCSummary6!B24&lt;1,5,IF(TCSummary6!B24&lt;1.25,4,IF(TCSummary6!B24&lt;1.5,3,IF(TCSummary6!B24&lt;1.75,2,1))))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95</v>
      </c>
      <c r="B6" s="20" t="s">
        <v>160</v>
      </c>
      <c r="C6" s="11" t="s">
        <v>35</v>
      </c>
      <c r="D6" s="11" t="s">
        <v>135</v>
      </c>
      <c r="E6" s="11" t="s">
        <v>32</v>
      </c>
      <c r="F6" s="11" t="s">
        <v>33</v>
      </c>
      <c r="G6" s="11" t="s">
        <v>34</v>
      </c>
      <c r="H6" s="12">
        <f>IF(TCSummary6!B22&gt;20,5,IF(TCSummary6!B22&gt;15,4,IF(TCSummary6!B22&gt;10,3,IF(TCSummary6!B22&gt;5,2,1))))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96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68"/>
      <c r="B8" s="169"/>
      <c r="C8" s="169"/>
      <c r="D8" s="169"/>
      <c r="E8" s="169"/>
      <c r="F8" s="169"/>
      <c r="G8" s="170"/>
      <c r="H8" s="26" t="s">
        <v>15</v>
      </c>
      <c r="I8" s="27">
        <f>SUM(I4:I7)</f>
        <v>1</v>
      </c>
      <c r="J8" s="92">
        <f>SUM(J4:J7)</f>
        <v>4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E33"/>
  <sheetViews>
    <sheetView topLeftCell="A7" workbookViewId="0">
      <selection activeCell="D22" sqref="D22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6" t="s">
        <v>52</v>
      </c>
      <c r="B1" s="177"/>
      <c r="C1" s="177"/>
      <c r="D1" s="178"/>
    </row>
    <row r="2" spans="1:5" ht="15.6" x14ac:dyDescent="0.3">
      <c r="A2" s="179" t="s">
        <v>211</v>
      </c>
      <c r="B2" s="180"/>
      <c r="C2" s="180"/>
      <c r="D2" s="181"/>
    </row>
    <row r="3" spans="1:5" x14ac:dyDescent="0.3">
      <c r="A3" s="106" t="s">
        <v>53</v>
      </c>
      <c r="B3" s="107">
        <f>SUM(B4:B7)</f>
        <v>10422200</v>
      </c>
      <c r="C3" s="127" t="s">
        <v>209</v>
      </c>
      <c r="D3" s="108" t="s">
        <v>210</v>
      </c>
      <c r="E3" s="4" t="s">
        <v>72</v>
      </c>
    </row>
    <row r="4" spans="1:5" x14ac:dyDescent="0.3">
      <c r="A4" s="48" t="s">
        <v>73</v>
      </c>
      <c r="B4" s="49">
        <f>C4*D4</f>
        <v>10249400</v>
      </c>
      <c r="C4" s="16">
        <v>73210</v>
      </c>
      <c r="D4" s="50">
        <v>140</v>
      </c>
      <c r="E4" t="s">
        <v>212</v>
      </c>
    </row>
    <row r="5" spans="1:5" x14ac:dyDescent="0.3">
      <c r="A5" s="48" t="s">
        <v>54</v>
      </c>
      <c r="B5" s="49">
        <f>C5*D5*12</f>
        <v>172800</v>
      </c>
      <c r="C5" s="16">
        <v>12</v>
      </c>
      <c r="D5" s="50">
        <v>1200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512470</v>
      </c>
      <c r="D8" s="50"/>
    </row>
    <row r="9" spans="1:5" ht="15" x14ac:dyDescent="0.35">
      <c r="A9" s="48" t="s">
        <v>58</v>
      </c>
      <c r="B9" s="49">
        <f>B4*D9</f>
        <v>512470</v>
      </c>
      <c r="D9" s="132">
        <f>[1]TCSummary6!B18</f>
        <v>0.05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6" t="s">
        <v>69</v>
      </c>
      <c r="B11" s="107">
        <f>B3-B8</f>
        <v>9909730</v>
      </c>
      <c r="C11" s="128"/>
      <c r="D11" s="109"/>
    </row>
    <row r="12" spans="1:5" x14ac:dyDescent="0.3">
      <c r="A12" s="174" t="s">
        <v>60</v>
      </c>
      <c r="B12" s="175"/>
      <c r="D12" s="50"/>
    </row>
    <row r="13" spans="1:5" x14ac:dyDescent="0.3">
      <c r="A13" s="48" t="s">
        <v>61</v>
      </c>
      <c r="B13" s="49">
        <v>2975060</v>
      </c>
      <c r="D13" s="50"/>
      <c r="E13" t="s">
        <v>74</v>
      </c>
    </row>
    <row r="14" spans="1:5" x14ac:dyDescent="0.3">
      <c r="A14" s="48" t="s">
        <v>62</v>
      </c>
      <c r="B14" s="49">
        <v>488967</v>
      </c>
      <c r="D14" s="50"/>
      <c r="E14" t="s">
        <v>75</v>
      </c>
    </row>
    <row r="15" spans="1:5" x14ac:dyDescent="0.3">
      <c r="A15" s="48" t="s">
        <v>63</v>
      </c>
      <c r="B15" s="49">
        <v>3982700</v>
      </c>
      <c r="D15" s="50"/>
      <c r="E15" t="s">
        <v>76</v>
      </c>
    </row>
    <row r="16" spans="1:5" x14ac:dyDescent="0.3">
      <c r="A16" s="48" t="s">
        <v>179</v>
      </c>
      <c r="B16" s="49">
        <f>B11*D16</f>
        <v>346840.55000000005</v>
      </c>
      <c r="D16" s="133">
        <v>3.5000000000000003E-2</v>
      </c>
      <c r="E16" t="s">
        <v>206</v>
      </c>
    </row>
    <row r="17" spans="1:5" x14ac:dyDescent="0.3">
      <c r="A17" s="48" t="s">
        <v>64</v>
      </c>
      <c r="B17" s="49">
        <v>79800</v>
      </c>
      <c r="D17" s="50"/>
      <c r="E17" t="s">
        <v>79</v>
      </c>
    </row>
    <row r="18" spans="1:5" x14ac:dyDescent="0.3">
      <c r="A18" s="48" t="s">
        <v>65</v>
      </c>
      <c r="B18" s="49">
        <v>45000</v>
      </c>
      <c r="D18" s="50"/>
    </row>
    <row r="19" spans="1:5" x14ac:dyDescent="0.3">
      <c r="A19" s="48" t="s">
        <v>66</v>
      </c>
      <c r="B19" s="49">
        <v>225000</v>
      </c>
      <c r="D19" s="50"/>
    </row>
    <row r="20" spans="1:5" x14ac:dyDescent="0.3">
      <c r="A20" s="106" t="s">
        <v>67</v>
      </c>
      <c r="B20" s="107">
        <f>SUM(B13:B19)</f>
        <v>8143367.5499999998</v>
      </c>
      <c r="C20" s="128"/>
      <c r="D20" s="109"/>
    </row>
    <row r="21" spans="1:5" x14ac:dyDescent="0.3">
      <c r="A21" s="48"/>
      <c r="B21" s="49"/>
      <c r="D21" s="50"/>
    </row>
    <row r="22" spans="1:5" x14ac:dyDescent="0.3">
      <c r="A22" s="106" t="s">
        <v>147</v>
      </c>
      <c r="B22" s="107">
        <f>B11-B20</f>
        <v>1766362.4500000002</v>
      </c>
      <c r="C22" s="128"/>
      <c r="D22" s="109"/>
    </row>
    <row r="23" spans="1:5" x14ac:dyDescent="0.3">
      <c r="A23" s="48"/>
      <c r="B23" s="49"/>
      <c r="D23" s="50"/>
    </row>
    <row r="24" spans="1:5" x14ac:dyDescent="0.3">
      <c r="A24" s="106" t="s">
        <v>80</v>
      </c>
      <c r="B24" s="107">
        <f>B25</f>
        <v>1676562.2399999998</v>
      </c>
      <c r="C24" s="127"/>
      <c r="D24" s="108"/>
      <c r="E24" s="47" t="s">
        <v>213</v>
      </c>
    </row>
    <row r="25" spans="1:5" x14ac:dyDescent="0.3">
      <c r="A25" s="48" t="s">
        <v>68</v>
      </c>
      <c r="B25" s="49">
        <f>D25*C25</f>
        <v>1676562.2399999998</v>
      </c>
      <c r="C25" s="16">
        <v>12</v>
      </c>
      <c r="D25" s="116">
        <v>139713.51999999999</v>
      </c>
      <c r="E25" s="46" t="s">
        <v>71</v>
      </c>
    </row>
    <row r="26" spans="1:5" x14ac:dyDescent="0.3">
      <c r="A26" s="48"/>
      <c r="B26" s="49"/>
      <c r="C26" s="53"/>
      <c r="D26" s="50"/>
    </row>
    <row r="27" spans="1:5" x14ac:dyDescent="0.3">
      <c r="A27" s="106" t="s">
        <v>148</v>
      </c>
      <c r="B27" s="110">
        <f>B22/B25</f>
        <v>1.0535621093315333</v>
      </c>
      <c r="C27" s="111"/>
      <c r="D27" s="109"/>
      <c r="E27" t="s">
        <v>157</v>
      </c>
    </row>
    <row r="28" spans="1:5" x14ac:dyDescent="0.3">
      <c r="A28" s="106" t="s">
        <v>70</v>
      </c>
      <c r="B28" s="110">
        <f>B22-B25</f>
        <v>89800.210000000428</v>
      </c>
      <c r="C28" s="128"/>
      <c r="D28" s="109"/>
    </row>
    <row r="29" spans="1:5" x14ac:dyDescent="0.3">
      <c r="A29" s="48"/>
      <c r="B29" s="49"/>
      <c r="D29" s="50"/>
    </row>
    <row r="30" spans="1:5" x14ac:dyDescent="0.3">
      <c r="A30" s="48"/>
      <c r="B30" s="49"/>
      <c r="D30" s="50"/>
    </row>
    <row r="31" spans="1:5" x14ac:dyDescent="0.3">
      <c r="A31" s="51" t="s">
        <v>77</v>
      </c>
      <c r="B31" s="129">
        <v>4.7500000000000001E-2</v>
      </c>
      <c r="D31" s="50"/>
      <c r="E31" s="46" t="s">
        <v>214</v>
      </c>
    </row>
    <row r="32" spans="1:5" x14ac:dyDescent="0.3">
      <c r="A32" s="48"/>
      <c r="B32" s="49"/>
      <c r="D32" s="50"/>
      <c r="E32" t="s">
        <v>208</v>
      </c>
    </row>
    <row r="33" spans="1:5" ht="15.6" x14ac:dyDescent="0.3">
      <c r="A33" s="54" t="s">
        <v>78</v>
      </c>
      <c r="B33" s="55">
        <f>B22/B31</f>
        <v>37186577.894736849</v>
      </c>
      <c r="C33" s="56"/>
      <c r="D33" s="57"/>
      <c r="E33" t="s">
        <v>149</v>
      </c>
    </row>
  </sheetData>
  <mergeCells count="3">
    <mergeCell ref="A12:B12"/>
    <mergeCell ref="A1:D1"/>
    <mergeCell ref="A2:D2"/>
  </mergeCells>
  <hyperlinks>
    <hyperlink ref="E25" r:id="rId1" location="top" xr:uid="{EEA392D7-20A9-4011-8C03-9C9401059936}"/>
    <hyperlink ref="E31" r:id="rId2" display="http://cbre.vo.llnwd.net/grgservices/secure/U.S. Retail Cap Rate Survey_H2 2019_wrvy.pdf?e=1584474384&amp;h=0953120152b507c2e44b5cfae19002f9" xr:uid="{F91FFBAD-96AC-44F3-993F-4349C9D5F682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opLeftCell="A7" workbookViewId="0">
      <selection activeCell="A3" sqref="A3"/>
    </sheetView>
  </sheetViews>
  <sheetFormatPr defaultRowHeight="14.4" x14ac:dyDescent="0.3"/>
  <cols>
    <col min="1" max="1" width="47.88671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6" t="s">
        <v>85</v>
      </c>
      <c r="B1" s="186"/>
    </row>
    <row r="2" spans="1:9" x14ac:dyDescent="0.3">
      <c r="A2" s="184" t="s">
        <v>172</v>
      </c>
      <c r="B2" s="185"/>
      <c r="I2" t="s">
        <v>181</v>
      </c>
    </row>
    <row r="3" spans="1:9" x14ac:dyDescent="0.3">
      <c r="A3" s="115" t="s">
        <v>215</v>
      </c>
      <c r="B3" s="79"/>
      <c r="I3" s="8" t="s">
        <v>207</v>
      </c>
    </row>
    <row r="4" spans="1:9" x14ac:dyDescent="0.3">
      <c r="A4" s="130"/>
      <c r="B4" s="80"/>
      <c r="I4" t="s">
        <v>12</v>
      </c>
    </row>
    <row r="5" spans="1:9" x14ac:dyDescent="0.3">
      <c r="A5" s="184" t="s">
        <v>112</v>
      </c>
      <c r="B5" s="185"/>
      <c r="I5" t="s">
        <v>13</v>
      </c>
    </row>
    <row r="6" spans="1:9" x14ac:dyDescent="0.3">
      <c r="A6" s="81" t="s">
        <v>12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2" t="s">
        <v>113</v>
      </c>
      <c r="B8" s="183"/>
    </row>
    <row r="9" spans="1:9" x14ac:dyDescent="0.3">
      <c r="A9" s="48" t="s">
        <v>81</v>
      </c>
      <c r="B9" s="80">
        <v>21000000</v>
      </c>
    </row>
    <row r="10" spans="1:9" x14ac:dyDescent="0.3">
      <c r="A10" s="48" t="s">
        <v>82</v>
      </c>
      <c r="B10" s="80">
        <v>28000000</v>
      </c>
      <c r="C10" t="s">
        <v>158</v>
      </c>
    </row>
    <row r="11" spans="1:9" x14ac:dyDescent="0.3">
      <c r="A11" s="81" t="s">
        <v>83</v>
      </c>
      <c r="B11" s="134">
        <f>B9/B10</f>
        <v>0.75</v>
      </c>
    </row>
    <row r="13" spans="1:9" ht="15.6" x14ac:dyDescent="0.3">
      <c r="A13" s="182" t="s">
        <v>114</v>
      </c>
      <c r="B13" s="183"/>
    </row>
    <row r="14" spans="1:9" x14ac:dyDescent="0.3">
      <c r="A14" s="81" t="s">
        <v>216</v>
      </c>
      <c r="B14" s="136">
        <v>8398748</v>
      </c>
      <c r="C14" s="46" t="s">
        <v>84</v>
      </c>
    </row>
    <row r="16" spans="1:9" ht="15.6" x14ac:dyDescent="0.3">
      <c r="A16" s="182" t="s">
        <v>26</v>
      </c>
      <c r="B16" s="183"/>
    </row>
    <row r="17" spans="1:5" ht="28.8" x14ac:dyDescent="0.3">
      <c r="A17" s="114" t="s">
        <v>170</v>
      </c>
      <c r="B17" s="137">
        <v>8.2000000000000003E-2</v>
      </c>
      <c r="C17" s="46" t="s">
        <v>217</v>
      </c>
    </row>
    <row r="18" spans="1:5" ht="24.6" customHeight="1" x14ac:dyDescent="0.3">
      <c r="A18" s="89" t="s">
        <v>169</v>
      </c>
      <c r="B18" s="113">
        <v>0.05</v>
      </c>
      <c r="C18" t="s">
        <v>159</v>
      </c>
    </row>
    <row r="19" spans="1:5" x14ac:dyDescent="0.3">
      <c r="A19" s="77"/>
    </row>
    <row r="20" spans="1:5" ht="15.6" x14ac:dyDescent="0.3">
      <c r="A20" s="182" t="s">
        <v>101</v>
      </c>
      <c r="B20" s="183"/>
    </row>
    <row r="21" spans="1:5" x14ac:dyDescent="0.3">
      <c r="A21" s="51" t="s">
        <v>171</v>
      </c>
      <c r="B21" s="138" t="s">
        <v>218</v>
      </c>
    </row>
    <row r="22" spans="1:5" x14ac:dyDescent="0.3">
      <c r="A22" s="51" t="s">
        <v>175</v>
      </c>
      <c r="B22" s="117">
        <v>50</v>
      </c>
    </row>
    <row r="23" spans="1:5" x14ac:dyDescent="0.3">
      <c r="A23" s="51" t="s">
        <v>126</v>
      </c>
      <c r="B23" s="84">
        <v>3.05</v>
      </c>
      <c r="C23" s="46" t="s">
        <v>219</v>
      </c>
    </row>
    <row r="24" spans="1:5" x14ac:dyDescent="0.3">
      <c r="A24" s="81" t="s">
        <v>86</v>
      </c>
      <c r="B24" s="135">
        <v>152.68</v>
      </c>
      <c r="C24" s="46" t="s">
        <v>219</v>
      </c>
      <c r="D24" s="60"/>
      <c r="E24" s="46"/>
    </row>
    <row r="26" spans="1:5" ht="15.6" x14ac:dyDescent="0.3">
      <c r="A26" s="182" t="s">
        <v>133</v>
      </c>
      <c r="B26" s="183"/>
    </row>
    <row r="27" spans="1:5" x14ac:dyDescent="0.3">
      <c r="A27" s="87" t="s">
        <v>174</v>
      </c>
      <c r="B27" s="86"/>
    </row>
    <row r="28" spans="1:5" x14ac:dyDescent="0.3">
      <c r="A28" s="87" t="s">
        <v>175</v>
      </c>
      <c r="B28" s="86"/>
    </row>
    <row r="29" spans="1:5" x14ac:dyDescent="0.3">
      <c r="A29" s="87" t="s">
        <v>134</v>
      </c>
      <c r="B29" s="86"/>
    </row>
    <row r="30" spans="1:5" x14ac:dyDescent="0.3">
      <c r="A30" s="88" t="s">
        <v>116</v>
      </c>
      <c r="B30" s="82"/>
    </row>
    <row r="31" spans="1:5" x14ac:dyDescent="0.3">
      <c r="A31" s="81" t="s">
        <v>117</v>
      </c>
      <c r="B31" s="83"/>
    </row>
    <row r="33" spans="1:3" ht="15.6" x14ac:dyDescent="0.3">
      <c r="A33" s="182" t="s">
        <v>137</v>
      </c>
      <c r="B33" s="183"/>
    </row>
    <row r="34" spans="1:3" x14ac:dyDescent="0.3">
      <c r="A34" s="81" t="s">
        <v>106</v>
      </c>
      <c r="B34" s="90">
        <v>4.3E-3</v>
      </c>
      <c r="C34" s="46" t="s">
        <v>107</v>
      </c>
    </row>
    <row r="36" spans="1:3" ht="15.6" x14ac:dyDescent="0.3">
      <c r="A36" s="182" t="s">
        <v>6</v>
      </c>
      <c r="B36" s="183"/>
    </row>
    <row r="37" spans="1:3" x14ac:dyDescent="0.3">
      <c r="A37" s="81" t="s">
        <v>173</v>
      </c>
      <c r="B37" s="131">
        <f>'[1]Overall Score'!D14</f>
        <v>3.7750000000000004</v>
      </c>
    </row>
    <row r="38" spans="1:3" x14ac:dyDescent="0.3">
      <c r="A38" s="118" t="s">
        <v>177</v>
      </c>
      <c r="B38" s="119" t="str" cm="1">
        <f t="array" ref="B38:C38">'[1]Overall Score'!C16:D16</f>
        <v>Credit Manager Review</v>
      </c>
      <c r="C38">
        <v>0</v>
      </c>
    </row>
    <row r="39" spans="1:3" x14ac:dyDescent="0.3">
      <c r="A39" s="118" t="s">
        <v>178</v>
      </c>
      <c r="B39" s="120" cm="1">
        <f t="array" ref="B39:C39">'[1]Overall Score'!C18:D18</f>
        <v>6.88E-2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1E414164-BC3F-445E-8B38-F9CF9214A148}">
      <formula1>$I$2:$I$7</formula1>
    </dataValidation>
  </dataValidations>
  <hyperlinks>
    <hyperlink ref="C14" r:id="rId1" xr:uid="{EE7013C4-D093-4440-B696-4C11E1A190FD}"/>
    <hyperlink ref="C34" r:id="rId2" xr:uid="{5C44FB11-1E7B-4470-B6D6-CF29D0DF2413}"/>
    <hyperlink ref="C17" r:id="rId3" xr:uid="{2FB08AC7-D31E-440A-A852-6CA36951A209}"/>
    <hyperlink ref="C23" r:id="rId4" xr:uid="{C9E572E1-6946-4264-833C-DDA32303D425}"/>
    <hyperlink ref="C24" r:id="rId5" xr:uid="{E84D51A4-46C7-4148-88A9-E70955C8BA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TestCase6</vt:lpstr>
      <vt:lpstr>TCSummary6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2020-04-14T02:03:46Z</dcterms:modified>
</cp:coreProperties>
</file>