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60" windowWidth="18195" windowHeight="7455" tabRatio="1000" firstSheet="8" activeTab="12"/>
  </bookViews>
  <sheets>
    <sheet name="koperasi pilar utama" sheetId="32" r:id="rId1"/>
    <sheet name="kpri dinspenkeb balam" sheetId="1" r:id="rId2"/>
    <sheet name="koperasi bukit asm" sheetId="60" r:id="rId3"/>
    <sheet name="kopkar milavera" sheetId="9" r:id="rId4"/>
    <sheet name="bulog divre" sheetId="5" r:id="rId5"/>
    <sheet name="koperasi tiga sehat" sheetId="10" r:id="rId6"/>
    <sheet name="kopkar waras sejahtera" sheetId="11" r:id="rId7"/>
    <sheet name="kpn makmur" sheetId="12" r:id="rId8"/>
    <sheet name="koperasi sukamaju" sheetId="13" r:id="rId9"/>
    <sheet name="PD BPR BANK PASAR BDL" sheetId="36" r:id="rId10"/>
    <sheet name="KOPRASI MEKAR SEJATI" sheetId="50" r:id="rId11"/>
    <sheet name="PDAM WAY RILAU" sheetId="37" r:id="rId12"/>
    <sheet name="Bank Pembangunan Daerah Lampung" sheetId="61" r:id="rId13"/>
    <sheet name="PT WHANA RAHARDJA" sheetId="38" r:id="rId14"/>
    <sheet name="BUMD PT.LAMPUNG JASA UTAMA" sheetId="49" r:id="rId15"/>
    <sheet name="KSU jasa prima" sheetId="14" r:id="rId16"/>
    <sheet name="kpn wawai hati" sheetId="15" r:id="rId17"/>
    <sheet name="koperasi kartika gajahmada" sheetId="18" r:id="rId18"/>
    <sheet name="kud mina jaya" sheetId="52" r:id="rId19"/>
    <sheet name="kspps puskopyah btm lpg" sheetId="51" r:id="rId20"/>
    <sheet name="koperasi tkbm pelabuhan pnjng" sheetId="21" r:id="rId21"/>
    <sheet name="kopkar pelita pt pln" sheetId="53" r:id="rId22"/>
    <sheet name="kpri ragom gawi" sheetId="54" r:id="rId23"/>
    <sheet name="kpri saptawa" sheetId="55" r:id="rId24"/>
    <sheet name="kpri betik gawi" sheetId="56" r:id="rId25"/>
    <sheet name="kopkar pt bank lpg sairassan" sheetId="59" r:id="rId26"/>
    <sheet name="kopdit setia kawan" sheetId="27" r:id="rId27"/>
    <sheet name="KPN Betik Hati" sheetId="57" r:id="rId28"/>
    <sheet name="koperasi tani makmur mandiri" sheetId="28" r:id="rId29"/>
    <sheet name="PT Penggadaian" sheetId="33" r:id="rId30"/>
    <sheet name="koperasi pegawai de" sheetId="30" r:id="rId31"/>
    <sheet name="koperasi pekerja kekar" sheetId="58" r:id="rId32"/>
    <sheet name="PT DINAMIKA VALAS" sheetId="48" r:id="rId33"/>
    <sheet name="PT PENGGADIAN CPS RADEN INTAN" sheetId="34" r:id="rId34"/>
    <sheet name="PT LANGENG VULTA" sheetId="43" r:id="rId35"/>
    <sheet name="SARANA LAMPUNG VENTURA" sheetId="44" r:id="rId36"/>
    <sheet name="BINA SUKSES VALASINDO" sheetId="45" r:id="rId37"/>
    <sheet name=" PT SUGI INTERNASIONAL VALAS IV" sheetId="46" r:id="rId38"/>
    <sheet name="DANA PENSIUN BPD LAMPUNG" sheetId="47" r:id="rId39"/>
  </sheets>
  <calcPr calcId="152511"/>
</workbook>
</file>

<file path=xl/calcChain.xml><?xml version="1.0" encoding="utf-8"?>
<calcChain xmlns="http://schemas.openxmlformats.org/spreadsheetml/2006/main">
  <c r="B19" i="61" l="1"/>
  <c r="B17" i="61" s="1"/>
  <c r="C39" i="61"/>
  <c r="B39" i="61"/>
  <c r="C29" i="61"/>
  <c r="B29" i="61"/>
  <c r="C17" i="61"/>
  <c r="C10" i="61"/>
  <c r="B10" i="61"/>
  <c r="C28" i="61" l="1"/>
  <c r="B28" i="61"/>
  <c r="C9" i="61"/>
  <c r="B9" i="61"/>
  <c r="G59" i="60"/>
  <c r="F59" i="60"/>
  <c r="G56" i="60"/>
  <c r="G66" i="60" s="1"/>
  <c r="F56" i="60"/>
  <c r="F66" i="60" s="1"/>
  <c r="G50" i="60"/>
  <c r="F50" i="60"/>
  <c r="G43" i="60"/>
  <c r="G51" i="60" s="1"/>
  <c r="F43" i="60"/>
  <c r="F51" i="60" s="1"/>
  <c r="G32" i="60"/>
  <c r="F32" i="60"/>
  <c r="G19" i="60"/>
  <c r="F19" i="60"/>
  <c r="G6" i="60"/>
  <c r="F6" i="60"/>
  <c r="G59" i="59"/>
  <c r="G66" i="59" s="1"/>
  <c r="F59" i="59"/>
  <c r="F66" i="59" s="1"/>
  <c r="G51" i="59"/>
  <c r="F51" i="59"/>
  <c r="G32" i="59"/>
  <c r="F32" i="59"/>
  <c r="G19" i="59"/>
  <c r="F19" i="59"/>
  <c r="G6" i="59"/>
  <c r="F6" i="59"/>
  <c r="G59" i="58"/>
  <c r="G66" i="58" s="1"/>
  <c r="F59" i="58"/>
  <c r="F66" i="58" s="1"/>
  <c r="G51" i="58"/>
  <c r="F51" i="58"/>
  <c r="G32" i="58"/>
  <c r="F32" i="58"/>
  <c r="G19" i="58"/>
  <c r="F19" i="58"/>
  <c r="G6" i="58"/>
  <c r="F6" i="58"/>
  <c r="G59" i="57"/>
  <c r="G66" i="57" s="1"/>
  <c r="F59" i="57"/>
  <c r="F66" i="57" s="1"/>
  <c r="G51" i="57"/>
  <c r="F51" i="57"/>
  <c r="G32" i="57"/>
  <c r="F32" i="57"/>
  <c r="G19" i="57"/>
  <c r="F19" i="57"/>
  <c r="G6" i="57"/>
  <c r="F6" i="57"/>
  <c r="G59" i="56"/>
  <c r="G66" i="56" s="1"/>
  <c r="F59" i="56"/>
  <c r="F66" i="56" s="1"/>
  <c r="G51" i="56"/>
  <c r="F51" i="56"/>
  <c r="G32" i="56"/>
  <c r="F32" i="56"/>
  <c r="G19" i="56"/>
  <c r="F19" i="56"/>
  <c r="G6" i="56"/>
  <c r="F6" i="56"/>
  <c r="G59" i="55"/>
  <c r="G66" i="55" s="1"/>
  <c r="F59" i="55"/>
  <c r="F66" i="55" s="1"/>
  <c r="G51" i="55"/>
  <c r="F51" i="55"/>
  <c r="G32" i="55"/>
  <c r="G19" i="55"/>
  <c r="F19" i="55"/>
  <c r="G6" i="55"/>
  <c r="F6" i="55"/>
  <c r="G59" i="54"/>
  <c r="G66" i="54" s="1"/>
  <c r="F59" i="54"/>
  <c r="F66" i="54" s="1"/>
  <c r="G51" i="54"/>
  <c r="F51" i="54"/>
  <c r="G32" i="54"/>
  <c r="F32" i="54"/>
  <c r="G19" i="54"/>
  <c r="F19" i="54"/>
  <c r="G6" i="54"/>
  <c r="F6" i="54"/>
  <c r="G59" i="53"/>
  <c r="G66" i="53" s="1"/>
  <c r="F59" i="53"/>
  <c r="F66" i="53" s="1"/>
  <c r="G51" i="53"/>
  <c r="F51" i="53"/>
  <c r="G32" i="53"/>
  <c r="F32" i="53"/>
  <c r="G19" i="53"/>
  <c r="F19" i="53"/>
  <c r="G6" i="53"/>
  <c r="F6" i="53"/>
  <c r="G59" i="52"/>
  <c r="G66" i="52" s="1"/>
  <c r="F59" i="52"/>
  <c r="F66" i="52" s="1"/>
  <c r="G51" i="52"/>
  <c r="F51" i="52"/>
  <c r="G32" i="52"/>
  <c r="F32" i="52"/>
  <c r="G19" i="52"/>
  <c r="F19" i="52"/>
  <c r="G6" i="52"/>
  <c r="F6" i="52"/>
  <c r="G59" i="51"/>
  <c r="G66" i="51" s="1"/>
  <c r="F59" i="51"/>
  <c r="F66" i="51" s="1"/>
  <c r="G51" i="51"/>
  <c r="F51" i="51"/>
  <c r="G32" i="51"/>
  <c r="F32" i="51"/>
  <c r="G6" i="51"/>
  <c r="F6" i="51"/>
  <c r="G66" i="50"/>
  <c r="G59" i="50"/>
  <c r="F59" i="50"/>
  <c r="F66" i="50" s="1"/>
  <c r="G51" i="50"/>
  <c r="F51" i="50"/>
  <c r="G32" i="50"/>
  <c r="F32" i="50"/>
  <c r="G19" i="50"/>
  <c r="F19" i="50"/>
  <c r="G6" i="50"/>
  <c r="F6" i="50"/>
  <c r="C80" i="49"/>
  <c r="D80" i="49"/>
  <c r="D75" i="49"/>
  <c r="C75" i="49"/>
  <c r="C78" i="49" s="1"/>
  <c r="C84" i="49" s="1"/>
  <c r="D57" i="49"/>
  <c r="C30" i="49"/>
  <c r="C31" i="49"/>
  <c r="C21" i="49"/>
  <c r="D12" i="49"/>
  <c r="C12" i="49"/>
  <c r="C57" i="49"/>
  <c r="D41" i="49"/>
  <c r="D30" i="49" s="1"/>
  <c r="C41" i="49"/>
  <c r="D32" i="49"/>
  <c r="D31" i="49" s="1"/>
  <c r="C32" i="49"/>
  <c r="D22" i="49"/>
  <c r="D21" i="49" s="1"/>
  <c r="D19" i="49" s="1"/>
  <c r="C22" i="49"/>
  <c r="C19" i="49" s="1"/>
  <c r="D13" i="49"/>
  <c r="C13" i="49"/>
  <c r="C51" i="48"/>
  <c r="D51" i="48"/>
  <c r="C47" i="48"/>
  <c r="D47" i="48"/>
  <c r="D42" i="48"/>
  <c r="C42" i="48"/>
  <c r="D9" i="48"/>
  <c r="D13" i="48"/>
  <c r="C13" i="48"/>
  <c r="C9" i="48"/>
  <c r="G88" i="33"/>
  <c r="F88" i="33"/>
  <c r="G18" i="34"/>
  <c r="F18" i="34"/>
  <c r="G9" i="34"/>
  <c r="F9" i="34"/>
  <c r="G5" i="34"/>
  <c r="F5" i="34"/>
  <c r="E75" i="37"/>
  <c r="E72" i="37"/>
  <c r="D77" i="37"/>
  <c r="D75" i="37"/>
  <c r="D72" i="37"/>
  <c r="D28" i="37"/>
  <c r="C28" i="37"/>
  <c r="D29" i="37"/>
  <c r="C29" i="37"/>
  <c r="D10" i="37"/>
  <c r="D17" i="37"/>
  <c r="D20" i="37"/>
  <c r="D11" i="37"/>
  <c r="C20" i="37"/>
  <c r="C11" i="37"/>
  <c r="C17" i="37"/>
  <c r="C10" i="37" s="1"/>
  <c r="D19" i="38"/>
  <c r="C12" i="38"/>
  <c r="C19" i="38"/>
  <c r="D84" i="49" l="1"/>
  <c r="F27" i="5" l="1"/>
  <c r="F31" i="5"/>
  <c r="D84" i="38" l="1"/>
  <c r="C74" i="38"/>
  <c r="C78" i="38"/>
  <c r="C84" i="38"/>
  <c r="D74" i="38"/>
  <c r="D61" i="38"/>
  <c r="C61" i="38"/>
  <c r="D70" i="38"/>
  <c r="D62" i="38"/>
  <c r="C62" i="38"/>
  <c r="D78" i="38"/>
  <c r="D80" i="38" s="1"/>
  <c r="C80" i="38"/>
  <c r="D75" i="38"/>
  <c r="C75" i="38"/>
  <c r="C70" i="38"/>
  <c r="D63" i="38"/>
  <c r="C63" i="38"/>
  <c r="D57" i="38"/>
  <c r="C57" i="38"/>
  <c r="D41" i="38"/>
  <c r="C41" i="38"/>
  <c r="C30" i="38" s="1"/>
  <c r="D32" i="38"/>
  <c r="D31" i="38" s="1"/>
  <c r="C32" i="38"/>
  <c r="C31" i="38" s="1"/>
  <c r="D22" i="38"/>
  <c r="D21" i="38" s="1"/>
  <c r="C22" i="38"/>
  <c r="C21" i="38" s="1"/>
  <c r="D13" i="38"/>
  <c r="C13" i="38"/>
  <c r="E77" i="37"/>
  <c r="E80" i="37" s="1"/>
  <c r="D80" i="37"/>
  <c r="D30" i="38" l="1"/>
  <c r="D39" i="37"/>
  <c r="C39" i="37"/>
  <c r="C28" i="36"/>
  <c r="B28" i="36"/>
  <c r="C9" i="36"/>
  <c r="B9" i="36"/>
  <c r="C17" i="36"/>
  <c r="B17" i="36"/>
  <c r="C29" i="36"/>
  <c r="B29" i="36"/>
  <c r="C39" i="36"/>
  <c r="B39" i="36"/>
  <c r="C10" i="36"/>
  <c r="B10" i="36"/>
  <c r="F46" i="33" l="1"/>
  <c r="G53" i="34"/>
  <c r="F53" i="34"/>
  <c r="G44" i="34"/>
  <c r="F44" i="34"/>
  <c r="G32" i="34"/>
  <c r="F32" i="34"/>
  <c r="G46" i="33"/>
  <c r="F55" i="33"/>
  <c r="F34" i="33"/>
  <c r="G34" i="33"/>
  <c r="G27" i="33"/>
  <c r="F27" i="33"/>
  <c r="G25" i="33"/>
  <c r="F25" i="33"/>
  <c r="G20" i="33"/>
  <c r="F20" i="33"/>
  <c r="G18" i="33"/>
  <c r="F18" i="33"/>
  <c r="G11" i="33"/>
  <c r="F11" i="33"/>
  <c r="F19" i="27" l="1"/>
  <c r="G7" i="33"/>
  <c r="F7" i="33"/>
  <c r="G30" i="9"/>
  <c r="G59" i="32" l="1"/>
  <c r="G66" i="32" s="1"/>
  <c r="F59" i="32"/>
  <c r="F66" i="32" s="1"/>
  <c r="G51" i="32"/>
  <c r="F51" i="32"/>
  <c r="G19" i="32"/>
  <c r="G11" i="32" s="1"/>
  <c r="G9" i="32" s="1"/>
  <c r="F19" i="32"/>
  <c r="F11" i="32" s="1"/>
  <c r="F9" i="32" s="1"/>
  <c r="G6" i="32"/>
  <c r="F6" i="32"/>
  <c r="F26" i="32" l="1"/>
  <c r="F32" i="32" s="1"/>
  <c r="G26" i="32"/>
  <c r="G32" i="32" s="1"/>
  <c r="G59" i="30" l="1"/>
  <c r="G66" i="30" s="1"/>
  <c r="F59" i="30"/>
  <c r="F66" i="30" s="1"/>
  <c r="G51" i="30"/>
  <c r="F51" i="30"/>
  <c r="G29" i="30"/>
  <c r="F29" i="30"/>
  <c r="G19" i="30"/>
  <c r="G11" i="30" s="1"/>
  <c r="G9" i="30" s="1"/>
  <c r="F19" i="30"/>
  <c r="F11" i="30" s="1"/>
  <c r="F9" i="30" s="1"/>
  <c r="G6" i="30"/>
  <c r="F6" i="30"/>
  <c r="F26" i="30" l="1"/>
  <c r="F30" i="30" s="1"/>
  <c r="F32" i="30" s="1"/>
  <c r="G26" i="30"/>
  <c r="G30" i="30" s="1"/>
  <c r="G32" i="30" s="1"/>
  <c r="G59" i="28" l="1"/>
  <c r="G66" i="28" s="1"/>
  <c r="F59" i="28"/>
  <c r="F66" i="28" s="1"/>
  <c r="G51" i="28"/>
  <c r="F51" i="28"/>
  <c r="G29" i="28"/>
  <c r="F29" i="28"/>
  <c r="G19" i="28"/>
  <c r="G11" i="28" s="1"/>
  <c r="G9" i="28" s="1"/>
  <c r="F19" i="28"/>
  <c r="F11" i="28" s="1"/>
  <c r="F9" i="28" s="1"/>
  <c r="G6" i="28"/>
  <c r="F6" i="28"/>
  <c r="F26" i="28" l="1"/>
  <c r="F30" i="28" s="1"/>
  <c r="F32" i="28" s="1"/>
  <c r="G26" i="28"/>
  <c r="G30" i="28" s="1"/>
  <c r="G32" i="28" s="1"/>
  <c r="G59" i="27"/>
  <c r="G66" i="27" s="1"/>
  <c r="F59" i="27"/>
  <c r="F66" i="27" s="1"/>
  <c r="G51" i="27"/>
  <c r="F51" i="27"/>
  <c r="G29" i="27"/>
  <c r="F29" i="27"/>
  <c r="G19" i="27"/>
  <c r="G11" i="27" s="1"/>
  <c r="G9" i="27" s="1"/>
  <c r="F11" i="27"/>
  <c r="F9" i="27" s="1"/>
  <c r="G6" i="27"/>
  <c r="F6" i="27"/>
  <c r="F26" i="27" l="1"/>
  <c r="F30" i="27" s="1"/>
  <c r="F32" i="27" s="1"/>
  <c r="G26" i="27"/>
  <c r="G30" i="27" s="1"/>
  <c r="G32" i="27" s="1"/>
  <c r="G59" i="21"/>
  <c r="G66" i="21" s="1"/>
  <c r="F59" i="21"/>
  <c r="F66" i="21" s="1"/>
  <c r="G51" i="21"/>
  <c r="F51" i="21"/>
  <c r="G29" i="21"/>
  <c r="F29" i="21"/>
  <c r="G19" i="21"/>
  <c r="G11" i="21" s="1"/>
  <c r="G9" i="21" s="1"/>
  <c r="F19" i="21"/>
  <c r="F11" i="21" s="1"/>
  <c r="F9" i="21" s="1"/>
  <c r="G6" i="21"/>
  <c r="F6" i="21"/>
  <c r="G59" i="18"/>
  <c r="G66" i="18" s="1"/>
  <c r="F59" i="18"/>
  <c r="F66" i="18" s="1"/>
  <c r="G51" i="18"/>
  <c r="F51" i="18"/>
  <c r="G29" i="18"/>
  <c r="F29" i="18"/>
  <c r="G19" i="18"/>
  <c r="G11" i="18" s="1"/>
  <c r="G9" i="18" s="1"/>
  <c r="F19" i="18"/>
  <c r="F11" i="18" s="1"/>
  <c r="F9" i="18" s="1"/>
  <c r="G6" i="18"/>
  <c r="F6" i="18"/>
  <c r="G59" i="15"/>
  <c r="G66" i="15" s="1"/>
  <c r="F59" i="15"/>
  <c r="F66" i="15" s="1"/>
  <c r="G51" i="15"/>
  <c r="F51" i="15"/>
  <c r="G29" i="15"/>
  <c r="F29" i="15"/>
  <c r="G19" i="15"/>
  <c r="G11" i="15" s="1"/>
  <c r="G9" i="15" s="1"/>
  <c r="F19" i="15"/>
  <c r="F11" i="15" s="1"/>
  <c r="F9" i="15" s="1"/>
  <c r="G6" i="15"/>
  <c r="F6" i="15"/>
  <c r="F26" i="21" l="1"/>
  <c r="F30" i="21" s="1"/>
  <c r="F32" i="21" s="1"/>
  <c r="G26" i="21"/>
  <c r="G30" i="21" s="1"/>
  <c r="G32" i="21" s="1"/>
  <c r="F26" i="18"/>
  <c r="F30" i="18" s="1"/>
  <c r="F32" i="18" s="1"/>
  <c r="G26" i="18"/>
  <c r="G30" i="18" s="1"/>
  <c r="G32" i="18" s="1"/>
  <c r="G26" i="15"/>
  <c r="G30" i="15" s="1"/>
  <c r="G32" i="15" s="1"/>
  <c r="F26" i="15"/>
  <c r="F30" i="15" s="1"/>
  <c r="F32" i="15" s="1"/>
  <c r="G59" i="14"/>
  <c r="G66" i="14" s="1"/>
  <c r="F59" i="14"/>
  <c r="F66" i="14" s="1"/>
  <c r="G51" i="14"/>
  <c r="F51" i="14"/>
  <c r="G29" i="14"/>
  <c r="F29" i="14"/>
  <c r="G19" i="14"/>
  <c r="G11" i="14" s="1"/>
  <c r="G9" i="14" s="1"/>
  <c r="F19" i="14"/>
  <c r="F11" i="14" s="1"/>
  <c r="F9" i="14" s="1"/>
  <c r="G6" i="14"/>
  <c r="F6" i="14"/>
  <c r="G59" i="13"/>
  <c r="G66" i="13" s="1"/>
  <c r="F59" i="13"/>
  <c r="F66" i="13" s="1"/>
  <c r="G51" i="13"/>
  <c r="F51" i="13"/>
  <c r="G29" i="13"/>
  <c r="F29" i="13"/>
  <c r="G19" i="13"/>
  <c r="G11" i="13" s="1"/>
  <c r="G9" i="13" s="1"/>
  <c r="F19" i="13"/>
  <c r="F11" i="13" s="1"/>
  <c r="F9" i="13" s="1"/>
  <c r="G6" i="13"/>
  <c r="F6" i="13"/>
  <c r="G59" i="12"/>
  <c r="G66" i="12" s="1"/>
  <c r="F59" i="12"/>
  <c r="F66" i="12" s="1"/>
  <c r="G51" i="12"/>
  <c r="F51" i="12"/>
  <c r="G29" i="12"/>
  <c r="F29" i="12"/>
  <c r="G19" i="12"/>
  <c r="G11" i="12" s="1"/>
  <c r="G9" i="12" s="1"/>
  <c r="F19" i="12"/>
  <c r="F11" i="12"/>
  <c r="F9" i="12" s="1"/>
  <c r="G6" i="12"/>
  <c r="F6" i="12"/>
  <c r="F26" i="14" l="1"/>
  <c r="F30" i="14" s="1"/>
  <c r="F32" i="14" s="1"/>
  <c r="G26" i="14"/>
  <c r="G30" i="14" s="1"/>
  <c r="G32" i="14" s="1"/>
  <c r="F26" i="13"/>
  <c r="F30" i="13" s="1"/>
  <c r="F32" i="13" s="1"/>
  <c r="G26" i="13"/>
  <c r="G30" i="13" s="1"/>
  <c r="G32" i="13" s="1"/>
  <c r="F26" i="12"/>
  <c r="F30" i="12" s="1"/>
  <c r="F32" i="12" s="1"/>
  <c r="G26" i="12"/>
  <c r="G30" i="12" s="1"/>
  <c r="G32" i="12" s="1"/>
  <c r="G59" i="11"/>
  <c r="G66" i="11" s="1"/>
  <c r="F59" i="11"/>
  <c r="F66" i="11" s="1"/>
  <c r="G51" i="11"/>
  <c r="F51" i="11"/>
  <c r="G29" i="11"/>
  <c r="F29" i="11"/>
  <c r="G19" i="11"/>
  <c r="G11" i="11" s="1"/>
  <c r="G9" i="11" s="1"/>
  <c r="F19" i="11"/>
  <c r="F11" i="11" s="1"/>
  <c r="F9" i="11" s="1"/>
  <c r="G6" i="11"/>
  <c r="F6" i="11"/>
  <c r="F26" i="11" l="1"/>
  <c r="F30" i="11" s="1"/>
  <c r="F32" i="11" s="1"/>
  <c r="G26" i="11"/>
  <c r="G30" i="11" s="1"/>
  <c r="G32" i="11" s="1"/>
  <c r="G6" i="10"/>
  <c r="G59" i="10"/>
  <c r="G66" i="10" s="1"/>
  <c r="F59" i="10"/>
  <c r="F66" i="10" s="1"/>
  <c r="G51" i="10"/>
  <c r="F51" i="10"/>
  <c r="G29" i="10"/>
  <c r="F29" i="10"/>
  <c r="G19" i="10"/>
  <c r="G11" i="10" s="1"/>
  <c r="G9" i="10" s="1"/>
  <c r="F19" i="10"/>
  <c r="F11" i="10" s="1"/>
  <c r="F9" i="10" s="1"/>
  <c r="F6" i="10"/>
  <c r="F26" i="10" l="1"/>
  <c r="F30" i="10" s="1"/>
  <c r="F32" i="10" s="1"/>
  <c r="G26" i="10"/>
  <c r="G30" i="10" s="1"/>
  <c r="G32" i="10" s="1"/>
  <c r="F30" i="5"/>
  <c r="F30" i="9"/>
  <c r="F29" i="1"/>
  <c r="G60" i="9"/>
  <c r="G67" i="9" s="1"/>
  <c r="F60" i="9"/>
  <c r="F67" i="9" s="1"/>
  <c r="G52" i="9"/>
  <c r="F52" i="9"/>
  <c r="G20" i="9"/>
  <c r="G12" i="9" s="1"/>
  <c r="G10" i="9" s="1"/>
  <c r="F20" i="9"/>
  <c r="F12" i="9" s="1"/>
  <c r="F10" i="9" s="1"/>
  <c r="G7" i="9"/>
  <c r="F7" i="9"/>
  <c r="G27" i="9" l="1"/>
  <c r="G31" i="9" s="1"/>
  <c r="G33" i="9" s="1"/>
  <c r="F27" i="9"/>
  <c r="F31" i="9" s="1"/>
  <c r="F33" i="9" s="1"/>
  <c r="G60" i="5"/>
  <c r="G67" i="5" s="1"/>
  <c r="F60" i="5"/>
  <c r="F67" i="5" s="1"/>
  <c r="G52" i="5"/>
  <c r="F52" i="5"/>
  <c r="G30" i="5"/>
  <c r="G20" i="5"/>
  <c r="F20" i="5"/>
  <c r="G7" i="5"/>
  <c r="F7" i="5"/>
  <c r="G59" i="1"/>
  <c r="G51" i="1"/>
  <c r="F59" i="1"/>
  <c r="F66" i="1" s="1"/>
  <c r="G27" i="5" l="1"/>
  <c r="G31" i="5" s="1"/>
  <c r="G33" i="5" s="1"/>
  <c r="F33" i="5"/>
  <c r="F51" i="1"/>
  <c r="G6" i="1"/>
  <c r="G29" i="1"/>
  <c r="G19" i="1"/>
  <c r="G11" i="1" s="1"/>
  <c r="G9" i="1" s="1"/>
  <c r="F19" i="1"/>
  <c r="F11" i="1" s="1"/>
  <c r="F9" i="1" s="1"/>
  <c r="F6" i="1"/>
  <c r="F26" i="1" l="1"/>
  <c r="F30" i="1" s="1"/>
  <c r="F32" i="1" s="1"/>
  <c r="G26" i="1"/>
  <c r="G30" i="1" s="1"/>
  <c r="G32" i="1" s="1"/>
  <c r="G66" i="1"/>
</calcChain>
</file>

<file path=xl/sharedStrings.xml><?xml version="1.0" encoding="utf-8"?>
<sst xmlns="http://schemas.openxmlformats.org/spreadsheetml/2006/main" count="3244" uniqueCount="785">
  <si>
    <t>RINCIAN</t>
  </si>
  <si>
    <t>A</t>
  </si>
  <si>
    <t>PENDAPATAN</t>
  </si>
  <si>
    <t>Pendapatan bunga</t>
  </si>
  <si>
    <t>Pendapatan usaha diluar simpan pinjam</t>
  </si>
  <si>
    <t>BEBAN OPERASIONAL</t>
  </si>
  <si>
    <t>Beban bunga</t>
  </si>
  <si>
    <t>Beban operasional lainnya</t>
  </si>
  <si>
    <t>Rapat anggota tahunan</t>
  </si>
  <si>
    <t>Pemeliharaan dan perbaikan kecil barang modal</t>
  </si>
  <si>
    <t>Alat tulis kantor</t>
  </si>
  <si>
    <t>Listrik, Air bersih, telepon, fax dan pos</t>
  </si>
  <si>
    <t>Biaya sewa tanah dan sewa bangunan</t>
  </si>
  <si>
    <t>Biaya sewa kendaraan, sewa mesin, &amp; peralatan</t>
  </si>
  <si>
    <t>Pengeluaran atas jasa pihak ketiga</t>
  </si>
  <si>
    <t>Balas jasa</t>
  </si>
  <si>
    <t>a</t>
  </si>
  <si>
    <t>Balas jasa pekerjaan pengurus/ pengawas</t>
  </si>
  <si>
    <t>b</t>
  </si>
  <si>
    <t>Balas jasa pengelola/pekerja</t>
  </si>
  <si>
    <t>Biaya transportasi</t>
  </si>
  <si>
    <t>Penyusutan</t>
  </si>
  <si>
    <t>Pajak tak langsung</t>
  </si>
  <si>
    <t>Lainnya</t>
  </si>
  <si>
    <t>HASIL (RUGI) USAHA (A-B)</t>
  </si>
  <si>
    <t>PENDAPATAN NON OPERASIONAL</t>
  </si>
  <si>
    <t>BEBAN NON OPERASIONAL</t>
  </si>
  <si>
    <t>PENDAPATAN (BEBAN) NON OPERASIONAL (D-E)</t>
  </si>
  <si>
    <t>BEBAN PAJAK</t>
  </si>
  <si>
    <t>SISA HASIL USAHA (SHU) BERSIH (G-H)</t>
  </si>
  <si>
    <t>B</t>
  </si>
  <si>
    <t>C</t>
  </si>
  <si>
    <t>D</t>
  </si>
  <si>
    <t>E</t>
  </si>
  <si>
    <t>F</t>
  </si>
  <si>
    <t>G</t>
  </si>
  <si>
    <t>H</t>
  </si>
  <si>
    <t>I</t>
  </si>
  <si>
    <t>AKTIVA</t>
  </si>
  <si>
    <t>Kas</t>
  </si>
  <si>
    <t>Giro, Tabungan, Deposito Bank</t>
  </si>
  <si>
    <t>Tabungan, Simpanan pada koperasi</t>
  </si>
  <si>
    <t>Surat - surat Berharga</t>
  </si>
  <si>
    <t>Pinjaman Yang Diberikan</t>
  </si>
  <si>
    <t>Penyertaan Pada Ko pihak 3, anggotan</t>
  </si>
  <si>
    <t>Pendapatan yang masih harus diterima</t>
  </si>
  <si>
    <t>Beban Dibayar Dimuka</t>
  </si>
  <si>
    <t>Aktiva Tetap</t>
  </si>
  <si>
    <t>Akumulasi Penyusutan Aktiva Tetap   -/-</t>
  </si>
  <si>
    <t>Penyisihan Penghapusan Pinjaman  -/-</t>
  </si>
  <si>
    <t>Aktiva lain-lain</t>
  </si>
  <si>
    <t>TOTAL AKTIVA</t>
  </si>
  <si>
    <t>PASIVA</t>
  </si>
  <si>
    <t>Tabungan Koperasi</t>
  </si>
  <si>
    <t>Simpanan berjangka</t>
  </si>
  <si>
    <t>Pinjaman yang diterima</t>
  </si>
  <si>
    <t>Beban yang masih harus dibayar</t>
  </si>
  <si>
    <t>Kewajiban lain-lain</t>
  </si>
  <si>
    <t>Kekayaan bersih</t>
  </si>
  <si>
    <t>Simpanan pokok</t>
  </si>
  <si>
    <t>Simpanan wajib</t>
  </si>
  <si>
    <t>c</t>
  </si>
  <si>
    <t>Cadangan umum</t>
  </si>
  <si>
    <t>d</t>
  </si>
  <si>
    <t>Cadangan tujuan resiko</t>
  </si>
  <si>
    <t>e</t>
  </si>
  <si>
    <t>Donasi/ hibah</t>
  </si>
  <si>
    <t>f</t>
  </si>
  <si>
    <t>SHU tahun berjalan</t>
  </si>
  <si>
    <t>TOTAL PASIVA</t>
  </si>
  <si>
    <t>NAMA KOPERASI :</t>
  </si>
  <si>
    <t>SISA HASIL U)SAHA SEBELUM PAJAK (C + F)</t>
  </si>
  <si>
    <t>Koperasi Pegawai Republik Indonesia Dinas Pendidikan Dan Kebudayaan Kota Bandar Lampung</t>
  </si>
  <si>
    <t>Tahun Berdiri</t>
  </si>
  <si>
    <t>:</t>
  </si>
  <si>
    <t>BLOK VI :  NERACA PER 31 DESEMBER TAHUN 2016 DAN 2017 (RUPIAH)</t>
  </si>
  <si>
    <t>BLOK V : LAPORAN LABA RUGI TAHUN 2016 - 2017 (RUPIAH)</t>
  </si>
  <si>
    <t>Koperasi Pegawai dan Pensiunan Bulog Divre Lampung</t>
  </si>
  <si>
    <t>NAMA KOPERASI : Tiga Sehat</t>
  </si>
  <si>
    <t>NAMA KOPERASI : Koperasi Karyawan Waras Sejahtera Lampung</t>
  </si>
  <si>
    <t>Tahun Berdiri : 1999</t>
  </si>
  <si>
    <t>Tahun Berdiri : 1968</t>
  </si>
  <si>
    <t>NAMA KOPERASI : Koperasi Pegawain Negeri Makmur</t>
  </si>
  <si>
    <t>Tahun Berdiri : 1995</t>
  </si>
  <si>
    <t>NAMA KOPERASI : Koperasi Sukamaju</t>
  </si>
  <si>
    <t>Tahun Berdiri : 1980</t>
  </si>
  <si>
    <t>NAMA KOPERASI : KSU Jasa Prima</t>
  </si>
  <si>
    <t>Tahun Berdiri : 2007</t>
  </si>
  <si>
    <t>NAMA KOPERASI : KPN Wawai Hati</t>
  </si>
  <si>
    <t>Tahun Berdiri : 1993</t>
  </si>
  <si>
    <t>NAMA KOPERASI : KUD Mina Jaya</t>
  </si>
  <si>
    <t>Tahun Berdiri : 1981</t>
  </si>
  <si>
    <t>NAMA KOPERASI : KSPPS Puskopyah BTM lampung</t>
  </si>
  <si>
    <t>Tahun Berdiri : 2009</t>
  </si>
  <si>
    <t>NAMA KOPERASI : Primer Koperasi Kartika Gajah Mada</t>
  </si>
  <si>
    <t>Tahun Berdiri : 1971</t>
  </si>
  <si>
    <t>NAMA KOPERASI : Koperasi Karyawan Pelita PT. PLN (persero) kit</t>
  </si>
  <si>
    <t>Tahun Berdiri : 1992</t>
  </si>
  <si>
    <t>NAMA KOPERASI : Koperasi TKBM Pelabuhan Panjang</t>
  </si>
  <si>
    <t>Tahun Berdiri : 1990</t>
  </si>
  <si>
    <t>NAMA KOPERASI : KPRI Ragom Gawi</t>
  </si>
  <si>
    <t>NAMA KOPERASI : KPRI Betik Gawi</t>
  </si>
  <si>
    <t>Tahun Berdiri : 1977</t>
  </si>
  <si>
    <t>NAMA KOPERASI : KOPKAR PT. Bank Lampung Sairasan</t>
  </si>
  <si>
    <t>Tahun Berdiri : 1984</t>
  </si>
  <si>
    <t>NAMA KOPERASI : KPN Betik Hati</t>
  </si>
  <si>
    <t>Tahun Berdiri : 1986</t>
  </si>
  <si>
    <t>NAMA KOPERASI : KOPDIT Setia Kawan</t>
  </si>
  <si>
    <t>Tahun Berdiri : 1985</t>
  </si>
  <si>
    <t>NAMA KOPERASI : Koperasi Tani Saya Makmur Mandiri</t>
  </si>
  <si>
    <t>Tahun Berdiri : 2008</t>
  </si>
  <si>
    <t>Tahun Berdiri : 1983</t>
  </si>
  <si>
    <t>NAMA KOPERASI : KOPERASI Pekerja Kekar</t>
  </si>
  <si>
    <t>NAMA KOPERASI : KOPERASI Pegawai Pengayoman Departemen Kehakiman</t>
  </si>
  <si>
    <t>Tahun Berdiri : 1991</t>
  </si>
  <si>
    <t>NAMA KOPERASI : KOPERASI Karyawan Batubara Tarahan</t>
  </si>
  <si>
    <t>Beban yang masih harus dibayar (hutang bank)</t>
  </si>
  <si>
    <t>Kewajiban lain-lain (sukarela)</t>
  </si>
  <si>
    <t>Donasi/ hibah (modal sumbangan)</t>
  </si>
  <si>
    <t>BLOK V : LAPORAN LABA RUGI TAHUN 2017 - 2018 (RUPIAH)</t>
  </si>
  <si>
    <t>BLOK VI :  NERACA PER 31 DESEMBER TAHUN 2017 DAN 2018 (RUPIAH)</t>
  </si>
  <si>
    <t>NAMA KOPERASI : KPRI Saptawa PEM.PROV Lampung</t>
  </si>
  <si>
    <t>Tahun Berdiri : 1969</t>
  </si>
  <si>
    <t>BLOK VI :  NERACA PER 31 DESEMBER TAHUN 20117 DAN 2018 (RUPIAH)</t>
  </si>
  <si>
    <t>KOPKAR MILAVERA (Koperasi Karyawan Mitra Lampung Ventura )</t>
  </si>
  <si>
    <t xml:space="preserve">Nama Perusahaan : PT Penggadaian  (persero) Cab Tanjung  Kranag pusat </t>
  </si>
  <si>
    <t>BLOK IV: LAPORAN LABA RUGI TAHUN 2017-2018 (RUPIAH)</t>
  </si>
  <si>
    <t>Pendapatan sewa modal</t>
  </si>
  <si>
    <t>Pendapatan Administrasi</t>
  </si>
  <si>
    <t>Pendapatan Usaha Lainnya</t>
  </si>
  <si>
    <t>BEBAN USAHA</t>
  </si>
  <si>
    <t>Beban Bunga Dan Provinsi</t>
  </si>
  <si>
    <t>Beban Pemasaran</t>
  </si>
  <si>
    <t>Beban Administrasi Dan Umum</t>
  </si>
  <si>
    <t>Beban Pegawai</t>
  </si>
  <si>
    <t>Beban Penyisihan Piutang</t>
  </si>
  <si>
    <t>Beban Usaha Lainnya</t>
  </si>
  <si>
    <t>LABA (RUGI) USAHA</t>
  </si>
  <si>
    <t>PENDAPATAN (BEBAN) LAIN LAIN</t>
  </si>
  <si>
    <t>Pendapatan Bunga/ Jasa Giro</t>
  </si>
  <si>
    <t>Pendapatan Lainnya</t>
  </si>
  <si>
    <t>Beban Lainnya</t>
  </si>
  <si>
    <t xml:space="preserve">LABA (RUGI) SEBELUM PAJAK PENGHASILAN </t>
  </si>
  <si>
    <t>PAJAK PENGHASILAN</t>
  </si>
  <si>
    <t>LABA (RUGI) BERSIH SETELAH PAJAK PENGHASILAN</t>
  </si>
  <si>
    <t xml:space="preserve">BLOK V: NERACA PER 31 DESEMBER TAHUN 2017 DAN 2018 (RUPIAH) </t>
  </si>
  <si>
    <t>Rincian</t>
  </si>
  <si>
    <t xml:space="preserve">A.ASET LANCAR </t>
  </si>
  <si>
    <t xml:space="preserve">            1.ASET LANCAR`</t>
  </si>
  <si>
    <t>1 Kas Dan Setara Kas</t>
  </si>
  <si>
    <t xml:space="preserve">2 Pinjaman Yang Diberikan </t>
  </si>
  <si>
    <t>3 Penyisihan Kerugian Penurunan Nilai Pinjaman -/-</t>
  </si>
  <si>
    <t>4 Piutang Lainnya</t>
  </si>
  <si>
    <t>5 Penyisihan Kerugian Penurunan Nilai Piutang Lainnya -/-</t>
  </si>
  <si>
    <t xml:space="preserve">6 Persediaan </t>
  </si>
  <si>
    <t>7 Uang Muka</t>
  </si>
  <si>
    <t xml:space="preserve">8 Pendapatan Yang Harus Di Terima </t>
  </si>
  <si>
    <t>9 Pajak Dibayar Dimuka</t>
  </si>
  <si>
    <t>10 Beban Dibayar Dimuka</t>
  </si>
  <si>
    <t xml:space="preserve">     2 ASET TIDAK LANCAR</t>
  </si>
  <si>
    <t>1 Investasi Pada Entitas Asosiasi</t>
  </si>
  <si>
    <t>2 Properti Investasi</t>
  </si>
  <si>
    <t>3 Aset Tetap</t>
  </si>
  <si>
    <t>4 Akumulasi Penyusunan Aset Tetap -/-</t>
  </si>
  <si>
    <t>5 Aset Tak Berwujud</t>
  </si>
  <si>
    <t>6 Akumulasi Penyusunan Aset Tak Berwujud -/-</t>
  </si>
  <si>
    <t>7 Aset Pajak Tangguhan</t>
  </si>
  <si>
    <t>8 Aset Lain-Lain</t>
  </si>
  <si>
    <t>JUMLAH ASET</t>
  </si>
  <si>
    <t>BLOK V: NERACA PER 31 DESEMBER TAHUN 2017 DAN 2018 (RUPIAH) [LANJUTAN]</t>
  </si>
  <si>
    <t>B. LIABILITAS DAN EKUITAS</t>
  </si>
  <si>
    <t>1. LEABILITAS JANGKA PENDEK</t>
  </si>
  <si>
    <t>1. Pinjaman Bank</t>
  </si>
  <si>
    <t>2. Pinjaman Obligasi Yang Akan Jatuh Tempo Dalam Satu Tahun</t>
  </si>
  <si>
    <t>3. Utang Kepada Rekanan</t>
  </si>
  <si>
    <t>4. Uatang Kepada Nasabah</t>
  </si>
  <si>
    <t>5. Utang Pajak</t>
  </si>
  <si>
    <t>6. Utang Akrual/ Biaya yang  Masih Harus di Bayar</t>
  </si>
  <si>
    <t>7.Pendapatan di trima di muka</t>
  </si>
  <si>
    <t>8. Liabilitas Jangka Pendek Lainnya</t>
  </si>
  <si>
    <t>9. Liabilitas Jangka Panjang Yang Hrus jatuh Tempo dala Satu Tahun</t>
  </si>
  <si>
    <t xml:space="preserve">2.LIABILITAS JAGKA PANJANG </t>
  </si>
  <si>
    <t xml:space="preserve">1.Pinjaman Obligasi </t>
  </si>
  <si>
    <t xml:space="preserve"> Setelah Di kurangi Bagian Yang akan Jatuh Tempo Dalam Satu Tahun </t>
  </si>
  <si>
    <t>2.pinjaman Bank</t>
  </si>
  <si>
    <t xml:space="preserve">3.Pinajaman Dari Pemerintah </t>
  </si>
  <si>
    <t>4.Pendapatan Di trima di muka</t>
  </si>
  <si>
    <t xml:space="preserve">  Setelah Dikurangi Bagian Yang Diamortisasi dalam Satu Tahun</t>
  </si>
  <si>
    <t>5. Liabilitas imbalan Kerja</t>
  </si>
  <si>
    <t>3. EKUITAS</t>
  </si>
  <si>
    <t>1.Modal Saham</t>
  </si>
  <si>
    <t>2.Surplus Revaluasi</t>
  </si>
  <si>
    <t>3.Laba (Rugi) Akurial Imbalan Kerja</t>
  </si>
  <si>
    <t>4.Saldo Laba Rugi</t>
  </si>
  <si>
    <t>5.Kepentingan non Pengendali</t>
  </si>
  <si>
    <t>JUMLAH KEWAJIBAN DAN EKUITAS</t>
  </si>
  <si>
    <t>PT PENGGADAIAN (PERSERO) CPS RADEN INTAN</t>
  </si>
  <si>
    <t>NAMA PRUSAHAAN : KOPRASI MEKAR SEJATI</t>
  </si>
  <si>
    <t>TAHUN:1989</t>
  </si>
  <si>
    <t xml:space="preserve">NAMA PRUSAHAAN : PD BPR BANK PASAR KOTA BANDAR LAMPUNG </t>
  </si>
  <si>
    <t>ASET (A+B)</t>
  </si>
  <si>
    <t>A.ASET LANCAR</t>
  </si>
  <si>
    <t xml:space="preserve">  1.Kas Dan Setara Kas</t>
  </si>
  <si>
    <t>B.Aset Tidak Lancar</t>
  </si>
  <si>
    <t>KEWAJIBAN DAN EKUITAS (A+B)</t>
  </si>
  <si>
    <t>A.KEWAJIBAN</t>
  </si>
  <si>
    <t>B EKUITAS</t>
  </si>
  <si>
    <t>b......</t>
  </si>
  <si>
    <t>c.Cadangan</t>
  </si>
  <si>
    <t>d.Saldo Laba</t>
  </si>
  <si>
    <t xml:space="preserve">      1.Kewajiban Jangka Pendek </t>
  </si>
  <si>
    <t xml:space="preserve">             a.Hutang Usaha</t>
  </si>
  <si>
    <t xml:space="preserve">            b.hutang bank</t>
  </si>
  <si>
    <t xml:space="preserve">            c.hutang pajak</t>
  </si>
  <si>
    <t xml:space="preserve">           d.hutang lain-lain</t>
  </si>
  <si>
    <t xml:space="preserve">   2.Kewajiban Jangka Panjang</t>
  </si>
  <si>
    <t xml:space="preserve">         a.Hutang Obligasi</t>
  </si>
  <si>
    <t xml:space="preserve">         b.Hutang Bank Jangka Panjang</t>
  </si>
  <si>
    <t xml:space="preserve">        c.Huutang Jangka Panjang Lainnya</t>
  </si>
  <si>
    <t xml:space="preserve">    a.pernyataan Pemerintah Kota</t>
  </si>
  <si>
    <t xml:space="preserve">     1.Investasi Dan Pernyataan</t>
  </si>
  <si>
    <t xml:space="preserve">    2.Aset Tetap (a-b)</t>
  </si>
  <si>
    <t xml:space="preserve">       a.Nilai Perolehan</t>
  </si>
  <si>
    <t xml:space="preserve">            i.Tanah</t>
  </si>
  <si>
    <t xml:space="preserve">            ii.Bangunan</t>
  </si>
  <si>
    <t xml:space="preserve">           iii.Kendaraan </t>
  </si>
  <si>
    <t xml:space="preserve">           iv.Inventaris</t>
  </si>
  <si>
    <t xml:space="preserve">           v.  ..........</t>
  </si>
  <si>
    <t xml:space="preserve">     b.Penyusutan</t>
  </si>
  <si>
    <t xml:space="preserve">   3.Aset Lainnya</t>
  </si>
  <si>
    <t xml:space="preserve">  2.Piutang Usaha</t>
  </si>
  <si>
    <t xml:space="preserve"> 3.Piutang Lain-Lain</t>
  </si>
  <si>
    <t xml:space="preserve"> 4.Persediaan </t>
  </si>
  <si>
    <t xml:space="preserve"> 5.Aset Lancar Lainnya</t>
  </si>
  <si>
    <t>LABA LABA PRUSAHAAN</t>
  </si>
  <si>
    <t>1.Pendapatan Usaha</t>
  </si>
  <si>
    <t xml:space="preserve">    a.Pendapatan Usaha Utama</t>
  </si>
  <si>
    <t xml:space="preserve">        -Pendapatan Bunga</t>
  </si>
  <si>
    <t xml:space="preserve">       - Provisi &amp; Adm.Kredit</t>
  </si>
  <si>
    <t>2.Beban Usaha</t>
  </si>
  <si>
    <t xml:space="preserve">    -Beban Bunga</t>
  </si>
  <si>
    <t xml:space="preserve">   -Beban Pokok Penjualan </t>
  </si>
  <si>
    <t xml:space="preserve">   - Beban Umum Dan Administrasi</t>
  </si>
  <si>
    <t xml:space="preserve">   -Beban Usaha Lainnya</t>
  </si>
  <si>
    <t>3.Laba(Rugi) Usaha (1-2)</t>
  </si>
  <si>
    <t>4.Pendapatan (beban) Lainnya</t>
  </si>
  <si>
    <t xml:space="preserve">     -Pendapatan Lainnya</t>
  </si>
  <si>
    <t xml:space="preserve">     - Beban Lainnya</t>
  </si>
  <si>
    <t>5.Laba(Rugi)Sebelum Pajak (3+40</t>
  </si>
  <si>
    <t>6.Pajak Penghasilan Prusahaan</t>
  </si>
  <si>
    <t>7.Laba (Rugi) Bersih Tahunan Berjalan</t>
  </si>
  <si>
    <t>8.Laba Titahan Awal Priode</t>
  </si>
  <si>
    <t>9.Deviden</t>
  </si>
  <si>
    <t>10.Laba Ditahan Akhir Priode</t>
  </si>
  <si>
    <t>URAIAN</t>
  </si>
  <si>
    <t>TAHUN 2017 (RIBU RP)</t>
  </si>
  <si>
    <t xml:space="preserve">   b.Pendapatan Usaha Lainnya</t>
  </si>
  <si>
    <t>a.Pertanyaan pemerintah pusat</t>
  </si>
  <si>
    <t>b.Penyertaan Pemrintah Provinsi</t>
  </si>
  <si>
    <t>c.Penyertaan Pemerintah Kabupaten Pusat</t>
  </si>
  <si>
    <t>d.Pernyataan Lainnya</t>
  </si>
  <si>
    <t>e.Hibah</t>
  </si>
  <si>
    <t>f.Cadangan</t>
  </si>
  <si>
    <t>g.Saldo Laba</t>
  </si>
  <si>
    <t xml:space="preserve">   b. Pendapatan Usah Lainnya</t>
  </si>
  <si>
    <t xml:space="preserve">  2.1 Beban Pokok Penjualan</t>
  </si>
  <si>
    <t xml:space="preserve">     a.Beban Pokok Produksi</t>
  </si>
  <si>
    <t xml:space="preserve">         -Upah Dan Gaji</t>
  </si>
  <si>
    <t xml:space="preserve">        - Beban Produksi Lainnya</t>
  </si>
  <si>
    <t xml:space="preserve">    b.Persediaan Awal</t>
  </si>
  <si>
    <t xml:space="preserve">    c.Persediaan Akhir (-)</t>
  </si>
  <si>
    <t xml:space="preserve">    d.Persediaan Barang Jadi</t>
  </si>
  <si>
    <t xml:space="preserve">    e.Pemakaian Sendiri (-)</t>
  </si>
  <si>
    <t>2.2 Beban Umum Dan Administrasi (a+b)</t>
  </si>
  <si>
    <t xml:space="preserve">      a.Upah Gaji</t>
  </si>
  <si>
    <t xml:space="preserve">      b.Beban Umum &amp; Administrasi Lainnya</t>
  </si>
  <si>
    <t>2.3 Beban Usaha Linnya</t>
  </si>
  <si>
    <t>4.Pendapatan di Luar Usaha (netto) (4.1-4.2)</t>
  </si>
  <si>
    <t xml:space="preserve">    4.1 Pendapatan Di  Luar Usaha </t>
  </si>
  <si>
    <t xml:space="preserve">    4.2 Beban di Luar Usaha </t>
  </si>
  <si>
    <t>5.Laba(Rugi)Sebelum Pajak (3+4)</t>
  </si>
  <si>
    <t>NAMA PRUSAHAAN  PT.WAHANA PAHARDJA</t>
  </si>
  <si>
    <t>11.Laba Ditahan Akhir Priode</t>
  </si>
  <si>
    <t>10......................</t>
  </si>
  <si>
    <t>NAMA PRUSAHAAN : PDAM WAY RILAU</t>
  </si>
  <si>
    <t>TAHUN 2018(RIBU RP)</t>
  </si>
  <si>
    <t>LAPORAN KEUANGAN PRUSAHAAN (III)</t>
  </si>
  <si>
    <t>TAHUN 2018 (RIBU RP)</t>
  </si>
  <si>
    <t>LAPORAN KEUANGAN PRUSAHAAN(III)</t>
  </si>
  <si>
    <t>LAPORAN KEUANGAN PRUSAHAAN (LANJUTAN)</t>
  </si>
  <si>
    <t>LABA LABA PRUSAHAAN(LANJUTAN)</t>
  </si>
  <si>
    <t>BLOK IV: LAPORAN LABA RUGI TAHUN 2017-2018 (RIBU RUPIAH)</t>
  </si>
  <si>
    <t>A. PENDAPATAN</t>
  </si>
  <si>
    <t>242.634.791</t>
  </si>
  <si>
    <t>250.173.904</t>
  </si>
  <si>
    <t xml:space="preserve">     1. Penjualan Valuta Asing</t>
  </si>
  <si>
    <t>20.529.492.878</t>
  </si>
  <si>
    <t>20.700.358.887</t>
  </si>
  <si>
    <t xml:space="preserve">     2. Harga Pokok Penjualan (-/-)</t>
  </si>
  <si>
    <t>20.286.858.087</t>
  </si>
  <si>
    <t>20.450.184.983</t>
  </si>
  <si>
    <t xml:space="preserve">     3. Pendapatan Lain-lain</t>
  </si>
  <si>
    <t>B. BIAYA</t>
  </si>
  <si>
    <t>211.728.971</t>
  </si>
  <si>
    <t>222.299.603</t>
  </si>
  <si>
    <t xml:space="preserve">     1. Biaya Tenaga Kerja</t>
  </si>
  <si>
    <t>138.600.000</t>
  </si>
  <si>
    <t>155.000.000</t>
  </si>
  <si>
    <t xml:space="preserve">     2. Penyusutan</t>
  </si>
  <si>
    <t>1.388.354</t>
  </si>
  <si>
    <t>2.318.248</t>
  </si>
  <si>
    <t xml:space="preserve">     3. Sewa</t>
  </si>
  <si>
    <t>35.000.000</t>
  </si>
  <si>
    <t xml:space="preserve">     4. Bank</t>
  </si>
  <si>
    <t>390 . 000</t>
  </si>
  <si>
    <t>360 . 000</t>
  </si>
  <si>
    <t xml:space="preserve">     5. Pemeliharaan dan Perbaikan</t>
  </si>
  <si>
    <t xml:space="preserve">     6. Lainnya</t>
  </si>
  <si>
    <t>36.350.617</t>
  </si>
  <si>
    <t>29.621.355</t>
  </si>
  <si>
    <t>C. LABA/RUGI TAHUN BERJALAN SEBELUM PAJAK</t>
  </si>
  <si>
    <t>30.905.820</t>
  </si>
  <si>
    <t>27.874.301</t>
  </si>
  <si>
    <t>D. PAJAK PENGHASILAN</t>
  </si>
  <si>
    <t>(6.823.193)</t>
  </si>
  <si>
    <t>(6.166.356.11)</t>
  </si>
  <si>
    <t>E. LABA/RUGI TAHUN BERJALAN SETELAH PAJAK</t>
  </si>
  <si>
    <t>24.082.627</t>
  </si>
  <si>
    <t>21.733.815.67</t>
  </si>
  <si>
    <t>F. LABA DITAHAN AWAL PERIODE</t>
  </si>
  <si>
    <t>G. DIVIDEN</t>
  </si>
  <si>
    <t>H. LABA DITAHAN AKHIR PERIODE</t>
  </si>
  <si>
    <t>BLOK V: NERACA PER 31 DESEMBER TAHUN 2017 DAN 2018 (RIBU RUPIAH)</t>
  </si>
  <si>
    <t>A. ASET</t>
  </si>
  <si>
    <t xml:space="preserve">     1. Kas</t>
  </si>
  <si>
    <t>303.687.102</t>
  </si>
  <si>
    <t>267.306.488</t>
  </si>
  <si>
    <t xml:space="preserve">     2. Bank</t>
  </si>
  <si>
    <t>4.631.685,53</t>
  </si>
  <si>
    <t>4.991.685,53</t>
  </si>
  <si>
    <t xml:space="preserve">     3. Piutang</t>
  </si>
  <si>
    <t xml:space="preserve"> </t>
  </si>
  <si>
    <t xml:space="preserve">     4. Persediaan Valas</t>
  </si>
  <si>
    <t>305.348.729</t>
  </si>
  <si>
    <t>316.315.169</t>
  </si>
  <si>
    <t xml:space="preserve">     5. Uang Muka Pajak</t>
  </si>
  <si>
    <t xml:space="preserve">     6. Aset Tetap dan Inventaris</t>
  </si>
  <si>
    <t>36.123.439</t>
  </si>
  <si>
    <t>34.523.439</t>
  </si>
  <si>
    <t xml:space="preserve">     7. Penyusutan Aset tetap (-/-)</t>
  </si>
  <si>
    <t>(34.817.388)</t>
  </si>
  <si>
    <t>(33.429.034)</t>
  </si>
  <si>
    <t xml:space="preserve">     8. Investasi</t>
  </si>
  <si>
    <t xml:space="preserve">    9. Aset Lainnya</t>
  </si>
  <si>
    <t>614.973.567,53</t>
  </si>
  <si>
    <t>589.707.747,53</t>
  </si>
  <si>
    <t>B. KEWAJIBAN dan EKUITAS</t>
  </si>
  <si>
    <t>1. Utang Bank</t>
  </si>
  <si>
    <t>2. Utang Pada Pihak Ketiga</t>
  </si>
  <si>
    <t>3. Utang Pajak</t>
  </si>
  <si>
    <t>1.183.193</t>
  </si>
  <si>
    <t>(6.166.356)</t>
  </si>
  <si>
    <t>4. Ekuitas</t>
  </si>
  <si>
    <t xml:space="preserve">     a. Modal Disetor</t>
  </si>
  <si>
    <t>200.000.000</t>
  </si>
  <si>
    <t xml:space="preserve">     b. Cadangan</t>
  </si>
  <si>
    <t xml:space="preserve">     c. Laba Ditahan</t>
  </si>
  <si>
    <t>413.790.374,53</t>
  </si>
  <si>
    <t>395.874.103,53</t>
  </si>
  <si>
    <t>NAMA PERUSAHAAN: PT SINAR LANGGENG VALUTA</t>
  </si>
  <si>
    <t>TAHUN OPRASIONAL : 2003</t>
  </si>
  <si>
    <t>BLOK V: LAPORAN LABA RUGI PEMBIAYAAN DAN MODAL VENTURA KONVENSIONAL
 TAHUN 2017-2018
 (RIBU RUPIAH)</t>
  </si>
  <si>
    <t>A. PENDAPATAN OPERASIONAL PERUSAHAAN PEMBIAYAAN</t>
  </si>
  <si>
    <t xml:space="preserve">     1. Sewa Guna Usaha</t>
  </si>
  <si>
    <t xml:space="preserve">     2. Anjak Piutang</t>
  </si>
  <si>
    <t xml:space="preserve">     3. Kartu Kredit</t>
  </si>
  <si>
    <t xml:space="preserve">     4. Pembiayaan Konsumen</t>
  </si>
  <si>
    <t xml:space="preserve">     5. Pendapatan dari penyaluran pembiayaan bersama</t>
  </si>
  <si>
    <t>8.885.938.167</t>
  </si>
  <si>
    <t>9.320.699.909</t>
  </si>
  <si>
    <t>B. PENDAPATAN OPERASIONAL PERUSAHAAN MODAL VENTURA</t>
  </si>
  <si>
    <t xml:space="preserve">     1. Pendapatan penyertaan saham langsung</t>
  </si>
  <si>
    <t xml:space="preserve">     2. Pendapatan obligasi konversi</t>
  </si>
  <si>
    <t xml:space="preserve">     3. Pendapatan bagi hasill (partisipasi terbatas)</t>
  </si>
  <si>
    <t>C. PENDAPATAN NON OPERASIONAL</t>
  </si>
  <si>
    <t>323.656.612</t>
  </si>
  <si>
    <t>57.206.419</t>
  </si>
  <si>
    <t>D. BEBAN OPERASIONAL</t>
  </si>
  <si>
    <t>9.209.594.779</t>
  </si>
  <si>
    <t>9.377.906.328</t>
  </si>
  <si>
    <r>
      <t xml:space="preserve">     </t>
    </r>
    <r>
      <rPr>
        <sz val="11"/>
        <color theme="1"/>
        <rFont val="Calibri"/>
        <family val="2"/>
        <scheme val="minor"/>
      </rPr>
      <t>1. Bunga</t>
    </r>
  </si>
  <si>
    <t>2.413.514.577</t>
  </si>
  <si>
    <t>2.437.397.782</t>
  </si>
  <si>
    <t xml:space="preserve">     2. Tenaga Kerja</t>
  </si>
  <si>
    <t>2.901.943.617</t>
  </si>
  <si>
    <t>3.110.254.296</t>
  </si>
  <si>
    <t xml:space="preserve">     3. Penghapusan/penyusutan</t>
  </si>
  <si>
    <t xml:space="preserve">     4. Sewa</t>
  </si>
  <si>
    <t xml:space="preserve">     5. Lainnya</t>
  </si>
  <si>
    <t>1.280.934.904</t>
  </si>
  <si>
    <t>1.287.830.558</t>
  </si>
  <si>
    <t>E. BEBAN NON OPERASIONAL</t>
  </si>
  <si>
    <t>F. LABA (RUGI) TAHUN BERJALAN SEBELUM PAJAK</t>
  </si>
  <si>
    <t>2.613.201.681</t>
  </si>
  <si>
    <t>2.542.423.692</t>
  </si>
  <si>
    <t>G. PAJAK PENGHASILAN</t>
  </si>
  <si>
    <t>37.179.991</t>
  </si>
  <si>
    <t>39.304.257</t>
  </si>
  <si>
    <t>H. LABA (RUGI) TAHUN BERJALAN SETELAH PAJAK</t>
  </si>
  <si>
    <t>2.576.021.691</t>
  </si>
  <si>
    <t>2.503.119.435</t>
  </si>
  <si>
    <t>I. LABA (RUGI) DITAHAN AWAL PERIODE</t>
  </si>
  <si>
    <t>14.042.855.695</t>
  </si>
  <si>
    <t>12.793.849.302</t>
  </si>
  <si>
    <t>J. DIVIDEN</t>
  </si>
  <si>
    <t>1.126.403.747</t>
  </si>
  <si>
    <t>1.254.113.042</t>
  </si>
  <si>
    <t>K. LABA (RUGI) DITAHAN AKHIR PERIODE</t>
  </si>
  <si>
    <t>12.916.451.948</t>
  </si>
  <si>
    <t>11.539.736.260</t>
  </si>
  <si>
    <t>NAMA PRUSAHAAN :PT SARANA LAMPUNG VENTURA</t>
  </si>
  <si>
    <t>BLOK VI.1: NERACA PEMBIAYAAN DAN MODAL VENTURA KONVENSIONAL 
PER 31 DESEMBER TAHUN 2017 DAN 2018 
(RUPIAH)</t>
  </si>
  <si>
    <t>ASET</t>
  </si>
  <si>
    <t>1. Kas</t>
  </si>
  <si>
    <t>5.249.800</t>
  </si>
  <si>
    <t>5.839.100</t>
  </si>
  <si>
    <t>2. Bank</t>
  </si>
  <si>
    <t>277.734.820</t>
  </si>
  <si>
    <t>311.532.016</t>
  </si>
  <si>
    <t>3. Investasi jangka pendek dalam surat berharga</t>
  </si>
  <si>
    <t>7.327.000.000</t>
  </si>
  <si>
    <t>6.075.000.000</t>
  </si>
  <si>
    <t>4. Piutang Pembiayaan</t>
  </si>
  <si>
    <t>1.377.982.353</t>
  </si>
  <si>
    <t>307.755.930</t>
  </si>
  <si>
    <t xml:space="preserve">     a. Sewa Guna Usaha (financial lease)</t>
  </si>
  <si>
    <t xml:space="preserve">     b. Anjak Piutang</t>
  </si>
  <si>
    <t xml:space="preserve">     c. Kartu Kredit</t>
  </si>
  <si>
    <t xml:space="preserve">     d. Pembiayaan konsumen</t>
  </si>
  <si>
    <t>5. Pembiayaan modal ventura</t>
  </si>
  <si>
    <t>50.727.681.242</t>
  </si>
  <si>
    <t>52.405.166.481</t>
  </si>
  <si>
    <t>6. Penyertaan modal</t>
  </si>
  <si>
    <t>7. Investasi jangka panjang dalam surat berharga</t>
  </si>
  <si>
    <t>8. Akumulasi penyisihan penghapusan aset produktif</t>
  </si>
  <si>
    <t>9. Aset tetap yang disewagunausahakan (operating lease)</t>
  </si>
  <si>
    <t>10. Aset tetap dan inventaris</t>
  </si>
  <si>
    <t>880.303.637</t>
  </si>
  <si>
    <t>739.339.250</t>
  </si>
  <si>
    <t>11. Aset pajak tangguhan</t>
  </si>
  <si>
    <t>46.691.433</t>
  </si>
  <si>
    <t>32.318.465</t>
  </si>
  <si>
    <t>12. Aset lain-lain</t>
  </si>
  <si>
    <t>147.116.974</t>
  </si>
  <si>
    <t>96.057.831</t>
  </si>
  <si>
    <t>TOTAL ASET</t>
  </si>
  <si>
    <t>60.789.760.259</t>
  </si>
  <si>
    <t>59.973.009.073</t>
  </si>
  <si>
    <t>KEWAJIBAN DAN EKUITAS</t>
  </si>
  <si>
    <t>A. KEWAJIBAN</t>
  </si>
  <si>
    <t xml:space="preserve">      1. Kewajiban yang segera dapat dibayar</t>
  </si>
  <si>
    <t>1.115.748.058</t>
  </si>
  <si>
    <t>2.519.339.535</t>
  </si>
  <si>
    <t xml:space="preserve">      2. Pinjaman yan g diterima :</t>
  </si>
  <si>
    <t xml:space="preserve">           a. Pinjaman dalam negeri</t>
  </si>
  <si>
    <t xml:space="preserve">           b. Pinjaman luar negeri</t>
  </si>
  <si>
    <t>3. Surat berharga diterbitkan</t>
  </si>
  <si>
    <t>4. Utang pajak</t>
  </si>
  <si>
    <t>42.415.493</t>
  </si>
  <si>
    <t>94.233.666</t>
  </si>
  <si>
    <t>5. Kewajiban pajak tangguhan</t>
  </si>
  <si>
    <t>6. Pinjaman subordinasi :</t>
  </si>
  <si>
    <t xml:space="preserve">     a. Dalam negeri</t>
  </si>
  <si>
    <t xml:space="preserve">     b.Luar negeri</t>
  </si>
  <si>
    <t>7. Kewajiban Lain-lain</t>
  </si>
  <si>
    <t>B. EKUITAS</t>
  </si>
  <si>
    <t>20.931.397.754</t>
  </si>
  <si>
    <t>20.108.854.863</t>
  </si>
  <si>
    <t xml:space="preserve">     1. Modal disetor</t>
  </si>
  <si>
    <t>19.067.101.000</t>
  </si>
  <si>
    <t xml:space="preserve">     2. Agio/disagio</t>
  </si>
  <si>
    <t xml:space="preserve">     3. Cadangan</t>
  </si>
  <si>
    <t>4.140.624.314</t>
  </si>
  <si>
    <t xml:space="preserve">     4. Saldo laba (rugi)</t>
  </si>
  <si>
    <t>15.492.473.640</t>
  </si>
  <si>
    <t>TOTAL KEWAJIBAN DAN EKUITAS</t>
  </si>
  <si>
    <t>NAMA PRUSAHAAN : PT BINA SUKSES VALASINDO</t>
  </si>
  <si>
    <t>861.385.763</t>
  </si>
  <si>
    <t>806.835.452</t>
  </si>
  <si>
    <t>40.825.238.050</t>
  </si>
  <si>
    <t>30.732.455.608</t>
  </si>
  <si>
    <t>39.963.852.287</t>
  </si>
  <si>
    <t>29.925.620.156</t>
  </si>
  <si>
    <t>825.693.071</t>
  </si>
  <si>
    <t>769.988.698</t>
  </si>
  <si>
    <t>681.232.190</t>
  </si>
  <si>
    <t>604.742.014</t>
  </si>
  <si>
    <t>45.533.927</t>
  </si>
  <si>
    <t>51.852.468</t>
  </si>
  <si>
    <t>14.887.540</t>
  </si>
  <si>
    <t>9.806.400</t>
  </si>
  <si>
    <t>83.679.414</t>
  </si>
  <si>
    <t>102.904.542</t>
  </si>
  <si>
    <t>35.692.692</t>
  </si>
  <si>
    <t>36.846.754</t>
  </si>
  <si>
    <t>9.407.000</t>
  </si>
  <si>
    <t>9.144.933</t>
  </si>
  <si>
    <t>26.285.692</t>
  </si>
  <si>
    <t>27.701.821</t>
  </si>
  <si>
    <t>563.806.203</t>
  </si>
  <si>
    <t>536.104.382</t>
  </si>
  <si>
    <t>590.091.895</t>
  </si>
  <si>
    <t>644.832.707</t>
  </si>
  <si>
    <t>640.788.141</t>
  </si>
  <si>
    <t>1.416.015</t>
  </si>
  <si>
    <t>108.916.690</t>
  </si>
  <si>
    <t>281.537.500</t>
  </si>
  <si>
    <t>32.557.048</t>
  </si>
  <si>
    <t>136.542.327</t>
  </si>
  <si>
    <t>17.246.243</t>
  </si>
  <si>
    <t>791.243.895</t>
  </si>
  <si>
    <t>765.015.636</t>
  </si>
  <si>
    <t>1.152.000</t>
  </si>
  <si>
    <t>1.209.433</t>
  </si>
  <si>
    <t>1.794.417.009</t>
  </si>
  <si>
    <t>1.483.217.940</t>
  </si>
  <si>
    <t>112.058.184.754</t>
  </si>
  <si>
    <t>86.004.718.404</t>
  </si>
  <si>
    <t>(110.266.765.370)</t>
  </si>
  <si>
    <t>(84.522.106.230)</t>
  </si>
  <si>
    <t>2.997.625</t>
  </si>
  <si>
    <t>1.392.818.097</t>
  </si>
  <si>
    <t>1.223.225.294</t>
  </si>
  <si>
    <t>770.915.486</t>
  </si>
  <si>
    <t>681.679.816</t>
  </si>
  <si>
    <t>4.841.875</t>
  </si>
  <si>
    <t>22.176.300</t>
  </si>
  <si>
    <t>220.000.000</t>
  </si>
  <si>
    <t>137.925.630</t>
  </si>
  <si>
    <t>95.413.033</t>
  </si>
  <si>
    <t>17.647.049</t>
  </si>
  <si>
    <t>19.560.300</t>
  </si>
  <si>
    <t>221.488.057</t>
  </si>
  <si>
    <t>184.395.845</t>
  </si>
  <si>
    <t>401.598.912</t>
  </si>
  <si>
    <t>259.992.646</t>
  </si>
  <si>
    <t>358.737.217</t>
  </si>
  <si>
    <t>164.663.605</t>
  </si>
  <si>
    <t>760.336.129</t>
  </si>
  <si>
    <t>424.656.251</t>
  </si>
  <si>
    <t xml:space="preserve">NAMA PRUSAHAAN :  PT SUGI INTERNASIONAL VALAS </t>
  </si>
  <si>
    <t>393.908.265</t>
  </si>
  <si>
    <t>154.850.256</t>
  </si>
  <si>
    <t>1.514.564.757</t>
  </si>
  <si>
    <t>1.575.932.703</t>
  </si>
  <si>
    <t>1.291.679.787</t>
  </si>
  <si>
    <t>1.217.570.571</t>
  </si>
  <si>
    <t>48.748.500</t>
  </si>
  <si>
    <t>9.481.437</t>
  </si>
  <si>
    <t>215.330.527</t>
  </si>
  <si>
    <t>195.171.042</t>
  </si>
  <si>
    <t>(150.046.088)</t>
  </si>
  <si>
    <t>(126.839.213)</t>
  </si>
  <si>
    <t>3.314.185.749</t>
  </si>
  <si>
    <t>3.027.021.796</t>
  </si>
  <si>
    <t>2.220.766.453</t>
  </si>
  <si>
    <t>2.115.819.445</t>
  </si>
  <si>
    <t>1.000.000</t>
  </si>
  <si>
    <t>126.546.100</t>
  </si>
  <si>
    <t>82.083.167</t>
  </si>
  <si>
    <t>110.000.000</t>
  </si>
  <si>
    <t>1.010.336.129</t>
  </si>
  <si>
    <t>674.656.251</t>
  </si>
  <si>
    <t>250.000.000</t>
  </si>
  <si>
    <t>150.000.000</t>
  </si>
  <si>
    <t>100.000.000</t>
  </si>
  <si>
    <t>NAMA PERUSAHAAN : DANA PENSIUN BPD LAMPUNG</t>
  </si>
  <si>
    <t>BLOK IV.2: LAPORAN AKTIVA BERSIH DANA PENSIUN PEMBERI KERJA
PROGRAM IURAN PASTI/MANFAAT PASTI
PER 31 DESEMBER TAHUN 2017 DAN 2018
(RUPIAH)</t>
  </si>
  <si>
    <t>A. AKTIVA</t>
  </si>
  <si>
    <t>1. INVESTASI (Nilai Wajar)</t>
  </si>
  <si>
    <t>120.005.606</t>
  </si>
  <si>
    <r>
      <t xml:space="preserve">     1. Deposito </t>
    </r>
    <r>
      <rPr>
        <i/>
        <sz val="11"/>
        <color theme="1"/>
        <rFont val="Calibri"/>
        <family val="2"/>
        <scheme val="minor"/>
      </rPr>
      <t>On Call</t>
    </r>
  </si>
  <si>
    <t xml:space="preserve">     2. Deposito Berjangka</t>
  </si>
  <si>
    <t>33.800.000</t>
  </si>
  <si>
    <t>36.300.000</t>
  </si>
  <si>
    <t xml:space="preserve">     3. Sertifikat Deposito</t>
  </si>
  <si>
    <t xml:space="preserve">     4. Sertifikat Bank Indonesia</t>
  </si>
  <si>
    <t xml:space="preserve">     5. Saham</t>
  </si>
  <si>
    <t xml:space="preserve">     6. Obligasi</t>
  </si>
  <si>
    <t>56.982.875</t>
  </si>
  <si>
    <t>53.949.401</t>
  </si>
  <si>
    <t xml:space="preserve">     7. Sukuk</t>
  </si>
  <si>
    <t xml:space="preserve">     8. Unit Penyertaan Reksadana</t>
  </si>
  <si>
    <t xml:space="preserve">     9. Surat Berharga Pemerintah</t>
  </si>
  <si>
    <t>34.025.012</t>
  </si>
  <si>
    <t>25.081.877</t>
  </si>
  <si>
    <t xml:space="preserve">    10. Unit Penyertaan Investasi Kolektif</t>
  </si>
  <si>
    <t xml:space="preserve">    11. Penempatan Langsung</t>
  </si>
  <si>
    <t>3.318.536</t>
  </si>
  <si>
    <t>2.536.399</t>
  </si>
  <si>
    <t xml:space="preserve">    12. Surat Pengakuan Utang</t>
  </si>
  <si>
    <t xml:space="preserve">    13. Tanah</t>
  </si>
  <si>
    <t xml:space="preserve">    14. Bangunan</t>
  </si>
  <si>
    <t xml:space="preserve">    15. Tanah dan Bangunan</t>
  </si>
  <si>
    <t>1.140.000</t>
  </si>
  <si>
    <t xml:space="preserve">    16. Investasi Lain yang Diperkenankan</t>
  </si>
  <si>
    <t>2. AKTIVA LANCAR DI LUAR INVESTASI</t>
  </si>
  <si>
    <t>2.327.065</t>
  </si>
  <si>
    <t>2.531.898</t>
  </si>
  <si>
    <t xml:space="preserve">     1. Kas dab Bank</t>
  </si>
  <si>
    <t xml:space="preserve">     2. Piutang Iuran</t>
  </si>
  <si>
    <t xml:space="preserve">          a. Iuran Normal Pemberi Kerja</t>
  </si>
  <si>
    <t xml:space="preserve">          b. Iuran Normal Peserta</t>
  </si>
  <si>
    <t xml:space="preserve">          c. Iuran Tambahan</t>
  </si>
  <si>
    <t xml:space="preserve">    3. Piutang Bunga Keterlambatan Iuran</t>
  </si>
  <si>
    <t xml:space="preserve">    4. Beban Dibayar di Muka</t>
  </si>
  <si>
    <t xml:space="preserve">    5. Piutang Investasi</t>
  </si>
  <si>
    <t xml:space="preserve">    6. Piutang Hasil Investasi</t>
  </si>
  <si>
    <t>1.550.405</t>
  </si>
  <si>
    <t>1.254.131</t>
  </si>
  <si>
    <t xml:space="preserve">    7. Piutang Lain-lain</t>
  </si>
  <si>
    <t>3. AKTIVA OPERASIONAL</t>
  </si>
  <si>
    <t xml:space="preserve">     1. Tanah dan Bangunan (Nilai Buku)</t>
  </si>
  <si>
    <t xml:space="preserve">     2. Kendaraan (Nilai Buku)</t>
  </si>
  <si>
    <t xml:space="preserve">     3. Peralatan Komputer (Nilai Buku)</t>
  </si>
  <si>
    <t xml:space="preserve">     4. Peralatan Kantor (Nilai Buku)</t>
  </si>
  <si>
    <t xml:space="preserve">     5. Aktiva Operasional Lain (Nilai Buku)</t>
  </si>
  <si>
    <t>4. AKTIVA LAIN-LAIN</t>
  </si>
  <si>
    <t>5. AKTIVA TERSEDIA</t>
  </si>
  <si>
    <t>132.529.580</t>
  </si>
  <si>
    <t>122.579.071</t>
  </si>
  <si>
    <t>B. KEWAJIBAN</t>
  </si>
  <si>
    <r>
      <t xml:space="preserve">     </t>
    </r>
    <r>
      <rPr>
        <b/>
        <sz val="11"/>
        <color theme="1"/>
        <rFont val="Calibri"/>
        <family val="2"/>
        <scheme val="minor"/>
      </rPr>
      <t>KEWAJIBAN DI LUAR KEWAJIBAN AKTURIA/
     MANFAAT PASTI</t>
    </r>
  </si>
  <si>
    <t>1.932.792</t>
  </si>
  <si>
    <t xml:space="preserve">     1. Utang Manfaat Pensiun Jatuh Tempo</t>
  </si>
  <si>
    <t xml:space="preserve">     2. Iuran diterima dimuka</t>
  </si>
  <si>
    <t>1.780.561</t>
  </si>
  <si>
    <t xml:space="preserve">     3. Pendapatan Diterima di Muka</t>
  </si>
  <si>
    <t xml:space="preserve">     4. Beban Yang Masih Harus Dibayar</t>
  </si>
  <si>
    <t xml:space="preserve">     5. Liabilitas Lain-lain</t>
  </si>
  <si>
    <t xml:space="preserve">     6. Kewajiban di Luar Kewajiban Manfaat Pensiun Lain</t>
  </si>
  <si>
    <t>AKTIVA BERSIH</t>
  </si>
  <si>
    <t>130.596.788</t>
  </si>
  <si>
    <t>122.368.980</t>
  </si>
  <si>
    <t>A. PENAMBAHAN</t>
  </si>
  <si>
    <t xml:space="preserve">     1. Pendapatan Investasi</t>
  </si>
  <si>
    <t>10.871.294</t>
  </si>
  <si>
    <t>10.385.304</t>
  </si>
  <si>
    <t xml:space="preserve">         a. Bunga</t>
  </si>
  <si>
    <t>10.433.241</t>
  </si>
  <si>
    <t>9.340.634</t>
  </si>
  <si>
    <t xml:space="preserve">         b. Dividen</t>
  </si>
  <si>
    <r>
      <t xml:space="preserve">         </t>
    </r>
    <r>
      <rPr>
        <sz val="11"/>
        <color theme="1"/>
        <rFont val="Calibri"/>
        <family val="2"/>
        <scheme val="minor"/>
      </rPr>
      <t>c. Sewa</t>
    </r>
  </si>
  <si>
    <t xml:space="preserve">         d. Laba (Rugi) Pelepasan Investasi</t>
  </si>
  <si>
    <t xml:space="preserve">         e. Pendapatan Investasi Lain</t>
  </si>
  <si>
    <t xml:space="preserve">     2. Peningkatan (Penurunan) Nilai Investasi</t>
  </si>
  <si>
    <t>6.009.073</t>
  </si>
  <si>
    <t>4.093.866</t>
  </si>
  <si>
    <t xml:space="preserve">     3. Iuran Jatuh Tempo</t>
  </si>
  <si>
    <t>13.226.081</t>
  </si>
  <si>
    <t>7.917.929</t>
  </si>
  <si>
    <t xml:space="preserve">         a. Iuran Normal Pemberi Kerja</t>
  </si>
  <si>
    <t>5.226.453</t>
  </si>
  <si>
    <t>4.572.458</t>
  </si>
  <si>
    <t xml:space="preserve">         b. Iuran Normal Peserta</t>
  </si>
  <si>
    <t>1.394.112</t>
  </si>
  <si>
    <t>1.193.172</t>
  </si>
  <si>
    <r>
      <t xml:space="preserve">         </t>
    </r>
    <r>
      <rPr>
        <sz val="11"/>
        <color theme="1"/>
        <rFont val="Calibri"/>
        <family val="2"/>
        <scheme val="minor"/>
      </rPr>
      <t>c. Iuran Tambahan</t>
    </r>
  </si>
  <si>
    <t>4.543.230</t>
  </si>
  <si>
    <t>2.206.298</t>
  </si>
  <si>
    <r>
      <t xml:space="preserve">    </t>
    </r>
    <r>
      <rPr>
        <sz val="11"/>
        <color theme="1"/>
        <rFont val="Calibri"/>
        <family val="2"/>
        <scheme val="minor"/>
      </rPr>
      <t>4. Pendapatan di Luar Investasi</t>
    </r>
  </si>
  <si>
    <r>
      <t xml:space="preserve">    </t>
    </r>
    <r>
      <rPr>
        <sz val="11"/>
        <color theme="1"/>
        <rFont val="Calibri"/>
        <family val="2"/>
        <scheme val="minor"/>
      </rPr>
      <t>5. Pengalihan dana dari Dana Pensiun Lain</t>
    </r>
  </si>
  <si>
    <r>
      <t xml:space="preserve">    </t>
    </r>
    <r>
      <rPr>
        <sz val="11"/>
        <color theme="1"/>
        <rFont val="Calibri"/>
        <family val="2"/>
        <scheme val="minor"/>
      </rPr>
      <t>6. Pengalihan dana dari DPPK dan Pemberi Kerja</t>
    </r>
  </si>
  <si>
    <t>B. PENGURANGAN</t>
  </si>
  <si>
    <t>9.881.938</t>
  </si>
  <si>
    <t>8.604.775</t>
  </si>
  <si>
    <r>
      <t xml:space="preserve">     </t>
    </r>
    <r>
      <rPr>
        <sz val="11"/>
        <color theme="1"/>
        <rFont val="Calibri"/>
        <family val="2"/>
        <scheme val="minor"/>
      </rPr>
      <t>1. Beban Investasi</t>
    </r>
  </si>
  <si>
    <t xml:space="preserve">     2. Beban Operasional</t>
  </si>
  <si>
    <t>1.545.481</t>
  </si>
  <si>
    <t>1.125.845</t>
  </si>
  <si>
    <t xml:space="preserve">     3. Manfaat Pensiun</t>
  </si>
  <si>
    <t>8.117.494</t>
  </si>
  <si>
    <t>7.268.390</t>
  </si>
  <si>
    <t xml:space="preserve">     4. Pajak Penghasilan</t>
  </si>
  <si>
    <t xml:space="preserve">     5. Beban Lain-lain di Luar Investasi dan Operasional</t>
  </si>
  <si>
    <t xml:space="preserve">     6. Pengalihan Dana ke Dana Pensiun Lain</t>
  </si>
  <si>
    <t xml:space="preserve">     7. Penarikan Iuran</t>
  </si>
  <si>
    <t>C. KENAIKAN (PENURUNAN) AKTIVA BERSIH</t>
  </si>
  <si>
    <t>8.227.808</t>
  </si>
  <si>
    <t>13.823.057</t>
  </si>
  <si>
    <t>D. AKTIVA BERSIH AWAL TAHUN</t>
  </si>
  <si>
    <t>112.368.980</t>
  </si>
  <si>
    <t>108.545.923</t>
  </si>
  <si>
    <t>E. AKTIVA BERSIH AKHIR TAHUN</t>
  </si>
  <si>
    <t>BLOK VI: PERHITUNGAN HASIL USAHA DANA PENSIUN
LEMBAGA KEUANGAN &amp; PEMBERI KERJA
TAHUN 2017-2018
(RUPIAH)</t>
  </si>
  <si>
    <t>A. PENDAPATAN INVESTASI</t>
  </si>
  <si>
    <t xml:space="preserve">         1. Bunga</t>
  </si>
  <si>
    <t xml:space="preserve">         2. Dividen</t>
  </si>
  <si>
    <r>
      <t xml:space="preserve">         </t>
    </r>
    <r>
      <rPr>
        <sz val="11"/>
        <color theme="1"/>
        <rFont val="Calibri"/>
        <family val="2"/>
        <scheme val="minor"/>
      </rPr>
      <t>3. Sewa</t>
    </r>
  </si>
  <si>
    <t xml:space="preserve">         4. Laba (Rugi) Pelepasan Investasi</t>
  </si>
  <si>
    <t xml:space="preserve">         5. Pendapatan Investasi Lain</t>
  </si>
  <si>
    <r>
      <t xml:space="preserve"> </t>
    </r>
    <r>
      <rPr>
        <b/>
        <sz val="11"/>
        <color theme="1"/>
        <rFont val="Calibri"/>
        <family val="2"/>
        <scheme val="minor"/>
      </rPr>
      <t>B. BEBAN INVESTASI</t>
    </r>
  </si>
  <si>
    <t xml:space="preserve">      1. Beban Transaksi</t>
  </si>
  <si>
    <t xml:space="preserve">      2. Beban Pemeliharaan Tanah dan Bangunan</t>
  </si>
  <si>
    <t xml:space="preserve">      3. Beban Penyusutan Bangunan</t>
  </si>
  <si>
    <t xml:space="preserve">      4. Beban Manajer Investasi</t>
  </si>
  <si>
    <t xml:space="preserve">      5. Beban Investasi Lain</t>
  </si>
  <si>
    <t>C. HASIL USAHA INVESTASI</t>
  </si>
  <si>
    <t>10.731.863</t>
  </si>
  <si>
    <t>10.248.376</t>
  </si>
  <si>
    <t>1.125.485</t>
  </si>
  <si>
    <t xml:space="preserve">      1. Gaji Karyawan, Pengurus &amp; Dewan Pengawas</t>
  </si>
  <si>
    <t>1.187.117</t>
  </si>
  <si>
    <t xml:space="preserve">      2. Beban Kantor</t>
  </si>
  <si>
    <t xml:space="preserve">      3. Beban Pemeliharaan</t>
  </si>
  <si>
    <t xml:space="preserve">      4. Beban Penyusutan</t>
  </si>
  <si>
    <t xml:space="preserve">      5. Beban Jasa Pihak Ketiga</t>
  </si>
  <si>
    <t xml:space="preserve">      6. Beban (Fee) kepada pendiri</t>
  </si>
  <si>
    <t xml:space="preserve">      7. Beban Operasional Lain</t>
  </si>
  <si>
    <t>E. PENDAPATAN DAN BEBAN LAIN-LAIN</t>
  </si>
  <si>
    <t xml:space="preserve">      1. Bunga Keterlambatan Iuran</t>
  </si>
  <si>
    <t xml:space="preserve">      2. Laba (Rugi) Penjualan Aktiva Operasional</t>
  </si>
  <si>
    <t xml:space="preserve">      3. Laba (Rugi) Penjualan Aktiva Lain-lain</t>
  </si>
  <si>
    <t xml:space="preserve">      4. Pendapatan Lain di Luar Investasi</t>
  </si>
  <si>
    <t xml:space="preserve">      5. Beban Lain di Luar Investasi</t>
  </si>
  <si>
    <t>F. HASIL USAHA SEBELUM PAJAK</t>
  </si>
  <si>
    <t>9.207.826</t>
  </si>
  <si>
    <t>9.153.625</t>
  </si>
  <si>
    <t>H. HASIL USAHA SETELAH PAJAK</t>
  </si>
  <si>
    <t>9.128.294</t>
  </si>
  <si>
    <t>9.079.652</t>
  </si>
  <si>
    <t>BLOK VII: NERACA DANA PENSIUN LEMBAGA KEUANGAN &amp; PEMBERI KERJA
PER 31 DESEMBER TAHUN 2017 DAN 2018
(RUPIAH)</t>
  </si>
  <si>
    <t>1. INVESTASI (Harga Perolehan)</t>
  </si>
  <si>
    <t>131.712.944</t>
  </si>
  <si>
    <t>115.553.631</t>
  </si>
  <si>
    <t>58.000.000</t>
  </si>
  <si>
    <t>52.000.000</t>
  </si>
  <si>
    <t>36.927.750</t>
  </si>
  <si>
    <t>24.441.460</t>
  </si>
  <si>
    <t>1.155.384</t>
  </si>
  <si>
    <t>1.221.019</t>
  </si>
  <si>
    <t xml:space="preserve">    16. Akumulasi Penyusutan</t>
  </si>
  <si>
    <t xml:space="preserve">    17. Investasi Lain yang Diperkenankan</t>
  </si>
  <si>
    <t>2. SELISIH PENILAIAN INVESTASI</t>
  </si>
  <si>
    <t>(1.57.098)</t>
  </si>
  <si>
    <t>4.451.975</t>
  </si>
  <si>
    <t>3. AKTIVA LANCAR DI LUAR INVESTASI</t>
  </si>
  <si>
    <t xml:space="preserve">     1. Kas dan Bank</t>
  </si>
  <si>
    <t>1.696.123</t>
  </si>
  <si>
    <t>1.574.131</t>
  </si>
  <si>
    <t>4. AKTIVA OPERASIONAL</t>
  </si>
  <si>
    <t xml:space="preserve">     1. Tanah dan Bangunan</t>
  </si>
  <si>
    <t xml:space="preserve">     2. Kendaraan</t>
  </si>
  <si>
    <t xml:space="preserve">     3. Peralatan Komputer</t>
  </si>
  <si>
    <t xml:space="preserve">     4. Peralatan Kantor</t>
  </si>
  <si>
    <t xml:space="preserve">     5. Aktiva Operasional Lain</t>
  </si>
  <si>
    <t xml:space="preserve">     6. Akumulasi Penyusutan</t>
  </si>
  <si>
    <t>5. AKTIVA LAIN-LAIN</t>
  </si>
  <si>
    <t>1. KEWAJIBAN MANFAAT PENSIUN LEMBAGA KEUANGAN</t>
  </si>
  <si>
    <t xml:space="preserve">     1. Akumulasi Iuran</t>
  </si>
  <si>
    <t xml:space="preserve">     2. Hasil Usaha</t>
  </si>
  <si>
    <t xml:space="preserve">     3. Pengalihan Dana dari DPPK dan Pemberi Kerja</t>
  </si>
  <si>
    <t>2. KEWAJIBAN MANFAAT PENSIUN PEMBERI KERJA PROGRAM IURAN PASTI</t>
  </si>
  <si>
    <t>3. KEWAJIBAN AKTURIA</t>
  </si>
  <si>
    <t>137.023.038</t>
  </si>
  <si>
    <t>129.807.488</t>
  </si>
  <si>
    <t>4. KEWAJIBAN DI LUAR KEWAJIBAN MANFAAT PENSIUN</t>
  </si>
  <si>
    <t xml:space="preserve">     2. Utang Investasi</t>
  </si>
  <si>
    <t xml:space="preserve">     5. Kewajiban di Luar Kewajiban Manfaat Pensiun Lain</t>
  </si>
  <si>
    <t>5. SELISIH KEWAJIBAN AKTURIA</t>
  </si>
  <si>
    <t>(6.426.250)</t>
  </si>
  <si>
    <t>(7.438.508)</t>
  </si>
  <si>
    <t>6. PENDAPATAN YANG BELUM DIREALISASI</t>
  </si>
  <si>
    <t>7. KEWAJIBAN DI LUAR KEWAJIBAN AKTURIA</t>
  </si>
  <si>
    <t xml:space="preserve">     2. Iuran Diterima Dimuka</t>
  </si>
  <si>
    <t xml:space="preserve">     3. Pendapatan Diterima Dimuka</t>
  </si>
  <si>
    <t xml:space="preserve">     4. Beban yang Masih Harus Dibayar</t>
  </si>
  <si>
    <t xml:space="preserve">     5. Liabilitas Lain</t>
  </si>
  <si>
    <t>TOTAL KEWAJIBAN</t>
  </si>
  <si>
    <t xml:space="preserve">           v.  .......... Mesin Produksi</t>
  </si>
  <si>
    <t>BLOK V: LAPORAN PERUBAHAN AKTIVA BERSIH DANA PENSIUN
LEMBAGA KEUANGAN &amp; PEMBERI KERJA
TAHUN 2017-2018
(RUPIAH)</t>
  </si>
  <si>
    <t>NAMA PRUSAHAAN : PT DINAMIKA VALAS</t>
  </si>
  <si>
    <t>NAMA PERUSAHAAN  BUMD PT.LAMPUNG JASA UTAMA</t>
  </si>
  <si>
    <t xml:space="preserve">           v.  .......... Peralatan dan Mesin</t>
  </si>
  <si>
    <t xml:space="preserve">NAMA PRUSAHAAN : PT BANK PEMBANGUNAN DAERAH LAMPUNG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</si>
</sst>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2" fontId="0" fillId="0" borderId="1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17" xfId="0" applyFont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3" fontId="2" fillId="2" borderId="13" xfId="0" applyNumberFormat="1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3" fontId="0" fillId="0" borderId="0" xfId="0" applyNumberFormat="1"/>
    <xf numFmtId="3" fontId="0" fillId="0" borderId="13" xfId="0" applyNumberFormat="1" applyBorder="1" applyAlignment="1">
      <alignment vertical="center"/>
    </xf>
    <xf numFmtId="3" fontId="3" fillId="2" borderId="2" xfId="0" applyNumberFormat="1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2" fontId="0" fillId="0" borderId="15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2" fillId="3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left"/>
    </xf>
    <xf numFmtId="0" fontId="1" fillId="0" borderId="34" xfId="0" applyFont="1" applyBorder="1"/>
    <xf numFmtId="0" fontId="0" fillId="0" borderId="38" xfId="0" applyBorder="1"/>
    <xf numFmtId="0" fontId="0" fillId="0" borderId="22" xfId="0" applyBorder="1"/>
    <xf numFmtId="0" fontId="0" fillId="0" borderId="23" xfId="0" applyBorder="1"/>
    <xf numFmtId="0" fontId="0" fillId="0" borderId="37" xfId="0" applyBorder="1"/>
    <xf numFmtId="3" fontId="3" fillId="0" borderId="2" xfId="0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vertical="center"/>
    </xf>
    <xf numFmtId="0" fontId="3" fillId="0" borderId="7" xfId="0" applyFont="1" applyFill="1" applyBorder="1"/>
    <xf numFmtId="0" fontId="3" fillId="0" borderId="1" xfId="0" applyFont="1" applyFill="1" applyBorder="1"/>
    <xf numFmtId="4" fontId="0" fillId="0" borderId="1" xfId="0" applyNumberFormat="1" applyBorder="1"/>
    <xf numFmtId="4" fontId="0" fillId="0" borderId="7" xfId="0" applyNumberFormat="1" applyBorder="1"/>
    <xf numFmtId="3" fontId="3" fillId="2" borderId="7" xfId="0" applyNumberFormat="1" applyFont="1" applyFill="1" applyBorder="1"/>
    <xf numFmtId="3" fontId="0" fillId="0" borderId="7" xfId="1" applyNumberFormat="1" applyFont="1" applyBorder="1"/>
    <xf numFmtId="3" fontId="0" fillId="0" borderId="7" xfId="0" applyNumberFormat="1" applyBorder="1"/>
    <xf numFmtId="3" fontId="3" fillId="2" borderId="1" xfId="0" applyNumberFormat="1" applyFont="1" applyFill="1" applyBorder="1"/>
    <xf numFmtId="3" fontId="0" fillId="0" borderId="1" xfId="0" applyNumberFormat="1" applyBorder="1"/>
    <xf numFmtId="3" fontId="5" fillId="2" borderId="41" xfId="0" applyNumberFormat="1" applyFont="1" applyFill="1" applyBorder="1"/>
    <xf numFmtId="3" fontId="0" fillId="2" borderId="41" xfId="0" applyNumberFormat="1" applyFill="1" applyBorder="1"/>
    <xf numFmtId="3" fontId="0" fillId="0" borderId="41" xfId="0" applyNumberFormat="1" applyBorder="1"/>
    <xf numFmtId="3" fontId="3" fillId="2" borderId="41" xfId="0" applyNumberFormat="1" applyFont="1" applyFill="1" applyBorder="1"/>
    <xf numFmtId="3" fontId="0" fillId="0" borderId="42" xfId="0" applyNumberFormat="1" applyBorder="1"/>
    <xf numFmtId="3" fontId="0" fillId="0" borderId="2" xfId="0" applyNumberFormat="1" applyFont="1" applyFill="1" applyBorder="1" applyAlignment="1">
      <alignment vertical="center"/>
    </xf>
    <xf numFmtId="3" fontId="1" fillId="3" borderId="2" xfId="0" applyNumberFormat="1" applyFont="1" applyFill="1" applyBorder="1" applyAlignment="1">
      <alignment vertical="center"/>
    </xf>
    <xf numFmtId="0" fontId="0" fillId="0" borderId="0" xfId="0" applyBorder="1" applyAlignment="1">
      <alignment horizontal="left"/>
    </xf>
    <xf numFmtId="4" fontId="2" fillId="2" borderId="4" xfId="0" applyNumberFormat="1" applyFon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2" fillId="2" borderId="2" xfId="0" applyNumberFormat="1" applyFont="1" applyFill="1" applyBorder="1" applyAlignment="1">
      <alignment vertical="center"/>
    </xf>
    <xf numFmtId="4" fontId="2" fillId="2" borderId="13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39" xfId="0" applyBorder="1"/>
    <xf numFmtId="0" fontId="1" fillId="0" borderId="43" xfId="0" applyFont="1" applyBorder="1"/>
    <xf numFmtId="0" fontId="0" fillId="0" borderId="43" xfId="0" applyBorder="1"/>
    <xf numFmtId="0" fontId="0" fillId="0" borderId="40" xfId="0" applyBorder="1"/>
    <xf numFmtId="0" fontId="0" fillId="0" borderId="43" xfId="0" applyBorder="1" applyAlignment="1">
      <alignment horizontal="left"/>
    </xf>
    <xf numFmtId="0" fontId="0" fillId="0" borderId="0" xfId="0" applyAlignment="1">
      <alignment horizontal="center"/>
    </xf>
    <xf numFmtId="3" fontId="0" fillId="0" borderId="28" xfId="0" applyNumberFormat="1" applyBorder="1"/>
    <xf numFmtId="3" fontId="0" fillId="0" borderId="29" xfId="0" applyNumberFormat="1" applyBorder="1"/>
    <xf numFmtId="3" fontId="0" fillId="0" borderId="0" xfId="0" applyNumberFormat="1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27" xfId="0" applyNumberFormat="1" applyBorder="1"/>
    <xf numFmtId="3" fontId="1" fillId="0" borderId="28" xfId="0" applyNumberFormat="1" applyFont="1" applyBorder="1"/>
    <xf numFmtId="3" fontId="1" fillId="0" borderId="0" xfId="0" applyNumberFormat="1" applyFont="1" applyBorder="1"/>
    <xf numFmtId="3" fontId="1" fillId="0" borderId="25" xfId="0" applyNumberFormat="1" applyFont="1" applyBorder="1"/>
    <xf numFmtId="3" fontId="1" fillId="0" borderId="29" xfId="0" applyNumberFormat="1" applyFont="1" applyBorder="1"/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3" fontId="0" fillId="0" borderId="4" xfId="0" applyNumberFormat="1" applyBorder="1" applyAlignment="1">
      <alignment vertical="center"/>
    </xf>
    <xf numFmtId="0" fontId="0" fillId="4" borderId="0" xfId="0" applyFill="1" applyAlignment="1">
      <alignment horizontal="center"/>
    </xf>
    <xf numFmtId="3" fontId="3" fillId="2" borderId="0" xfId="0" applyNumberFormat="1" applyFont="1" applyFill="1" applyBorder="1"/>
    <xf numFmtId="3" fontId="3" fillId="2" borderId="25" xfId="0" applyNumberFormat="1" applyFont="1" applyFill="1" applyBorder="1"/>
    <xf numFmtId="0" fontId="1" fillId="0" borderId="39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0" fillId="0" borderId="1" xfId="0" applyFill="1" applyBorder="1" applyAlignment="1"/>
    <xf numFmtId="4" fontId="0" fillId="0" borderId="1" xfId="0" applyNumberForma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5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3" fontId="3" fillId="2" borderId="20" xfId="0" applyNumberFormat="1" applyFont="1" applyFill="1" applyBorder="1" applyAlignment="1">
      <alignment horizontal="center" vertical="center"/>
    </xf>
    <xf numFmtId="3" fontId="3" fillId="2" borderId="3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5.42578125" customWidth="1"/>
    <col min="7" max="7" width="17" customWidth="1"/>
  </cols>
  <sheetData>
    <row r="1" spans="1:7" x14ac:dyDescent="0.25">
      <c r="A1" s="21" t="s">
        <v>115</v>
      </c>
      <c r="B1" s="21"/>
      <c r="C1" s="21"/>
      <c r="D1" s="21"/>
      <c r="E1" s="21"/>
      <c r="F1" s="1"/>
      <c r="G1" s="1"/>
    </row>
    <row r="2" spans="1:7" x14ac:dyDescent="0.25">
      <c r="A2" s="21" t="s">
        <v>114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14643669056</v>
      </c>
      <c r="G6" s="26">
        <f>G7+G8</f>
        <v>13479924156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37222896</v>
      </c>
      <c r="G7" s="11">
        <v>97951399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14606446160</v>
      </c>
      <c r="G8" s="11">
        <v>13381972757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14738548112</v>
      </c>
      <c r="G9" s="28">
        <f>G10+G11</f>
        <v>14071136898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13233688570</v>
      </c>
      <c r="G10" s="11">
        <v>11986253345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1504859542</v>
      </c>
      <c r="G11" s="27">
        <f>G12+G13+G14+G15+G16+G17+G18+G19+G22+G23+G24+G25</f>
        <v>2084883553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12505400</v>
      </c>
      <c r="G12" s="11">
        <v>16150000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44081973</v>
      </c>
      <c r="G14" s="11">
        <v>32500652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155713840</v>
      </c>
      <c r="G17" s="11">
        <v>194506779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30000000</v>
      </c>
      <c r="G18" s="11">
        <v>662611407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754639948</v>
      </c>
      <c r="G19" s="27">
        <f>G20+G21</f>
        <v>662611407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201964141</v>
      </c>
      <c r="G20" s="11">
        <v>206440495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552675807</v>
      </c>
      <c r="G21" s="11">
        <v>456170912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/>
      <c r="G22" s="11"/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507918381</v>
      </c>
      <c r="G23" s="11">
        <v>516503308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-94879056</v>
      </c>
      <c r="G26" s="27">
        <f>G6-G9</f>
        <v>-591212742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764025</v>
      </c>
      <c r="G27" s="11">
        <v>779586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v>0</v>
      </c>
      <c r="G29" s="27"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v>669145989</v>
      </c>
      <c r="G30" s="27">
        <v>256210311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198661215</v>
      </c>
      <c r="G31" s="11">
        <v>119134036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470484774</v>
      </c>
      <c r="G32" s="29">
        <f>G30-G31</f>
        <v>137076275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123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5965877</v>
      </c>
      <c r="G39" s="11">
        <v>8024843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74586829</v>
      </c>
      <c r="G40" s="11">
        <v>201875593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1903489585</v>
      </c>
      <c r="G43" s="11">
        <v>2328376658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-390746439</v>
      </c>
      <c r="G44" s="11">
        <v>-390746439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1000000000</v>
      </c>
      <c r="G45" s="11">
        <v>1000000000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1096471415</v>
      </c>
      <c r="G46" s="11">
        <v>1350313441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223164636</v>
      </c>
      <c r="G47" s="11">
        <v>445463636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1583163947</v>
      </c>
      <c r="G48" s="11">
        <v>2091082328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648946187</v>
      </c>
      <c r="G50" s="11">
        <v>52614213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6145042037</v>
      </c>
      <c r="G51" s="27">
        <f>SUM(G39:G50)</f>
        <v>7087004273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704224821</v>
      </c>
      <c r="G56" s="11">
        <v>968336633</v>
      </c>
    </row>
    <row r="57" spans="1:7" x14ac:dyDescent="0.25">
      <c r="A57" s="22">
        <v>4</v>
      </c>
      <c r="B57" s="8" t="s">
        <v>116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117</v>
      </c>
      <c r="C58" s="8"/>
      <c r="D58" s="8"/>
      <c r="E58" s="9"/>
      <c r="F58" s="11">
        <v>892704229</v>
      </c>
      <c r="G58" s="11">
        <v>851791391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6857274497</v>
      </c>
      <c r="G59" s="27">
        <f>SUM(G60:G65)</f>
        <v>6687959227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101725000</v>
      </c>
      <c r="G60" s="11">
        <v>133250000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1094799007</v>
      </c>
      <c r="G61" s="11">
        <v>1138826507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1585513879</v>
      </c>
      <c r="G62" s="11">
        <v>1674054607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118</v>
      </c>
      <c r="D64" s="8"/>
      <c r="E64" s="9"/>
      <c r="F64" s="11">
        <v>3604751838</v>
      </c>
      <c r="G64" s="11">
        <v>3604751838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470484773</v>
      </c>
      <c r="G65" s="11">
        <v>137076275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8454203547</v>
      </c>
      <c r="G66" s="29">
        <f>G59+G58+G57+G56+G55+G54</f>
        <v>8508087251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2" sqref="A1:XFD1048576"/>
    </sheetView>
  </sheetViews>
  <sheetFormatPr defaultRowHeight="15" x14ac:dyDescent="0.25"/>
  <cols>
    <col min="1" max="1" width="34.5703125" customWidth="1"/>
    <col min="2" max="2" width="22.85546875" customWidth="1"/>
    <col min="3" max="3" width="21.85546875" customWidth="1"/>
    <col min="5" max="5" width="46" customWidth="1"/>
    <col min="6" max="6" width="21.7109375" customWidth="1"/>
    <col min="7" max="7" width="22.28515625" customWidth="1"/>
  </cols>
  <sheetData>
    <row r="1" spans="1:7" x14ac:dyDescent="0.25">
      <c r="A1" t="s">
        <v>199</v>
      </c>
    </row>
    <row r="6" spans="1:7" x14ac:dyDescent="0.25">
      <c r="A6" t="s">
        <v>288</v>
      </c>
      <c r="E6" t="s">
        <v>290</v>
      </c>
    </row>
    <row r="7" spans="1:7" x14ac:dyDescent="0.25">
      <c r="A7" s="100" t="s">
        <v>254</v>
      </c>
      <c r="B7" s="101" t="s">
        <v>287</v>
      </c>
      <c r="C7" s="102" t="s">
        <v>255</v>
      </c>
      <c r="E7" s="100" t="s">
        <v>254</v>
      </c>
      <c r="F7" s="101" t="s">
        <v>285</v>
      </c>
      <c r="G7" s="102" t="s">
        <v>255</v>
      </c>
    </row>
    <row r="8" spans="1:7" x14ac:dyDescent="0.25">
      <c r="A8" s="98">
        <v>1</v>
      </c>
      <c r="B8" s="99">
        <v>2</v>
      </c>
      <c r="C8" s="103">
        <v>3</v>
      </c>
      <c r="E8" s="98">
        <v>1</v>
      </c>
      <c r="F8" s="99">
        <v>2</v>
      </c>
      <c r="G8" s="103">
        <v>3</v>
      </c>
    </row>
    <row r="9" spans="1:7" x14ac:dyDescent="0.25">
      <c r="A9" s="82" t="s">
        <v>200</v>
      </c>
      <c r="B9" s="94">
        <f>B10+B17</f>
        <v>435181620</v>
      </c>
      <c r="C9" s="97">
        <f>C10+C17</f>
        <v>453478950</v>
      </c>
      <c r="E9" s="112" t="s">
        <v>235</v>
      </c>
      <c r="F9" s="88">
        <v>59284856</v>
      </c>
      <c r="G9" s="89">
        <v>63664977</v>
      </c>
    </row>
    <row r="10" spans="1:7" x14ac:dyDescent="0.25">
      <c r="A10" s="83" t="s">
        <v>201</v>
      </c>
      <c r="B10" s="95">
        <f>B11+B12+B14+B15+B16</f>
        <v>390922580</v>
      </c>
      <c r="C10" s="96">
        <f>C11+C12+C14+C15+C16</f>
        <v>414679491</v>
      </c>
      <c r="E10" s="84" t="s">
        <v>236</v>
      </c>
      <c r="F10" s="90">
        <v>58648181</v>
      </c>
      <c r="G10" s="91">
        <v>62569419</v>
      </c>
    </row>
    <row r="11" spans="1:7" x14ac:dyDescent="0.25">
      <c r="A11" s="84" t="s">
        <v>202</v>
      </c>
      <c r="B11" s="90">
        <v>11769445</v>
      </c>
      <c r="C11" s="91">
        <v>32004491</v>
      </c>
      <c r="E11" s="84" t="s">
        <v>237</v>
      </c>
      <c r="F11" s="90">
        <v>58533281</v>
      </c>
      <c r="G11" s="91">
        <v>62449572</v>
      </c>
    </row>
    <row r="12" spans="1:7" x14ac:dyDescent="0.25">
      <c r="A12" s="84" t="s">
        <v>230</v>
      </c>
      <c r="B12" s="90">
        <v>373263572</v>
      </c>
      <c r="C12" s="91">
        <v>376913306</v>
      </c>
      <c r="E12" s="84" t="s">
        <v>238</v>
      </c>
      <c r="F12" s="90">
        <v>114900</v>
      </c>
      <c r="G12" s="91">
        <v>119847</v>
      </c>
    </row>
    <row r="13" spans="1:7" x14ac:dyDescent="0.25">
      <c r="A13" s="84"/>
      <c r="B13" s="90"/>
      <c r="C13" s="91"/>
      <c r="E13" s="84" t="s">
        <v>256</v>
      </c>
      <c r="F13" s="90">
        <v>636675</v>
      </c>
      <c r="G13" s="91">
        <v>1095558</v>
      </c>
    </row>
    <row r="14" spans="1:7" x14ac:dyDescent="0.25">
      <c r="A14" s="84" t="s">
        <v>231</v>
      </c>
      <c r="B14" s="90">
        <v>2741626</v>
      </c>
      <c r="C14" s="91">
        <v>2605601</v>
      </c>
      <c r="E14" s="83" t="s">
        <v>239</v>
      </c>
      <c r="F14" s="90">
        <v>43162465</v>
      </c>
      <c r="G14" s="91">
        <v>45467619</v>
      </c>
    </row>
    <row r="15" spans="1:7" x14ac:dyDescent="0.25">
      <c r="A15" s="84" t="s">
        <v>232</v>
      </c>
      <c r="B15" s="90">
        <v>0</v>
      </c>
      <c r="C15" s="91">
        <v>0</v>
      </c>
      <c r="E15" s="84" t="s">
        <v>240</v>
      </c>
      <c r="F15" s="90">
        <v>29341003</v>
      </c>
      <c r="G15" s="91">
        <v>30394230</v>
      </c>
    </row>
    <row r="16" spans="1:7" x14ac:dyDescent="0.25">
      <c r="A16" s="84" t="s">
        <v>233</v>
      </c>
      <c r="B16" s="90">
        <v>3147937</v>
      </c>
      <c r="C16" s="91">
        <v>3156093</v>
      </c>
      <c r="E16" s="84" t="s">
        <v>241</v>
      </c>
      <c r="F16" s="90"/>
      <c r="G16" s="91"/>
    </row>
    <row r="17" spans="1:7" x14ac:dyDescent="0.25">
      <c r="A17" s="83" t="s">
        <v>203</v>
      </c>
      <c r="B17" s="95">
        <f>B18+B19+B27</f>
        <v>44259040</v>
      </c>
      <c r="C17" s="96">
        <f>C18+C19+C27</f>
        <v>38799459</v>
      </c>
      <c r="E17" s="84" t="s">
        <v>242</v>
      </c>
      <c r="F17" s="90">
        <v>13810224</v>
      </c>
      <c r="G17" s="91">
        <v>15036257</v>
      </c>
    </row>
    <row r="18" spans="1:7" x14ac:dyDescent="0.25">
      <c r="A18" s="84" t="s">
        <v>220</v>
      </c>
      <c r="B18" s="90">
        <v>25651987</v>
      </c>
      <c r="C18" s="91">
        <v>19470718</v>
      </c>
      <c r="E18" s="84" t="s">
        <v>243</v>
      </c>
      <c r="F18" s="90">
        <v>11239</v>
      </c>
      <c r="G18" s="91">
        <v>37132</v>
      </c>
    </row>
    <row r="19" spans="1:7" x14ac:dyDescent="0.25">
      <c r="A19" s="84" t="s">
        <v>221</v>
      </c>
      <c r="B19" s="90">
        <v>18576072</v>
      </c>
      <c r="C19" s="91">
        <v>19275735</v>
      </c>
      <c r="E19" s="83" t="s">
        <v>244</v>
      </c>
      <c r="F19" s="90">
        <v>16122391</v>
      </c>
      <c r="G19" s="91">
        <v>18197358</v>
      </c>
    </row>
    <row r="20" spans="1:7" x14ac:dyDescent="0.25">
      <c r="A20" s="84" t="s">
        <v>222</v>
      </c>
      <c r="B20" s="90">
        <v>21433845</v>
      </c>
      <c r="C20" s="91">
        <v>21345695</v>
      </c>
      <c r="E20" s="83" t="s">
        <v>245</v>
      </c>
      <c r="F20" s="90">
        <v>184237</v>
      </c>
      <c r="G20" s="91">
        <v>520675</v>
      </c>
    </row>
    <row r="21" spans="1:7" x14ac:dyDescent="0.25">
      <c r="A21" s="84" t="s">
        <v>223</v>
      </c>
      <c r="B21" s="90">
        <v>11187600</v>
      </c>
      <c r="C21" s="91">
        <v>11187600</v>
      </c>
      <c r="E21" s="84" t="s">
        <v>246</v>
      </c>
      <c r="F21" s="90">
        <v>621172</v>
      </c>
      <c r="G21" s="91">
        <v>928750</v>
      </c>
    </row>
    <row r="22" spans="1:7" x14ac:dyDescent="0.25">
      <c r="A22" s="84" t="s">
        <v>224</v>
      </c>
      <c r="B22" s="90">
        <v>6671787</v>
      </c>
      <c r="C22" s="91">
        <v>6671787</v>
      </c>
      <c r="E22" s="84" t="s">
        <v>247</v>
      </c>
      <c r="F22" s="90">
        <v>436935</v>
      </c>
      <c r="G22" s="91">
        <v>408075</v>
      </c>
    </row>
    <row r="23" spans="1:7" x14ac:dyDescent="0.25">
      <c r="A23" s="84" t="s">
        <v>225</v>
      </c>
      <c r="B23" s="90">
        <v>1324400</v>
      </c>
      <c r="C23" s="91">
        <v>1324400</v>
      </c>
      <c r="E23" s="84" t="s">
        <v>248</v>
      </c>
      <c r="F23" s="90">
        <v>16306628</v>
      </c>
      <c r="G23" s="91">
        <v>18718033</v>
      </c>
    </row>
    <row r="24" spans="1:7" x14ac:dyDescent="0.25">
      <c r="A24" s="84" t="s">
        <v>226</v>
      </c>
      <c r="B24" s="90">
        <v>2250058</v>
      </c>
      <c r="C24" s="91">
        <v>2161908</v>
      </c>
      <c r="E24" s="84" t="s">
        <v>249</v>
      </c>
      <c r="F24" s="90">
        <v>4320754</v>
      </c>
      <c r="G24" s="91">
        <v>4908980</v>
      </c>
    </row>
    <row r="25" spans="1:7" x14ac:dyDescent="0.25">
      <c r="A25" s="84" t="s">
        <v>227</v>
      </c>
      <c r="B25" s="90"/>
      <c r="C25" s="91"/>
      <c r="E25" s="84" t="s">
        <v>250</v>
      </c>
      <c r="F25" s="90">
        <v>11985875</v>
      </c>
      <c r="G25" s="91">
        <v>13809053</v>
      </c>
    </row>
    <row r="26" spans="1:7" x14ac:dyDescent="0.25">
      <c r="A26" s="84" t="s">
        <v>228</v>
      </c>
      <c r="B26" s="90">
        <v>2857778</v>
      </c>
      <c r="C26" s="91">
        <v>2069960</v>
      </c>
      <c r="E26" s="86" t="s">
        <v>251</v>
      </c>
      <c r="F26" s="90">
        <v>593106</v>
      </c>
      <c r="G26" s="91">
        <v>584054</v>
      </c>
    </row>
    <row r="27" spans="1:7" x14ac:dyDescent="0.25">
      <c r="A27" s="84" t="s">
        <v>229</v>
      </c>
      <c r="B27" s="90">
        <v>30981</v>
      </c>
      <c r="C27" s="91">
        <v>53006</v>
      </c>
      <c r="E27" s="84" t="s">
        <v>252</v>
      </c>
      <c r="F27" s="90">
        <v>12578981</v>
      </c>
      <c r="G27" s="91">
        <v>13800000</v>
      </c>
    </row>
    <row r="28" spans="1:7" x14ac:dyDescent="0.25">
      <c r="A28" s="83" t="s">
        <v>204</v>
      </c>
      <c r="B28" s="90">
        <f>B10+B17</f>
        <v>435181620</v>
      </c>
      <c r="C28" s="91">
        <f>C10+C17</f>
        <v>453478950</v>
      </c>
      <c r="E28" s="85" t="s">
        <v>253</v>
      </c>
      <c r="F28" s="92">
        <v>0</v>
      </c>
      <c r="G28" s="93">
        <v>593106</v>
      </c>
    </row>
    <row r="29" spans="1:7" x14ac:dyDescent="0.25">
      <c r="A29" s="84" t="s">
        <v>205</v>
      </c>
      <c r="B29" s="95">
        <f>B30+B35</f>
        <v>346268821</v>
      </c>
      <c r="C29" s="96">
        <f>C30+C35</f>
        <v>366892045</v>
      </c>
    </row>
    <row r="30" spans="1:7" x14ac:dyDescent="0.25">
      <c r="A30" s="84" t="s">
        <v>210</v>
      </c>
      <c r="B30" s="90">
        <v>274438763</v>
      </c>
      <c r="C30" s="91">
        <v>289448197</v>
      </c>
    </row>
    <row r="31" spans="1:7" x14ac:dyDescent="0.25">
      <c r="A31" s="84" t="s">
        <v>211</v>
      </c>
      <c r="B31" s="90">
        <v>256900869</v>
      </c>
      <c r="C31" s="91">
        <v>254002564</v>
      </c>
    </row>
    <row r="32" spans="1:7" x14ac:dyDescent="0.25">
      <c r="A32" s="84" t="s">
        <v>212</v>
      </c>
      <c r="B32" s="90">
        <v>15802224</v>
      </c>
      <c r="C32" s="91">
        <v>32802188</v>
      </c>
    </row>
    <row r="33" spans="1:3" x14ac:dyDescent="0.25">
      <c r="A33" s="84" t="s">
        <v>213</v>
      </c>
      <c r="B33" s="90">
        <v>109140</v>
      </c>
      <c r="C33" s="91">
        <v>336710</v>
      </c>
    </row>
    <row r="34" spans="1:3" x14ac:dyDescent="0.25">
      <c r="A34" s="84" t="s">
        <v>214</v>
      </c>
      <c r="B34" s="90">
        <v>1626529</v>
      </c>
      <c r="C34" s="91">
        <v>2306717</v>
      </c>
    </row>
    <row r="35" spans="1:3" x14ac:dyDescent="0.25">
      <c r="A35" s="84" t="s">
        <v>215</v>
      </c>
      <c r="B35" s="90">
        <v>71830058</v>
      </c>
      <c r="C35" s="91">
        <v>77443848</v>
      </c>
    </row>
    <row r="36" spans="1:3" x14ac:dyDescent="0.25">
      <c r="A36" s="84" t="s">
        <v>216</v>
      </c>
      <c r="B36" s="90"/>
      <c r="C36" s="91"/>
    </row>
    <row r="37" spans="1:3" x14ac:dyDescent="0.25">
      <c r="A37" s="84" t="s">
        <v>217</v>
      </c>
      <c r="B37" s="90">
        <v>70740813</v>
      </c>
      <c r="C37" s="91">
        <v>75681898</v>
      </c>
    </row>
    <row r="38" spans="1:3" x14ac:dyDescent="0.25">
      <c r="A38" s="84" t="s">
        <v>218</v>
      </c>
      <c r="B38" s="90">
        <v>1089245</v>
      </c>
      <c r="C38" s="91">
        <v>1761950</v>
      </c>
    </row>
    <row r="39" spans="1:3" x14ac:dyDescent="0.25">
      <c r="A39" s="83" t="s">
        <v>206</v>
      </c>
      <c r="B39" s="95">
        <f>B40+B41+B42+B43</f>
        <v>88912798</v>
      </c>
      <c r="C39" s="96">
        <f>C40+C41+C42+C43</f>
        <v>86586923</v>
      </c>
    </row>
    <row r="40" spans="1:3" x14ac:dyDescent="0.25">
      <c r="A40" s="84" t="s">
        <v>219</v>
      </c>
      <c r="B40" s="90">
        <v>41790500</v>
      </c>
      <c r="C40" s="91">
        <v>41790500</v>
      </c>
    </row>
    <row r="41" spans="1:3" x14ac:dyDescent="0.25">
      <c r="A41" s="84" t="s">
        <v>207</v>
      </c>
      <c r="B41" s="90"/>
      <c r="C41" s="91"/>
    </row>
    <row r="42" spans="1:3" x14ac:dyDescent="0.25">
      <c r="A42" s="84" t="s">
        <v>208</v>
      </c>
      <c r="B42" s="90">
        <v>34543317</v>
      </c>
      <c r="C42" s="91">
        <v>30403317</v>
      </c>
    </row>
    <row r="43" spans="1:3" x14ac:dyDescent="0.25">
      <c r="A43" s="85" t="s">
        <v>209</v>
      </c>
      <c r="B43" s="92">
        <v>12578981</v>
      </c>
      <c r="C43" s="93">
        <v>14393106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40" workbookViewId="0">
      <selection activeCell="C17" sqref="C17"/>
    </sheetView>
  </sheetViews>
  <sheetFormatPr defaultRowHeight="15" x14ac:dyDescent="0.25"/>
  <cols>
    <col min="5" max="5" width="49.42578125" customWidth="1"/>
    <col min="6" max="6" width="43.140625" customWidth="1"/>
    <col min="7" max="7" width="37.85546875" customWidth="1"/>
  </cols>
  <sheetData>
    <row r="1" spans="1:7" x14ac:dyDescent="0.25">
      <c r="A1" t="s">
        <v>197</v>
      </c>
    </row>
    <row r="2" spans="1:7" x14ac:dyDescent="0.25">
      <c r="A2" t="s">
        <v>198</v>
      </c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77">
        <f>F7+F8</f>
        <v>961546663</v>
      </c>
      <c r="G6" s="77">
        <f>G7+G8</f>
        <v>809097363</v>
      </c>
    </row>
    <row r="7" spans="1:7" x14ac:dyDescent="0.25">
      <c r="A7" s="6"/>
      <c r="B7" s="7">
        <v>1</v>
      </c>
      <c r="C7" s="8" t="s">
        <v>3</v>
      </c>
      <c r="D7" s="8"/>
      <c r="E7" s="9"/>
      <c r="F7" s="78">
        <v>442125220</v>
      </c>
      <c r="G7" s="78">
        <v>376425700</v>
      </c>
    </row>
    <row r="8" spans="1:7" x14ac:dyDescent="0.25">
      <c r="A8" s="6"/>
      <c r="B8" s="7">
        <v>2</v>
      </c>
      <c r="C8" s="8" t="s">
        <v>4</v>
      </c>
      <c r="D8" s="8"/>
      <c r="E8" s="9"/>
      <c r="F8" s="78">
        <v>519421443</v>
      </c>
      <c r="G8" s="78">
        <v>432671663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79"/>
      <c r="G9" s="80"/>
    </row>
    <row r="10" spans="1:7" x14ac:dyDescent="0.25">
      <c r="A10" s="6"/>
      <c r="B10" s="7">
        <v>1</v>
      </c>
      <c r="C10" s="8" t="s">
        <v>6</v>
      </c>
      <c r="D10" s="8"/>
      <c r="E10" s="9"/>
      <c r="F10" s="78"/>
      <c r="G10" s="78"/>
    </row>
    <row r="11" spans="1:7" x14ac:dyDescent="0.25">
      <c r="A11" s="6"/>
      <c r="B11" s="7">
        <v>2</v>
      </c>
      <c r="C11" s="8" t="s">
        <v>7</v>
      </c>
      <c r="D11" s="8"/>
      <c r="E11" s="9"/>
      <c r="F11" s="79"/>
      <c r="G11" s="79"/>
    </row>
    <row r="12" spans="1:7" x14ac:dyDescent="0.25">
      <c r="A12" s="6"/>
      <c r="B12" s="8"/>
      <c r="C12" s="8">
        <v>2.1</v>
      </c>
      <c r="D12" s="8" t="s">
        <v>8</v>
      </c>
      <c r="E12" s="9"/>
      <c r="F12" s="78">
        <v>6942100</v>
      </c>
      <c r="G12" s="78">
        <v>4285000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78">
        <v>0</v>
      </c>
      <c r="G13" s="78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78">
        <v>15283000</v>
      </c>
      <c r="G14" s="78">
        <v>3978800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78">
        <v>0</v>
      </c>
      <c r="G15" s="78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78">
        <v>0</v>
      </c>
      <c r="G16" s="78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78">
        <v>0</v>
      </c>
      <c r="G17" s="78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78">
        <v>26171142</v>
      </c>
      <c r="G18" s="78">
        <v>26171142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79">
        <f>F20+F21</f>
        <v>191954000</v>
      </c>
      <c r="G19" s="79">
        <f>G20+G21</f>
        <v>159796900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78">
        <v>68924000</v>
      </c>
      <c r="G20" s="78">
        <v>66250000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78">
        <v>123030000</v>
      </c>
      <c r="G21" s="78">
        <v>93546900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78"/>
      <c r="G22" s="78"/>
    </row>
    <row r="23" spans="1:7" x14ac:dyDescent="0.25">
      <c r="A23" s="6"/>
      <c r="B23" s="8"/>
      <c r="C23" s="10">
        <v>2.1</v>
      </c>
      <c r="D23" s="8" t="s">
        <v>21</v>
      </c>
      <c r="E23" s="9"/>
      <c r="F23" s="78">
        <v>28413825</v>
      </c>
      <c r="G23" s="78">
        <v>23085000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78">
        <v>15007227</v>
      </c>
      <c r="G24" s="78"/>
    </row>
    <row r="25" spans="1:7" x14ac:dyDescent="0.25">
      <c r="A25" s="6"/>
      <c r="B25" s="8"/>
      <c r="C25" s="10">
        <v>2.12</v>
      </c>
      <c r="D25" s="8" t="s">
        <v>23</v>
      </c>
      <c r="E25" s="9"/>
      <c r="F25" s="78"/>
      <c r="G25" s="78"/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79"/>
      <c r="G26" s="79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78"/>
      <c r="G27" s="78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78"/>
      <c r="G28" s="78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79"/>
      <c r="G29" s="79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79"/>
      <c r="G30" s="79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78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108"/>
      <c r="G38" s="108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23045500</v>
      </c>
      <c r="G39" s="11">
        <v>62412000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72881893</v>
      </c>
      <c r="G40" s="11">
        <v>39444215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/>
      <c r="G41" s="11"/>
    </row>
    <row r="42" spans="1:7" x14ac:dyDescent="0.25">
      <c r="A42" s="22">
        <v>4</v>
      </c>
      <c r="B42" s="8" t="s">
        <v>42</v>
      </c>
      <c r="C42" s="8"/>
      <c r="D42" s="8"/>
      <c r="E42" s="9"/>
      <c r="F42" s="11"/>
      <c r="G42" s="11"/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2222616394</v>
      </c>
      <c r="G43" s="11">
        <v>1992021075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/>
      <c r="G44" s="11"/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64808000</v>
      </c>
      <c r="G45" s="11">
        <v>4338000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/>
      <c r="G46" s="11"/>
    </row>
    <row r="47" spans="1:7" x14ac:dyDescent="0.25">
      <c r="A47" s="22">
        <v>9</v>
      </c>
      <c r="B47" s="8" t="s">
        <v>46</v>
      </c>
      <c r="C47" s="8"/>
      <c r="D47" s="8"/>
      <c r="E47" s="9"/>
      <c r="F47" s="11"/>
      <c r="G47" s="11"/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163313291</v>
      </c>
      <c r="G48" s="11">
        <v>161596166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/>
      <c r="G49" s="11"/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53436800</v>
      </c>
      <c r="G50" s="11">
        <v>27081878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2600101878</v>
      </c>
      <c r="G51" s="27">
        <f>SUM(G39:G50)</f>
        <v>2286893334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/>
      <c r="G54" s="11"/>
    </row>
    <row r="55" spans="1:7" x14ac:dyDescent="0.25">
      <c r="A55" s="22">
        <v>2</v>
      </c>
      <c r="B55" s="8" t="s">
        <v>54</v>
      </c>
      <c r="C55" s="8"/>
      <c r="D55" s="8"/>
      <c r="E55" s="9"/>
      <c r="F55" s="11"/>
      <c r="G55" s="11"/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36596900</v>
      </c>
      <c r="G56" s="11">
        <v>113236900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/>
      <c r="G57" s="11"/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47249842</v>
      </c>
      <c r="G58" s="11">
        <v>31708093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2515955091</v>
      </c>
      <c r="G59" s="27">
        <f>SUM(G60:G65)</f>
        <v>2141949141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27810000</v>
      </c>
      <c r="G60" s="11">
        <v>27210000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984691650</v>
      </c>
      <c r="G61" s="11">
        <v>847767650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987759640</v>
      </c>
      <c r="G62" s="11">
        <v>801618406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/>
      <c r="G63" s="11"/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/>
      <c r="G64" s="11"/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515693801</v>
      </c>
      <c r="G65" s="11">
        <v>465353085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2599801833</v>
      </c>
      <c r="G66" s="29">
        <f>SUM(G54:G59)</f>
        <v>2286894134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0"/>
  <sheetViews>
    <sheetView topLeftCell="B55" workbookViewId="0">
      <selection activeCell="C17" sqref="C17"/>
    </sheetView>
  </sheetViews>
  <sheetFormatPr defaultRowHeight="15" x14ac:dyDescent="0.25"/>
  <cols>
    <col min="2" max="2" width="39.85546875" customWidth="1"/>
    <col min="3" max="3" width="40" customWidth="1"/>
    <col min="4" max="4" width="27.42578125" customWidth="1"/>
    <col min="5" max="5" width="19.5703125" customWidth="1"/>
    <col min="6" max="6" width="32" customWidth="1"/>
    <col min="7" max="7" width="22.7109375" customWidth="1"/>
    <col min="8" max="8" width="22.42578125" customWidth="1"/>
  </cols>
  <sheetData>
    <row r="2" spans="2:8" x14ac:dyDescent="0.25">
      <c r="B2" t="s">
        <v>284</v>
      </c>
    </row>
    <row r="7" spans="2:8" x14ac:dyDescent="0.25">
      <c r="B7" t="s">
        <v>286</v>
      </c>
    </row>
    <row r="8" spans="2:8" x14ac:dyDescent="0.25">
      <c r="B8" s="109" t="s">
        <v>254</v>
      </c>
      <c r="C8" s="109" t="s">
        <v>285</v>
      </c>
      <c r="D8" s="109" t="s">
        <v>255</v>
      </c>
      <c r="F8" s="87"/>
      <c r="G8" s="87"/>
      <c r="H8" s="87"/>
    </row>
    <row r="9" spans="2:8" x14ac:dyDescent="0.25">
      <c r="B9" s="109">
        <v>1</v>
      </c>
      <c r="C9" s="109">
        <v>2</v>
      </c>
      <c r="D9" s="109">
        <v>3</v>
      </c>
      <c r="F9" s="87"/>
      <c r="G9" s="87"/>
      <c r="H9" s="87"/>
    </row>
    <row r="10" spans="2:8" x14ac:dyDescent="0.25">
      <c r="B10" s="82" t="s">
        <v>200</v>
      </c>
      <c r="C10" s="88">
        <f>SUM(C11+C17)</f>
        <v>134027254</v>
      </c>
      <c r="D10" s="89">
        <f>SUM(D11+D17)</f>
        <v>105546285</v>
      </c>
      <c r="F10" s="81"/>
      <c r="G10" s="90"/>
      <c r="H10" s="90"/>
    </row>
    <row r="11" spans="2:8" x14ac:dyDescent="0.25">
      <c r="B11" s="83" t="s">
        <v>201</v>
      </c>
      <c r="C11" s="110">
        <f>SUM(C12:C16)</f>
        <v>42441993</v>
      </c>
      <c r="D11" s="111">
        <f>D12+D13+D14+D15</f>
        <v>18199301</v>
      </c>
      <c r="F11" s="81"/>
      <c r="G11" s="90"/>
      <c r="H11" s="90"/>
    </row>
    <row r="12" spans="2:8" x14ac:dyDescent="0.25">
      <c r="B12" s="84" t="s">
        <v>202</v>
      </c>
      <c r="C12" s="90">
        <v>30337170</v>
      </c>
      <c r="D12" s="91">
        <v>7231624</v>
      </c>
      <c r="F12" s="81"/>
      <c r="G12" s="90"/>
      <c r="H12" s="90"/>
    </row>
    <row r="13" spans="2:8" x14ac:dyDescent="0.25">
      <c r="B13" s="84" t="s">
        <v>230</v>
      </c>
      <c r="C13" s="90">
        <v>6728080</v>
      </c>
      <c r="D13" s="91">
        <v>6329349</v>
      </c>
      <c r="F13" s="81"/>
      <c r="G13" s="90"/>
      <c r="H13" s="90"/>
    </row>
    <row r="14" spans="2:8" x14ac:dyDescent="0.25">
      <c r="B14" s="84" t="s">
        <v>231</v>
      </c>
      <c r="C14" s="90"/>
      <c r="D14" s="91">
        <v>962</v>
      </c>
      <c r="F14" s="81"/>
      <c r="G14" s="90"/>
      <c r="H14" s="90"/>
    </row>
    <row r="15" spans="2:8" x14ac:dyDescent="0.25">
      <c r="B15" s="84" t="s">
        <v>232</v>
      </c>
      <c r="C15" s="90">
        <v>5376743</v>
      </c>
      <c r="D15" s="91">
        <v>4637366</v>
      </c>
      <c r="F15" s="81"/>
      <c r="G15" s="90"/>
      <c r="H15" s="90"/>
    </row>
    <row r="16" spans="2:8" x14ac:dyDescent="0.25">
      <c r="B16" s="84" t="s">
        <v>233</v>
      </c>
      <c r="C16" s="90"/>
      <c r="D16" s="91"/>
      <c r="F16" s="81"/>
      <c r="G16" s="90"/>
      <c r="H16" s="90"/>
    </row>
    <row r="17" spans="2:8" x14ac:dyDescent="0.25">
      <c r="B17" s="83" t="s">
        <v>203</v>
      </c>
      <c r="C17" s="90">
        <f>SUM(C18+C19+C27)</f>
        <v>91585261</v>
      </c>
      <c r="D17" s="91">
        <f>SUM(D18+D19+D27)</f>
        <v>87346984</v>
      </c>
      <c r="F17" s="81"/>
      <c r="G17" s="90"/>
      <c r="H17" s="90"/>
    </row>
    <row r="18" spans="2:8" x14ac:dyDescent="0.25">
      <c r="B18" s="84" t="s">
        <v>220</v>
      </c>
      <c r="C18" s="90"/>
      <c r="D18" s="91"/>
      <c r="F18" s="81"/>
      <c r="G18" s="90"/>
      <c r="H18" s="90"/>
    </row>
    <row r="19" spans="2:8" x14ac:dyDescent="0.25">
      <c r="B19" s="84" t="s">
        <v>221</v>
      </c>
      <c r="C19" s="90">
        <v>90972739</v>
      </c>
      <c r="D19" s="91">
        <v>86569532</v>
      </c>
      <c r="F19" s="81"/>
      <c r="G19" s="90"/>
      <c r="H19" s="90"/>
    </row>
    <row r="20" spans="2:8" x14ac:dyDescent="0.25">
      <c r="B20" s="84" t="s">
        <v>222</v>
      </c>
      <c r="C20" s="90">
        <f>C21+C22+C23+C24+C25</f>
        <v>190242229</v>
      </c>
      <c r="D20" s="91">
        <f>D21+D22+D23+D24+D25</f>
        <v>182062421</v>
      </c>
      <c r="F20" s="81"/>
      <c r="G20" s="90"/>
      <c r="H20" s="90"/>
    </row>
    <row r="21" spans="2:8" x14ac:dyDescent="0.25">
      <c r="B21" s="84" t="s">
        <v>223</v>
      </c>
      <c r="C21" s="90">
        <v>24628427</v>
      </c>
      <c r="D21" s="91">
        <v>18149350</v>
      </c>
      <c r="F21" s="81"/>
      <c r="G21" s="90"/>
      <c r="H21" s="90"/>
    </row>
    <row r="22" spans="2:8" x14ac:dyDescent="0.25">
      <c r="B22" s="84" t="s">
        <v>224</v>
      </c>
      <c r="C22" s="90">
        <v>5061627</v>
      </c>
      <c r="D22" s="91">
        <v>4823981</v>
      </c>
      <c r="F22" s="81"/>
      <c r="G22" s="90"/>
      <c r="H22" s="90"/>
    </row>
    <row r="23" spans="2:8" x14ac:dyDescent="0.25">
      <c r="B23" s="84" t="s">
        <v>225</v>
      </c>
      <c r="C23" s="90">
        <v>3663874</v>
      </c>
      <c r="D23" s="91">
        <v>3476941</v>
      </c>
      <c r="F23" s="81"/>
      <c r="G23" s="90"/>
      <c r="H23" s="90"/>
    </row>
    <row r="24" spans="2:8" x14ac:dyDescent="0.25">
      <c r="B24" s="84" t="s">
        <v>226</v>
      </c>
      <c r="C24" s="90">
        <v>2354397</v>
      </c>
      <c r="D24" s="91">
        <v>2155855</v>
      </c>
      <c r="F24" s="81"/>
      <c r="G24" s="90"/>
      <c r="H24" s="90"/>
    </row>
    <row r="25" spans="2:8" x14ac:dyDescent="0.25">
      <c r="B25" s="84" t="s">
        <v>227</v>
      </c>
      <c r="C25" s="90">
        <v>154533904</v>
      </c>
      <c r="D25" s="91">
        <v>153456294</v>
      </c>
      <c r="F25" s="81"/>
      <c r="G25" s="90"/>
      <c r="H25" s="90"/>
    </row>
    <row r="26" spans="2:8" x14ac:dyDescent="0.25">
      <c r="B26" s="84" t="s">
        <v>228</v>
      </c>
      <c r="C26" s="90">
        <v>-99260492</v>
      </c>
      <c r="D26" s="91">
        <v>-95492890</v>
      </c>
      <c r="F26" s="76"/>
      <c r="G26" s="90"/>
      <c r="H26" s="90"/>
    </row>
    <row r="27" spans="2:8" x14ac:dyDescent="0.25">
      <c r="B27" s="84" t="s">
        <v>229</v>
      </c>
      <c r="C27" s="90">
        <v>612522</v>
      </c>
      <c r="D27" s="91">
        <v>777452</v>
      </c>
      <c r="F27" s="81"/>
      <c r="G27" s="90"/>
      <c r="H27" s="90"/>
    </row>
    <row r="28" spans="2:8" x14ac:dyDescent="0.25">
      <c r="B28" s="83" t="s">
        <v>204</v>
      </c>
      <c r="C28" s="90">
        <f>SUM(C29+C39)</f>
        <v>504423119</v>
      </c>
      <c r="D28" s="91">
        <f>SUM(D29+D39)</f>
        <v>167391495</v>
      </c>
      <c r="F28" s="81"/>
      <c r="G28" s="90"/>
      <c r="H28" s="90"/>
    </row>
    <row r="29" spans="2:8" x14ac:dyDescent="0.25">
      <c r="B29" s="84" t="s">
        <v>205</v>
      </c>
      <c r="C29" s="90">
        <f>C31+C34</f>
        <v>308571071</v>
      </c>
      <c r="D29" s="91">
        <f>D31</f>
        <v>2556121</v>
      </c>
    </row>
    <row r="30" spans="2:8" x14ac:dyDescent="0.25">
      <c r="B30" s="84" t="s">
        <v>210</v>
      </c>
      <c r="C30" s="90"/>
      <c r="D30" s="91"/>
    </row>
    <row r="31" spans="2:8" x14ac:dyDescent="0.25">
      <c r="B31" s="84" t="s">
        <v>211</v>
      </c>
      <c r="C31" s="90">
        <v>1260672</v>
      </c>
      <c r="D31" s="91">
        <v>2556121</v>
      </c>
    </row>
    <row r="32" spans="2:8" x14ac:dyDescent="0.25">
      <c r="B32" s="84" t="s">
        <v>212</v>
      </c>
      <c r="C32" s="90"/>
      <c r="D32" s="91"/>
    </row>
    <row r="33" spans="2:4" x14ac:dyDescent="0.25">
      <c r="B33" s="84" t="s">
        <v>213</v>
      </c>
      <c r="C33" s="90"/>
      <c r="D33" s="91"/>
    </row>
    <row r="34" spans="2:4" x14ac:dyDescent="0.25">
      <c r="B34" s="84" t="s">
        <v>214</v>
      </c>
      <c r="C34" s="90">
        <v>307310399</v>
      </c>
      <c r="D34" s="91"/>
    </row>
    <row r="35" spans="2:4" x14ac:dyDescent="0.25">
      <c r="B35" s="84" t="s">
        <v>215</v>
      </c>
      <c r="C35" s="90"/>
      <c r="D35" s="91"/>
    </row>
    <row r="36" spans="2:4" x14ac:dyDescent="0.25">
      <c r="B36" s="84" t="s">
        <v>216</v>
      </c>
      <c r="C36" s="90"/>
      <c r="D36" s="91"/>
    </row>
    <row r="37" spans="2:4" x14ac:dyDescent="0.25">
      <c r="B37" s="84" t="s">
        <v>217</v>
      </c>
      <c r="C37" s="90"/>
      <c r="D37" s="91"/>
    </row>
    <row r="38" spans="2:4" x14ac:dyDescent="0.25">
      <c r="B38" s="84" t="s">
        <v>218</v>
      </c>
      <c r="C38" s="90"/>
      <c r="D38" s="91"/>
    </row>
    <row r="39" spans="2:4" x14ac:dyDescent="0.25">
      <c r="B39" s="83" t="s">
        <v>206</v>
      </c>
      <c r="C39" s="90">
        <f>C40+C41+C42+C43+C44+C45+C46</f>
        <v>195852048</v>
      </c>
      <c r="D39" s="91">
        <f>D40+D41+D42+D43+D44+D45</f>
        <v>164835374</v>
      </c>
    </row>
    <row r="40" spans="2:4" x14ac:dyDescent="0.25">
      <c r="B40" s="104" t="s">
        <v>257</v>
      </c>
      <c r="C40" s="90">
        <v>14982740</v>
      </c>
      <c r="D40" s="90">
        <v>14982740</v>
      </c>
    </row>
    <row r="41" spans="2:4" x14ac:dyDescent="0.25">
      <c r="B41" s="104" t="s">
        <v>258</v>
      </c>
      <c r="C41" s="90"/>
      <c r="D41" s="91"/>
    </row>
    <row r="42" spans="2:4" x14ac:dyDescent="0.25">
      <c r="B42" s="84" t="s">
        <v>259</v>
      </c>
      <c r="C42" s="90">
        <v>165042907</v>
      </c>
      <c r="D42" s="91">
        <v>135941152</v>
      </c>
    </row>
    <row r="43" spans="2:4" x14ac:dyDescent="0.25">
      <c r="B43" s="84" t="s">
        <v>260</v>
      </c>
      <c r="C43" s="90">
        <v>806323</v>
      </c>
      <c r="D43" s="91">
        <v>806323</v>
      </c>
    </row>
    <row r="44" spans="2:4" x14ac:dyDescent="0.25">
      <c r="B44" s="84" t="s">
        <v>261</v>
      </c>
      <c r="C44" s="90">
        <v>13824709</v>
      </c>
      <c r="D44" s="91">
        <v>13105159</v>
      </c>
    </row>
    <row r="45" spans="2:4" x14ac:dyDescent="0.25">
      <c r="B45" s="85" t="s">
        <v>262</v>
      </c>
      <c r="C45" s="90"/>
      <c r="D45" s="91"/>
    </row>
    <row r="46" spans="2:4" x14ac:dyDescent="0.25">
      <c r="B46" s="85" t="s">
        <v>263</v>
      </c>
      <c r="C46" s="92">
        <v>1195369</v>
      </c>
      <c r="D46" s="93">
        <v>92572</v>
      </c>
    </row>
    <row r="47" spans="2:4" x14ac:dyDescent="0.25">
      <c r="B47" s="81"/>
      <c r="C47" s="90"/>
      <c r="D47" s="90"/>
    </row>
    <row r="50" spans="3:5" x14ac:dyDescent="0.25">
      <c r="C50" t="s">
        <v>286</v>
      </c>
    </row>
    <row r="51" spans="3:5" x14ac:dyDescent="0.25">
      <c r="C51" t="s">
        <v>234</v>
      </c>
    </row>
    <row r="52" spans="3:5" x14ac:dyDescent="0.25">
      <c r="C52" s="109" t="s">
        <v>254</v>
      </c>
      <c r="D52" s="109" t="s">
        <v>287</v>
      </c>
      <c r="E52" s="109" t="s">
        <v>255</v>
      </c>
    </row>
    <row r="53" spans="3:5" x14ac:dyDescent="0.25">
      <c r="C53" s="109">
        <v>1</v>
      </c>
      <c r="D53" s="109">
        <v>2</v>
      </c>
      <c r="E53" s="109">
        <v>3</v>
      </c>
    </row>
    <row r="54" spans="3:5" x14ac:dyDescent="0.25">
      <c r="C54" s="82" t="s">
        <v>235</v>
      </c>
      <c r="D54" s="88">
        <v>48021322</v>
      </c>
      <c r="E54" s="89">
        <v>47159842</v>
      </c>
    </row>
    <row r="55" spans="3:5" x14ac:dyDescent="0.25">
      <c r="C55" s="84" t="s">
        <v>236</v>
      </c>
      <c r="D55" s="90">
        <v>48021322</v>
      </c>
      <c r="E55" s="91">
        <v>47159842</v>
      </c>
    </row>
    <row r="56" spans="3:5" x14ac:dyDescent="0.25">
      <c r="C56" s="84" t="s">
        <v>264</v>
      </c>
      <c r="D56" s="90"/>
      <c r="E56" s="91"/>
    </row>
    <row r="57" spans="3:5" x14ac:dyDescent="0.25">
      <c r="C57" s="84"/>
      <c r="D57" s="90"/>
      <c r="E57" s="91"/>
    </row>
    <row r="58" spans="3:5" x14ac:dyDescent="0.25">
      <c r="C58" s="84" t="s">
        <v>239</v>
      </c>
      <c r="D58" s="90">
        <v>27256388</v>
      </c>
      <c r="E58" s="91">
        <v>24476714</v>
      </c>
    </row>
    <row r="59" spans="3:5" x14ac:dyDescent="0.25">
      <c r="C59" s="84" t="s">
        <v>265</v>
      </c>
      <c r="D59" s="90">
        <v>-27256388</v>
      </c>
      <c r="E59" s="91">
        <v>-24479714</v>
      </c>
    </row>
    <row r="60" spans="3:5" x14ac:dyDescent="0.25">
      <c r="C60" s="84" t="s">
        <v>266</v>
      </c>
      <c r="D60" s="90"/>
      <c r="E60" s="91"/>
    </row>
    <row r="61" spans="3:5" x14ac:dyDescent="0.25">
      <c r="C61" s="84" t="s">
        <v>267</v>
      </c>
      <c r="D61" s="90"/>
      <c r="E61" s="91"/>
    </row>
    <row r="62" spans="3:5" x14ac:dyDescent="0.25">
      <c r="C62" s="84" t="s">
        <v>268</v>
      </c>
      <c r="D62" s="90"/>
      <c r="E62" s="91"/>
    </row>
    <row r="63" spans="3:5" x14ac:dyDescent="0.25">
      <c r="C63" s="84" t="s">
        <v>269</v>
      </c>
      <c r="D63" s="90"/>
      <c r="E63" s="91"/>
    </row>
    <row r="64" spans="3:5" x14ac:dyDescent="0.25">
      <c r="C64" s="84" t="s">
        <v>270</v>
      </c>
      <c r="D64" s="90"/>
      <c r="E64" s="91"/>
    </row>
    <row r="65" spans="3:5" x14ac:dyDescent="0.25">
      <c r="C65" s="84" t="s">
        <v>271</v>
      </c>
      <c r="D65" s="90"/>
      <c r="E65" s="91"/>
    </row>
    <row r="66" spans="3:5" x14ac:dyDescent="0.25">
      <c r="C66" s="84" t="s">
        <v>272</v>
      </c>
      <c r="D66" s="90"/>
      <c r="E66" s="91"/>
    </row>
    <row r="67" spans="3:5" x14ac:dyDescent="0.25">
      <c r="C67" s="84" t="s">
        <v>273</v>
      </c>
      <c r="D67" s="90">
        <v>-21430327</v>
      </c>
      <c r="E67" s="91">
        <v>-23085280</v>
      </c>
    </row>
    <row r="68" spans="3:5" x14ac:dyDescent="0.25">
      <c r="C68" s="84" t="s">
        <v>274</v>
      </c>
      <c r="D68" s="90">
        <v>-21430327</v>
      </c>
      <c r="E68" s="91">
        <v>-23085280</v>
      </c>
    </row>
    <row r="69" spans="3:5" x14ac:dyDescent="0.25">
      <c r="C69" s="84" t="s">
        <v>275</v>
      </c>
      <c r="D69" s="90"/>
      <c r="E69" s="91"/>
    </row>
    <row r="70" spans="3:5" x14ac:dyDescent="0.25">
      <c r="C70" s="84" t="s">
        <v>276</v>
      </c>
      <c r="D70" s="90"/>
      <c r="E70" s="91"/>
    </row>
    <row r="71" spans="3:5" x14ac:dyDescent="0.25">
      <c r="C71" s="84" t="s">
        <v>244</v>
      </c>
      <c r="D71" s="90">
        <v>-665393</v>
      </c>
      <c r="E71" s="91">
        <v>-405152</v>
      </c>
    </row>
    <row r="72" spans="3:5" x14ac:dyDescent="0.25">
      <c r="C72" s="84" t="s">
        <v>277</v>
      </c>
      <c r="D72" s="90">
        <f>D73+D74</f>
        <v>1860762</v>
      </c>
      <c r="E72" s="91">
        <f>E73+E74</f>
        <v>497680</v>
      </c>
    </row>
    <row r="73" spans="3:5" x14ac:dyDescent="0.25">
      <c r="C73" s="84" t="s">
        <v>278</v>
      </c>
      <c r="D73" s="90">
        <v>1924073</v>
      </c>
      <c r="E73" s="91">
        <v>497680</v>
      </c>
    </row>
    <row r="74" spans="3:5" x14ac:dyDescent="0.25">
      <c r="C74" s="84" t="s">
        <v>279</v>
      </c>
      <c r="D74" s="90">
        <v>-63311</v>
      </c>
      <c r="E74" s="91"/>
    </row>
    <row r="75" spans="3:5" x14ac:dyDescent="0.25">
      <c r="C75" s="84" t="s">
        <v>280</v>
      </c>
      <c r="D75" s="90">
        <f>D71+D72</f>
        <v>1195369</v>
      </c>
      <c r="E75" s="91">
        <f>E71+E72</f>
        <v>92528</v>
      </c>
    </row>
    <row r="76" spans="3:5" x14ac:dyDescent="0.25">
      <c r="C76" s="84" t="s">
        <v>249</v>
      </c>
      <c r="D76" s="90">
        <v>298842</v>
      </c>
      <c r="E76" s="91">
        <v>23131</v>
      </c>
    </row>
    <row r="77" spans="3:5" x14ac:dyDescent="0.25">
      <c r="C77" s="84" t="s">
        <v>250</v>
      </c>
      <c r="D77" s="90">
        <f>D75-D76</f>
        <v>896527</v>
      </c>
      <c r="E77" s="91">
        <f>E75-E76</f>
        <v>69397</v>
      </c>
    </row>
    <row r="78" spans="3:5" x14ac:dyDescent="0.25">
      <c r="C78" s="86" t="s">
        <v>251</v>
      </c>
      <c r="D78" s="90"/>
      <c r="E78" s="91"/>
    </row>
    <row r="79" spans="3:5" x14ac:dyDescent="0.25">
      <c r="C79" s="84" t="s">
        <v>252</v>
      </c>
      <c r="D79" s="90"/>
      <c r="E79" s="91"/>
    </row>
    <row r="80" spans="3:5" x14ac:dyDescent="0.25">
      <c r="C80" s="85" t="s">
        <v>253</v>
      </c>
      <c r="D80" s="92">
        <f>D77+D78+D79</f>
        <v>896527</v>
      </c>
      <c r="E80" s="93">
        <f>E77+E78+E79</f>
        <v>69397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7" workbookViewId="0">
      <selection activeCell="E32" sqref="E32"/>
    </sheetView>
  </sheetViews>
  <sheetFormatPr defaultRowHeight="15" x14ac:dyDescent="0.25"/>
  <cols>
    <col min="1" max="1" width="34.5703125" customWidth="1"/>
    <col min="2" max="2" width="22.85546875" customWidth="1"/>
    <col min="3" max="3" width="21.85546875" customWidth="1"/>
    <col min="5" max="5" width="46" customWidth="1"/>
    <col min="6" max="6" width="21.7109375" customWidth="1"/>
    <col min="7" max="7" width="22.28515625" customWidth="1"/>
  </cols>
  <sheetData>
    <row r="1" spans="1:7" x14ac:dyDescent="0.25">
      <c r="A1" t="s">
        <v>784</v>
      </c>
    </row>
    <row r="6" spans="1:7" x14ac:dyDescent="0.25">
      <c r="A6" t="s">
        <v>288</v>
      </c>
      <c r="E6" t="s">
        <v>290</v>
      </c>
    </row>
    <row r="7" spans="1:7" x14ac:dyDescent="0.25">
      <c r="A7" s="100" t="s">
        <v>254</v>
      </c>
      <c r="B7" s="101" t="s">
        <v>287</v>
      </c>
      <c r="C7" s="102" t="s">
        <v>255</v>
      </c>
      <c r="E7" s="100" t="s">
        <v>254</v>
      </c>
      <c r="F7" s="101" t="s">
        <v>285</v>
      </c>
      <c r="G7" s="102" t="s">
        <v>255</v>
      </c>
    </row>
    <row r="8" spans="1:7" x14ac:dyDescent="0.25">
      <c r="A8" s="98">
        <v>1</v>
      </c>
      <c r="B8" s="99">
        <v>2</v>
      </c>
      <c r="C8" s="103">
        <v>3</v>
      </c>
      <c r="E8" s="98">
        <v>1</v>
      </c>
      <c r="F8" s="99">
        <v>2</v>
      </c>
      <c r="G8" s="103">
        <v>3</v>
      </c>
    </row>
    <row r="9" spans="1:7" x14ac:dyDescent="0.25">
      <c r="A9" s="82" t="s">
        <v>200</v>
      </c>
      <c r="B9" s="94">
        <f>B10+B17</f>
        <v>7290267245</v>
      </c>
      <c r="C9" s="97">
        <f>C10+C17</f>
        <v>5968893515</v>
      </c>
      <c r="E9" s="112" t="s">
        <v>235</v>
      </c>
      <c r="F9" s="88">
        <v>59284856</v>
      </c>
      <c r="G9" s="89">
        <v>63664977</v>
      </c>
    </row>
    <row r="10" spans="1:7" x14ac:dyDescent="0.25">
      <c r="A10" s="83" t="s">
        <v>201</v>
      </c>
      <c r="B10" s="95">
        <f>B11+B12+B14+B15+B16</f>
        <v>7236134269</v>
      </c>
      <c r="C10" s="96">
        <f>C11+C12+C14+C15+C16</f>
        <v>5860732959</v>
      </c>
      <c r="E10" s="84" t="s">
        <v>236</v>
      </c>
      <c r="F10" s="90">
        <v>58648181</v>
      </c>
      <c r="G10" s="91">
        <v>62569419</v>
      </c>
    </row>
    <row r="11" spans="1:7" x14ac:dyDescent="0.25">
      <c r="A11" s="84" t="s">
        <v>202</v>
      </c>
      <c r="B11" s="90">
        <v>2698323478</v>
      </c>
      <c r="C11" s="91">
        <v>1513135675</v>
      </c>
      <c r="E11" s="84" t="s">
        <v>237</v>
      </c>
      <c r="F11" s="90">
        <v>58533281</v>
      </c>
      <c r="G11" s="91">
        <v>62449572</v>
      </c>
    </row>
    <row r="12" spans="1:7" x14ac:dyDescent="0.25">
      <c r="A12" s="84" t="s">
        <v>230</v>
      </c>
      <c r="B12" s="90">
        <v>4513809150</v>
      </c>
      <c r="C12" s="91">
        <v>4076523173</v>
      </c>
      <c r="E12" s="84" t="s">
        <v>238</v>
      </c>
      <c r="F12" s="90">
        <v>114900</v>
      </c>
      <c r="G12" s="91">
        <v>119847</v>
      </c>
    </row>
    <row r="13" spans="1:7" x14ac:dyDescent="0.25">
      <c r="A13" s="84"/>
      <c r="B13" s="90"/>
      <c r="C13" s="91"/>
      <c r="E13" s="84" t="s">
        <v>256</v>
      </c>
      <c r="F13" s="90">
        <v>636675</v>
      </c>
      <c r="G13" s="91">
        <v>1095558</v>
      </c>
    </row>
    <row r="14" spans="1:7" x14ac:dyDescent="0.25">
      <c r="A14" s="84" t="s">
        <v>231</v>
      </c>
      <c r="B14" s="90">
        <v>0</v>
      </c>
      <c r="C14" s="91">
        <v>0</v>
      </c>
      <c r="E14" s="83" t="s">
        <v>239</v>
      </c>
      <c r="F14" s="90">
        <v>43162465</v>
      </c>
      <c r="G14" s="91">
        <v>45467619</v>
      </c>
    </row>
    <row r="15" spans="1:7" x14ac:dyDescent="0.25">
      <c r="A15" s="84" t="s">
        <v>232</v>
      </c>
      <c r="B15" s="90">
        <v>0</v>
      </c>
      <c r="C15" s="91">
        <v>0</v>
      </c>
      <c r="E15" s="84" t="s">
        <v>240</v>
      </c>
      <c r="F15" s="90">
        <v>29341003</v>
      </c>
      <c r="G15" s="91">
        <v>30394230</v>
      </c>
    </row>
    <row r="16" spans="1:7" x14ac:dyDescent="0.25">
      <c r="A16" s="84" t="s">
        <v>233</v>
      </c>
      <c r="B16" s="90">
        <v>24001641</v>
      </c>
      <c r="C16" s="91">
        <v>271074111</v>
      </c>
      <c r="E16" s="84" t="s">
        <v>241</v>
      </c>
      <c r="F16" s="90"/>
      <c r="G16" s="91"/>
    </row>
    <row r="17" spans="1:7" x14ac:dyDescent="0.25">
      <c r="A17" s="83" t="s">
        <v>203</v>
      </c>
      <c r="B17" s="95">
        <f>B18+B19+B27</f>
        <v>54132976</v>
      </c>
      <c r="C17" s="96">
        <f>C18+C19+C27</f>
        <v>108160556</v>
      </c>
      <c r="E17" s="84" t="s">
        <v>242</v>
      </c>
      <c r="F17" s="90">
        <v>13810224</v>
      </c>
      <c r="G17" s="91">
        <v>15036257</v>
      </c>
    </row>
    <row r="18" spans="1:7" x14ac:dyDescent="0.25">
      <c r="A18" s="84" t="s">
        <v>220</v>
      </c>
      <c r="B18" s="90">
        <v>0</v>
      </c>
      <c r="C18" s="91">
        <v>0</v>
      </c>
      <c r="E18" s="84" t="s">
        <v>243</v>
      </c>
      <c r="F18" s="90">
        <v>11239</v>
      </c>
      <c r="G18" s="91">
        <v>37132</v>
      </c>
    </row>
    <row r="19" spans="1:7" x14ac:dyDescent="0.25">
      <c r="A19" s="84" t="s">
        <v>221</v>
      </c>
      <c r="B19" s="90">
        <f>(B20-B26)</f>
        <v>-29072018</v>
      </c>
      <c r="C19" s="91">
        <v>19275735</v>
      </c>
      <c r="E19" s="83" t="s">
        <v>244</v>
      </c>
      <c r="F19" s="90">
        <v>16122391</v>
      </c>
      <c r="G19" s="91">
        <v>18197358</v>
      </c>
    </row>
    <row r="20" spans="1:7" x14ac:dyDescent="0.25">
      <c r="A20" s="84" t="s">
        <v>222</v>
      </c>
      <c r="B20" s="90">
        <v>21433845</v>
      </c>
      <c r="C20" s="91">
        <v>21345695</v>
      </c>
      <c r="E20" s="83" t="s">
        <v>245</v>
      </c>
      <c r="F20" s="90">
        <v>184237</v>
      </c>
      <c r="G20" s="91">
        <v>520675</v>
      </c>
    </row>
    <row r="21" spans="1:7" x14ac:dyDescent="0.25">
      <c r="A21" s="84" t="s">
        <v>223</v>
      </c>
      <c r="B21" s="90">
        <v>2657924</v>
      </c>
      <c r="C21" s="91">
        <v>2927249</v>
      </c>
      <c r="E21" s="84" t="s">
        <v>246</v>
      </c>
      <c r="F21" s="90">
        <v>621172</v>
      </c>
      <c r="G21" s="91">
        <v>928750</v>
      </c>
    </row>
    <row r="22" spans="1:7" x14ac:dyDescent="0.25">
      <c r="A22" s="84" t="s">
        <v>224</v>
      </c>
      <c r="B22" s="90">
        <v>23468902</v>
      </c>
      <c r="C22" s="91">
        <v>23624604</v>
      </c>
      <c r="E22" s="84" t="s">
        <v>247</v>
      </c>
      <c r="F22" s="90">
        <v>436935</v>
      </c>
      <c r="G22" s="91">
        <v>408075</v>
      </c>
    </row>
    <row r="23" spans="1:7" x14ac:dyDescent="0.25">
      <c r="A23" s="84" t="s">
        <v>225</v>
      </c>
      <c r="B23" s="90">
        <v>5811094</v>
      </c>
      <c r="C23" s="91">
        <v>10353189</v>
      </c>
      <c r="E23" s="84" t="s">
        <v>248</v>
      </c>
      <c r="F23" s="90">
        <v>16306628</v>
      </c>
      <c r="G23" s="91">
        <v>18718033</v>
      </c>
    </row>
    <row r="24" spans="1:7" x14ac:dyDescent="0.25">
      <c r="A24" s="84" t="s">
        <v>226</v>
      </c>
      <c r="B24" s="90">
        <v>47396063</v>
      </c>
      <c r="C24" s="91">
        <v>46424342</v>
      </c>
      <c r="E24" s="84" t="s">
        <v>249</v>
      </c>
      <c r="F24" s="90">
        <v>4320754</v>
      </c>
      <c r="G24" s="91">
        <v>4908980</v>
      </c>
    </row>
    <row r="25" spans="1:7" x14ac:dyDescent="0.25">
      <c r="A25" s="84" t="s">
        <v>227</v>
      </c>
      <c r="B25" s="90"/>
      <c r="C25" s="91"/>
      <c r="E25" s="84" t="s">
        <v>250</v>
      </c>
      <c r="F25" s="90">
        <v>11985875</v>
      </c>
      <c r="G25" s="91">
        <v>13809053</v>
      </c>
    </row>
    <row r="26" spans="1:7" x14ac:dyDescent="0.25">
      <c r="A26" s="84" t="s">
        <v>228</v>
      </c>
      <c r="B26" s="90">
        <v>50505863</v>
      </c>
      <c r="C26" s="91">
        <v>54075997</v>
      </c>
      <c r="E26" s="86" t="s">
        <v>251</v>
      </c>
      <c r="F26" s="90">
        <v>593106</v>
      </c>
      <c r="G26" s="91">
        <v>584054</v>
      </c>
    </row>
    <row r="27" spans="1:7" x14ac:dyDescent="0.25">
      <c r="A27" s="84" t="s">
        <v>229</v>
      </c>
      <c r="B27" s="90">
        <v>83204994</v>
      </c>
      <c r="C27" s="91">
        <v>88884821</v>
      </c>
      <c r="E27" s="84" t="s">
        <v>252</v>
      </c>
      <c r="F27" s="90">
        <v>12578981</v>
      </c>
      <c r="G27" s="91">
        <v>13800000</v>
      </c>
    </row>
    <row r="28" spans="1:7" x14ac:dyDescent="0.25">
      <c r="A28" s="83" t="s">
        <v>204</v>
      </c>
      <c r="B28" s="90">
        <f>B10+B17</f>
        <v>7290267245</v>
      </c>
      <c r="C28" s="91">
        <f>C10+C17</f>
        <v>5968893515</v>
      </c>
      <c r="E28" s="85" t="s">
        <v>253</v>
      </c>
      <c r="F28" s="92">
        <v>0</v>
      </c>
      <c r="G28" s="93">
        <v>593106</v>
      </c>
    </row>
    <row r="29" spans="1:7" x14ac:dyDescent="0.25">
      <c r="A29" s="84" t="s">
        <v>205</v>
      </c>
      <c r="B29" s="95">
        <f>B30+B35</f>
        <v>346268821</v>
      </c>
      <c r="C29" s="96">
        <f>C30+C35</f>
        <v>366892045</v>
      </c>
    </row>
    <row r="30" spans="1:7" x14ac:dyDescent="0.25">
      <c r="A30" s="84" t="s">
        <v>210</v>
      </c>
      <c r="B30" s="90">
        <v>274438763</v>
      </c>
      <c r="C30" s="91">
        <v>289448197</v>
      </c>
    </row>
    <row r="31" spans="1:7" x14ac:dyDescent="0.25">
      <c r="A31" s="84" t="s">
        <v>211</v>
      </c>
      <c r="B31" s="90">
        <v>4630804276</v>
      </c>
      <c r="C31" s="91">
        <v>4228465906</v>
      </c>
    </row>
    <row r="32" spans="1:7" x14ac:dyDescent="0.25">
      <c r="A32" s="84" t="s">
        <v>212</v>
      </c>
      <c r="B32" s="90">
        <v>752425749</v>
      </c>
      <c r="C32" s="91">
        <v>73091762</v>
      </c>
    </row>
    <row r="33" spans="1:3" x14ac:dyDescent="0.25">
      <c r="A33" s="84" t="s">
        <v>213</v>
      </c>
      <c r="B33" s="90">
        <v>11470563</v>
      </c>
      <c r="C33" s="91">
        <v>5060666</v>
      </c>
    </row>
    <row r="34" spans="1:3" x14ac:dyDescent="0.25">
      <c r="A34" s="84" t="s">
        <v>214</v>
      </c>
      <c r="B34" s="90">
        <v>159024111</v>
      </c>
      <c r="C34" s="91">
        <v>208382896</v>
      </c>
    </row>
    <row r="35" spans="1:3" x14ac:dyDescent="0.25">
      <c r="A35" s="84" t="s">
        <v>215</v>
      </c>
      <c r="B35" s="90">
        <v>71830058</v>
      </c>
      <c r="C35" s="91">
        <v>77443848</v>
      </c>
    </row>
    <row r="36" spans="1:3" x14ac:dyDescent="0.25">
      <c r="A36" s="84" t="s">
        <v>216</v>
      </c>
      <c r="B36" s="90">
        <v>607869269</v>
      </c>
      <c r="C36" s="91">
        <v>607381768</v>
      </c>
    </row>
    <row r="37" spans="1:3" x14ac:dyDescent="0.25">
      <c r="A37" s="84" t="s">
        <v>217</v>
      </c>
      <c r="B37" s="90">
        <v>0</v>
      </c>
      <c r="C37" s="91">
        <v>0</v>
      </c>
    </row>
    <row r="38" spans="1:3" x14ac:dyDescent="0.25">
      <c r="A38" s="84" t="s">
        <v>218</v>
      </c>
      <c r="B38" s="90">
        <v>364729420</v>
      </c>
      <c r="C38" s="91">
        <v>47713696</v>
      </c>
    </row>
    <row r="39" spans="1:3" x14ac:dyDescent="0.25">
      <c r="A39" s="83" t="s">
        <v>206</v>
      </c>
      <c r="B39" s="95">
        <f>B40+B41+B42+B43</f>
        <v>88912798</v>
      </c>
      <c r="C39" s="96">
        <f>C40+C41+C42+C43</f>
        <v>86586923</v>
      </c>
    </row>
    <row r="40" spans="1:3" x14ac:dyDescent="0.25">
      <c r="A40" s="84" t="s">
        <v>219</v>
      </c>
      <c r="B40" s="90">
        <v>41790500</v>
      </c>
      <c r="C40" s="91">
        <v>41790500</v>
      </c>
    </row>
    <row r="41" spans="1:3" x14ac:dyDescent="0.25">
      <c r="A41" s="84" t="s">
        <v>207</v>
      </c>
      <c r="B41" s="90"/>
      <c r="C41" s="91"/>
    </row>
    <row r="42" spans="1:3" x14ac:dyDescent="0.25">
      <c r="A42" s="84" t="s">
        <v>208</v>
      </c>
      <c r="B42" s="90">
        <v>34543317</v>
      </c>
      <c r="C42" s="91">
        <v>30403317</v>
      </c>
    </row>
    <row r="43" spans="1:3" x14ac:dyDescent="0.25">
      <c r="A43" s="85" t="s">
        <v>209</v>
      </c>
      <c r="B43" s="92">
        <v>12578981</v>
      </c>
      <c r="C43" s="93">
        <v>14393106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topLeftCell="A70" workbookViewId="0">
      <selection activeCell="C17" sqref="C17"/>
    </sheetView>
  </sheetViews>
  <sheetFormatPr defaultRowHeight="15" x14ac:dyDescent="0.25"/>
  <cols>
    <col min="2" max="2" width="48.42578125" customWidth="1"/>
    <col min="3" max="3" width="35.28515625" customWidth="1"/>
    <col min="4" max="4" width="31.28515625" customWidth="1"/>
    <col min="6" max="6" width="34" customWidth="1"/>
    <col min="7" max="8" width="22" customWidth="1"/>
  </cols>
  <sheetData>
    <row r="2" spans="1:8" x14ac:dyDescent="0.25">
      <c r="A2" t="s">
        <v>281</v>
      </c>
    </row>
    <row r="3" spans="1:8" x14ac:dyDescent="0.25">
      <c r="B3" s="81"/>
      <c r="C3" s="81"/>
      <c r="D3" s="81"/>
      <c r="E3" s="81"/>
      <c r="F3" s="81"/>
      <c r="G3" s="81"/>
      <c r="H3" s="81"/>
    </row>
    <row r="4" spans="1:8" x14ac:dyDescent="0.25">
      <c r="B4" s="81"/>
      <c r="C4" s="81"/>
      <c r="D4" s="81"/>
      <c r="E4" s="81"/>
      <c r="F4" s="81"/>
      <c r="G4" s="81"/>
      <c r="H4" s="81"/>
    </row>
    <row r="5" spans="1:8" x14ac:dyDescent="0.25">
      <c r="B5" s="106"/>
      <c r="C5" s="106"/>
      <c r="D5" s="106"/>
      <c r="E5" s="81"/>
      <c r="F5" s="106"/>
      <c r="G5" s="106"/>
      <c r="H5" s="106"/>
    </row>
    <row r="6" spans="1:8" x14ac:dyDescent="0.25">
      <c r="B6" s="106"/>
      <c r="C6" s="106"/>
      <c r="D6" s="106"/>
      <c r="E6" s="81"/>
      <c r="F6" s="106"/>
      <c r="G6" s="106"/>
      <c r="H6" s="106"/>
    </row>
    <row r="7" spans="1:8" x14ac:dyDescent="0.25">
      <c r="B7" s="81"/>
      <c r="C7" s="81"/>
      <c r="D7" s="81"/>
      <c r="E7" s="81"/>
      <c r="F7" s="81"/>
      <c r="G7" s="81"/>
      <c r="H7" s="81"/>
    </row>
    <row r="8" spans="1:8" x14ac:dyDescent="0.25">
      <c r="B8" s="107"/>
      <c r="C8" s="81"/>
      <c r="D8" s="81"/>
      <c r="E8" s="81"/>
      <c r="F8" s="81"/>
      <c r="G8" s="81"/>
      <c r="H8" s="81"/>
    </row>
    <row r="9" spans="1:8" x14ac:dyDescent="0.25">
      <c r="B9" t="s">
        <v>288</v>
      </c>
      <c r="F9" s="81"/>
      <c r="G9" s="81"/>
      <c r="H9" s="81"/>
    </row>
    <row r="10" spans="1:8" x14ac:dyDescent="0.25">
      <c r="B10" s="87" t="s">
        <v>254</v>
      </c>
      <c r="C10" s="87" t="s">
        <v>255</v>
      </c>
      <c r="D10" s="87" t="s">
        <v>255</v>
      </c>
      <c r="F10" s="81"/>
      <c r="G10" s="81"/>
      <c r="H10" s="81"/>
    </row>
    <row r="11" spans="1:8" x14ac:dyDescent="0.25">
      <c r="B11" s="87">
        <v>1</v>
      </c>
      <c r="C11" s="87">
        <v>2</v>
      </c>
      <c r="D11" s="87">
        <v>3</v>
      </c>
      <c r="F11" s="81"/>
      <c r="G11" s="81"/>
      <c r="H11" s="81"/>
    </row>
    <row r="12" spans="1:8" x14ac:dyDescent="0.25">
      <c r="B12" s="82" t="s">
        <v>200</v>
      </c>
      <c r="C12" s="88">
        <f>SUM(C13+C19)</f>
        <v>12828633</v>
      </c>
      <c r="D12" s="89"/>
      <c r="F12" s="81"/>
      <c r="G12" s="81"/>
      <c r="H12" s="81"/>
    </row>
    <row r="13" spans="1:8" x14ac:dyDescent="0.25">
      <c r="B13" s="83" t="s">
        <v>201</v>
      </c>
      <c r="C13" s="90">
        <f>C14+C15+C16+C17+C18</f>
        <v>8622621</v>
      </c>
      <c r="D13" s="91">
        <f>D14+D15+D16+D17</f>
        <v>9782263</v>
      </c>
      <c r="F13" s="81"/>
      <c r="G13" s="81"/>
      <c r="H13" s="81"/>
    </row>
    <row r="14" spans="1:8" x14ac:dyDescent="0.25">
      <c r="B14" s="84" t="s">
        <v>202</v>
      </c>
      <c r="C14" s="90">
        <v>1250003</v>
      </c>
      <c r="D14" s="91">
        <v>5455501</v>
      </c>
      <c r="F14" s="81"/>
      <c r="G14" s="81"/>
      <c r="H14" s="81"/>
    </row>
    <row r="15" spans="1:8" x14ac:dyDescent="0.25">
      <c r="B15" s="84" t="s">
        <v>230</v>
      </c>
      <c r="C15" s="90">
        <v>5598473</v>
      </c>
      <c r="D15" s="91">
        <v>3598266</v>
      </c>
      <c r="F15" s="81"/>
      <c r="G15" s="81"/>
      <c r="H15" s="81"/>
    </row>
    <row r="16" spans="1:8" x14ac:dyDescent="0.25">
      <c r="B16" s="84" t="s">
        <v>231</v>
      </c>
      <c r="C16" s="90">
        <v>728391</v>
      </c>
      <c r="D16" s="91">
        <v>634592</v>
      </c>
      <c r="F16" s="81"/>
      <c r="G16" s="81"/>
      <c r="H16" s="81"/>
    </row>
    <row r="17" spans="2:8" x14ac:dyDescent="0.25">
      <c r="B17" s="84" t="s">
        <v>232</v>
      </c>
      <c r="C17" s="90">
        <v>845069</v>
      </c>
      <c r="D17" s="91">
        <v>93904</v>
      </c>
      <c r="F17" s="81"/>
      <c r="G17" s="81"/>
      <c r="H17" s="81"/>
    </row>
    <row r="18" spans="2:8" x14ac:dyDescent="0.25">
      <c r="B18" s="84" t="s">
        <v>233</v>
      </c>
      <c r="C18" s="90">
        <v>200685</v>
      </c>
      <c r="D18" s="91">
        <v>194868</v>
      </c>
      <c r="F18" s="81"/>
      <c r="G18" s="81"/>
      <c r="H18" s="81"/>
    </row>
    <row r="19" spans="2:8" x14ac:dyDescent="0.25">
      <c r="B19" s="83" t="s">
        <v>203</v>
      </c>
      <c r="C19" s="90">
        <f>SUM(C20+C21+C29)</f>
        <v>4206012</v>
      </c>
      <c r="D19" s="91">
        <f>SUM(D20+D21+D29)</f>
        <v>1703072</v>
      </c>
      <c r="F19" s="81"/>
      <c r="G19" s="81"/>
      <c r="H19" s="81"/>
    </row>
    <row r="20" spans="2:8" x14ac:dyDescent="0.25">
      <c r="B20" s="84" t="s">
        <v>220</v>
      </c>
      <c r="C20" s="90">
        <v>2631100</v>
      </c>
      <c r="D20" s="91"/>
      <c r="F20" s="81"/>
      <c r="G20" s="81"/>
      <c r="H20" s="81"/>
    </row>
    <row r="21" spans="2:8" x14ac:dyDescent="0.25">
      <c r="B21" s="84" t="s">
        <v>221</v>
      </c>
      <c r="C21" s="90">
        <f>C22-C28</f>
        <v>1574911</v>
      </c>
      <c r="D21" s="91">
        <f>D22-D28</f>
        <v>1703071</v>
      </c>
      <c r="F21" s="81"/>
      <c r="G21" s="81"/>
      <c r="H21" s="81"/>
    </row>
    <row r="22" spans="2:8" x14ac:dyDescent="0.25">
      <c r="B22" s="84" t="s">
        <v>222</v>
      </c>
      <c r="C22" s="90">
        <f>C23+C24+C25+C26+C27</f>
        <v>7179079</v>
      </c>
      <c r="D22" s="91">
        <f>D23+D24+D25+D26+D27</f>
        <v>7152134</v>
      </c>
      <c r="F22" s="81"/>
      <c r="G22" s="81"/>
      <c r="H22" s="81"/>
    </row>
    <row r="23" spans="2:8" x14ac:dyDescent="0.25">
      <c r="B23" s="84" t="s">
        <v>223</v>
      </c>
      <c r="C23" s="90">
        <v>1121612</v>
      </c>
      <c r="D23" s="91">
        <v>1121612</v>
      </c>
      <c r="F23" s="76"/>
      <c r="G23" s="81"/>
      <c r="H23" s="81"/>
    </row>
    <row r="24" spans="2:8" x14ac:dyDescent="0.25">
      <c r="B24" s="84" t="s">
        <v>224</v>
      </c>
      <c r="C24" s="90">
        <v>1112932</v>
      </c>
      <c r="D24" s="91">
        <v>1112932</v>
      </c>
      <c r="F24" s="81"/>
      <c r="G24" s="81"/>
      <c r="H24" s="81"/>
    </row>
    <row r="25" spans="2:8" x14ac:dyDescent="0.25">
      <c r="B25" s="84" t="s">
        <v>225</v>
      </c>
      <c r="C25" s="90">
        <v>1538076</v>
      </c>
      <c r="D25" s="90">
        <v>1538076</v>
      </c>
      <c r="F25" s="81"/>
      <c r="G25" s="81"/>
      <c r="H25" s="81"/>
    </row>
    <row r="26" spans="2:8" x14ac:dyDescent="0.25">
      <c r="B26" s="84" t="s">
        <v>226</v>
      </c>
      <c r="C26" s="90">
        <v>419549</v>
      </c>
      <c r="D26" s="91">
        <v>392604</v>
      </c>
      <c r="F26" s="81"/>
      <c r="G26" s="81"/>
      <c r="H26" s="81"/>
    </row>
    <row r="27" spans="2:8" x14ac:dyDescent="0.25">
      <c r="B27" s="84" t="s">
        <v>779</v>
      </c>
      <c r="C27" s="90">
        <v>2986910</v>
      </c>
      <c r="D27" s="91">
        <v>2986910</v>
      </c>
      <c r="F27" s="81"/>
      <c r="G27" s="81"/>
      <c r="H27" s="81"/>
    </row>
    <row r="28" spans="2:8" x14ac:dyDescent="0.25">
      <c r="B28" s="84" t="s">
        <v>228</v>
      </c>
      <c r="C28" s="90">
        <v>5604168</v>
      </c>
      <c r="D28" s="91">
        <v>5449063</v>
      </c>
      <c r="F28" s="81"/>
      <c r="G28" s="81"/>
      <c r="H28" s="81"/>
    </row>
    <row r="29" spans="2:8" x14ac:dyDescent="0.25">
      <c r="B29" s="84" t="s">
        <v>229</v>
      </c>
      <c r="C29" s="90">
        <v>1</v>
      </c>
      <c r="D29" s="91">
        <v>1</v>
      </c>
      <c r="F29" s="81"/>
      <c r="G29" s="81"/>
      <c r="H29" s="81"/>
    </row>
    <row r="30" spans="2:8" x14ac:dyDescent="0.25">
      <c r="B30" s="83" t="s">
        <v>204</v>
      </c>
      <c r="C30" s="90">
        <f>C31+C41</f>
        <v>12828637</v>
      </c>
      <c r="D30" s="91">
        <f>D31+D41</f>
        <v>11595207</v>
      </c>
      <c r="F30" s="81"/>
      <c r="G30" s="81"/>
      <c r="H30" s="81"/>
    </row>
    <row r="31" spans="2:8" x14ac:dyDescent="0.25">
      <c r="B31" s="84" t="s">
        <v>205</v>
      </c>
      <c r="C31" s="90">
        <f>C32+C37</f>
        <v>6943747</v>
      </c>
      <c r="D31" s="91">
        <f>D32+D37</f>
        <v>3768195</v>
      </c>
      <c r="F31" s="81"/>
      <c r="G31" s="81"/>
      <c r="H31" s="81"/>
    </row>
    <row r="32" spans="2:8" x14ac:dyDescent="0.25">
      <c r="B32" s="84" t="s">
        <v>210</v>
      </c>
      <c r="C32" s="90">
        <f>C33+C34+C35+C36</f>
        <v>6737736</v>
      </c>
      <c r="D32" s="91">
        <f>D33+D34+D35+D36</f>
        <v>3698416</v>
      </c>
      <c r="F32" s="81"/>
      <c r="G32" s="81"/>
      <c r="H32" s="81"/>
    </row>
    <row r="33" spans="2:8" x14ac:dyDescent="0.25">
      <c r="B33" s="84" t="s">
        <v>211</v>
      </c>
      <c r="C33" s="90">
        <v>6533696</v>
      </c>
      <c r="D33" s="91">
        <v>3911373</v>
      </c>
      <c r="F33" s="81"/>
      <c r="G33" s="81"/>
      <c r="H33" s="81"/>
    </row>
    <row r="34" spans="2:8" x14ac:dyDescent="0.25">
      <c r="B34" s="84" t="s">
        <v>212</v>
      </c>
      <c r="C34" s="90"/>
      <c r="D34" s="91"/>
      <c r="F34" s="81"/>
      <c r="G34" s="81"/>
      <c r="H34" s="81"/>
    </row>
    <row r="35" spans="2:8" x14ac:dyDescent="0.25">
      <c r="B35" s="84" t="s">
        <v>213</v>
      </c>
      <c r="C35" s="90">
        <v>-297965</v>
      </c>
      <c r="D35" s="91">
        <v>-212957</v>
      </c>
      <c r="F35" s="81"/>
      <c r="G35" s="81"/>
      <c r="H35" s="81"/>
    </row>
    <row r="36" spans="2:8" x14ac:dyDescent="0.25">
      <c r="B36" s="84" t="s">
        <v>214</v>
      </c>
      <c r="C36" s="90">
        <v>502005</v>
      </c>
      <c r="D36" s="91"/>
      <c r="F36" s="81"/>
      <c r="G36" s="81"/>
      <c r="H36" s="81"/>
    </row>
    <row r="37" spans="2:8" x14ac:dyDescent="0.25">
      <c r="B37" s="84" t="s">
        <v>215</v>
      </c>
      <c r="C37" s="90">
        <v>206011</v>
      </c>
      <c r="D37" s="91">
        <v>69779</v>
      </c>
      <c r="F37" s="81"/>
      <c r="G37" s="81"/>
      <c r="H37" s="81"/>
    </row>
    <row r="38" spans="2:8" x14ac:dyDescent="0.25">
      <c r="B38" s="84" t="s">
        <v>216</v>
      </c>
      <c r="C38" s="90"/>
      <c r="D38" s="91"/>
      <c r="F38" s="81"/>
      <c r="G38" s="81"/>
      <c r="H38" s="81"/>
    </row>
    <row r="39" spans="2:8" x14ac:dyDescent="0.25">
      <c r="B39" s="84" t="s">
        <v>217</v>
      </c>
      <c r="C39" s="90"/>
      <c r="D39" s="91"/>
      <c r="F39" s="81"/>
      <c r="G39" s="81"/>
      <c r="H39" s="81"/>
    </row>
    <row r="40" spans="2:8" x14ac:dyDescent="0.25">
      <c r="B40" s="84" t="s">
        <v>218</v>
      </c>
      <c r="C40" s="90">
        <v>206011</v>
      </c>
      <c r="D40" s="91">
        <v>69779</v>
      </c>
      <c r="F40" s="81"/>
      <c r="G40" s="81"/>
      <c r="H40" s="81"/>
    </row>
    <row r="41" spans="2:8" x14ac:dyDescent="0.25">
      <c r="B41" s="83" t="s">
        <v>206</v>
      </c>
      <c r="C41" s="90">
        <f>C42+C43+C44+C45+C46+C47+C48</f>
        <v>5884890</v>
      </c>
      <c r="D41" s="91">
        <f>D42+D43+D44+D45+D46+D47+D48</f>
        <v>7827012</v>
      </c>
      <c r="F41" s="81"/>
      <c r="G41" s="81"/>
      <c r="H41" s="81"/>
    </row>
    <row r="42" spans="2:8" x14ac:dyDescent="0.25">
      <c r="B42" s="104" t="s">
        <v>257</v>
      </c>
      <c r="C42" s="90"/>
      <c r="D42" s="90"/>
    </row>
    <row r="43" spans="2:8" x14ac:dyDescent="0.25">
      <c r="B43" s="104" t="s">
        <v>258</v>
      </c>
      <c r="C43" s="90">
        <v>14008000</v>
      </c>
      <c r="D43" s="91">
        <v>14008000</v>
      </c>
    </row>
    <row r="44" spans="2:8" x14ac:dyDescent="0.25">
      <c r="B44" s="84" t="s">
        <v>259</v>
      </c>
      <c r="C44" s="90"/>
      <c r="D44" s="91"/>
    </row>
    <row r="45" spans="2:8" x14ac:dyDescent="0.25">
      <c r="B45" s="84" t="s">
        <v>260</v>
      </c>
      <c r="C45" s="90">
        <v>5000</v>
      </c>
      <c r="D45" s="91">
        <v>5000</v>
      </c>
    </row>
    <row r="46" spans="2:8" x14ac:dyDescent="0.25">
      <c r="B46" s="84" t="s">
        <v>261</v>
      </c>
      <c r="C46" s="90"/>
      <c r="D46" s="91"/>
    </row>
    <row r="47" spans="2:8" x14ac:dyDescent="0.25">
      <c r="B47" s="84" t="s">
        <v>262</v>
      </c>
      <c r="C47" s="90"/>
      <c r="D47" s="91"/>
    </row>
    <row r="48" spans="2:8" x14ac:dyDescent="0.25">
      <c r="B48" s="85" t="s">
        <v>263</v>
      </c>
      <c r="C48" s="92">
        <v>-8128110</v>
      </c>
      <c r="D48" s="93">
        <v>-6185988</v>
      </c>
    </row>
    <row r="49" spans="2:8" x14ac:dyDescent="0.25">
      <c r="B49" s="81"/>
      <c r="C49" s="90"/>
      <c r="D49" s="90"/>
    </row>
    <row r="53" spans="2:8" x14ac:dyDescent="0.25">
      <c r="F53" s="106"/>
      <c r="G53" s="106"/>
      <c r="H53" s="106"/>
    </row>
    <row r="54" spans="2:8" x14ac:dyDescent="0.25">
      <c r="B54" t="s">
        <v>289</v>
      </c>
      <c r="C54" s="106"/>
      <c r="D54" s="106"/>
      <c r="E54" s="106"/>
      <c r="F54" s="106"/>
      <c r="G54" s="106"/>
      <c r="H54" s="106"/>
    </row>
    <row r="55" spans="2:8" x14ac:dyDescent="0.25">
      <c r="B55" s="87" t="s">
        <v>254</v>
      </c>
      <c r="C55" s="87" t="s">
        <v>255</v>
      </c>
      <c r="D55" s="87" t="s">
        <v>255</v>
      </c>
      <c r="E55" s="106"/>
      <c r="F55" s="81"/>
      <c r="G55" s="90"/>
      <c r="H55" s="90"/>
    </row>
    <row r="56" spans="2:8" x14ac:dyDescent="0.25">
      <c r="B56" s="87">
        <v>1</v>
      </c>
      <c r="C56" s="87">
        <v>2</v>
      </c>
      <c r="D56" s="87">
        <v>3</v>
      </c>
      <c r="E56" s="90"/>
      <c r="F56" s="81"/>
      <c r="G56" s="90"/>
      <c r="H56" s="90"/>
    </row>
    <row r="57" spans="2:8" x14ac:dyDescent="0.25">
      <c r="B57" s="82" t="s">
        <v>235</v>
      </c>
      <c r="C57" s="88">
        <f>C58+C59</f>
        <v>18669987</v>
      </c>
      <c r="D57" s="89">
        <f>D58+D59</f>
        <v>13793152</v>
      </c>
      <c r="E57" s="90"/>
      <c r="F57" s="81"/>
      <c r="G57" s="90"/>
      <c r="H57" s="90"/>
    </row>
    <row r="58" spans="2:8" x14ac:dyDescent="0.25">
      <c r="B58" s="84" t="s">
        <v>236</v>
      </c>
      <c r="C58" s="90">
        <v>18669987</v>
      </c>
      <c r="D58" s="91">
        <v>13793152</v>
      </c>
      <c r="E58" s="90"/>
      <c r="F58" s="81"/>
      <c r="G58" s="90"/>
      <c r="H58" s="90"/>
    </row>
    <row r="59" spans="2:8" x14ac:dyDescent="0.25">
      <c r="B59" s="84" t="s">
        <v>264</v>
      </c>
      <c r="C59" s="90"/>
      <c r="D59" s="91"/>
      <c r="E59" s="90"/>
      <c r="F59" s="81"/>
      <c r="G59" s="90"/>
      <c r="H59" s="90"/>
    </row>
    <row r="60" spans="2:8" x14ac:dyDescent="0.25">
      <c r="B60" s="84"/>
      <c r="C60" s="90"/>
      <c r="D60" s="91"/>
      <c r="E60" s="90"/>
      <c r="F60" s="81"/>
      <c r="G60" s="90"/>
      <c r="H60" s="90"/>
    </row>
    <row r="61" spans="2:8" x14ac:dyDescent="0.25">
      <c r="B61" s="84" t="s">
        <v>239</v>
      </c>
      <c r="C61" s="90">
        <f>C62+C70+C73</f>
        <v>20911571</v>
      </c>
      <c r="D61" s="91">
        <f>D62+D70+D73</f>
        <v>15214537</v>
      </c>
      <c r="E61" s="90"/>
      <c r="F61" s="81"/>
      <c r="G61" s="90"/>
      <c r="H61" s="90"/>
    </row>
    <row r="62" spans="2:8" x14ac:dyDescent="0.25">
      <c r="B62" s="84" t="s">
        <v>265</v>
      </c>
      <c r="C62" s="90">
        <f>C63+C66-C67+C68-C69</f>
        <v>17760967</v>
      </c>
      <c r="D62" s="91">
        <f>D63+D66+D67+D68+D69</f>
        <v>12666688</v>
      </c>
      <c r="E62" s="90"/>
      <c r="F62" s="81"/>
      <c r="G62" s="90"/>
      <c r="H62" s="90"/>
    </row>
    <row r="63" spans="2:8" x14ac:dyDescent="0.25">
      <c r="B63" s="84" t="s">
        <v>266</v>
      </c>
      <c r="C63" s="90">
        <f>C64+C65</f>
        <v>12987892</v>
      </c>
      <c r="D63" s="91">
        <f>D64+D65</f>
        <v>1453654</v>
      </c>
      <c r="E63" s="90"/>
      <c r="F63" s="81"/>
      <c r="G63" s="90"/>
      <c r="H63" s="90"/>
    </row>
    <row r="64" spans="2:8" x14ac:dyDescent="0.25">
      <c r="B64" s="84" t="s">
        <v>267</v>
      </c>
      <c r="C64" s="90">
        <v>333683</v>
      </c>
      <c r="D64" s="91">
        <v>300102</v>
      </c>
      <c r="E64" s="90"/>
      <c r="F64" s="81"/>
      <c r="G64" s="90"/>
      <c r="H64" s="90"/>
    </row>
    <row r="65" spans="2:8" x14ac:dyDescent="0.25">
      <c r="B65" s="84" t="s">
        <v>268</v>
      </c>
      <c r="C65" s="90">
        <v>12654209</v>
      </c>
      <c r="D65" s="91">
        <v>1153552</v>
      </c>
      <c r="E65" s="90"/>
      <c r="F65" s="81"/>
      <c r="G65" s="90"/>
      <c r="H65" s="90"/>
    </row>
    <row r="66" spans="2:8" x14ac:dyDescent="0.25">
      <c r="B66" s="84" t="s">
        <v>269</v>
      </c>
      <c r="C66" s="90">
        <v>93904</v>
      </c>
      <c r="D66" s="91">
        <v>107765</v>
      </c>
      <c r="E66" s="90"/>
      <c r="F66" s="81"/>
      <c r="G66" s="90"/>
      <c r="H66" s="90"/>
    </row>
    <row r="67" spans="2:8" x14ac:dyDescent="0.25">
      <c r="B67" s="84" t="s">
        <v>270</v>
      </c>
      <c r="C67" s="90">
        <v>845069</v>
      </c>
      <c r="D67" s="91">
        <v>93904</v>
      </c>
      <c r="E67" s="90"/>
      <c r="F67" s="81"/>
      <c r="G67" s="90"/>
      <c r="H67" s="90"/>
    </row>
    <row r="68" spans="2:8" x14ac:dyDescent="0.25">
      <c r="B68" s="84" t="s">
        <v>271</v>
      </c>
      <c r="C68" s="90">
        <v>5524240</v>
      </c>
      <c r="D68" s="91">
        <v>11011365</v>
      </c>
      <c r="E68" s="90"/>
      <c r="F68" s="81"/>
      <c r="G68" s="90"/>
      <c r="H68" s="90"/>
    </row>
    <row r="69" spans="2:8" x14ac:dyDescent="0.25">
      <c r="B69" s="84" t="s">
        <v>272</v>
      </c>
      <c r="C69" s="90"/>
      <c r="D69" s="91"/>
      <c r="E69" s="90"/>
      <c r="F69" s="81"/>
      <c r="G69" s="90"/>
      <c r="H69" s="90"/>
    </row>
    <row r="70" spans="2:8" x14ac:dyDescent="0.25">
      <c r="B70" s="84" t="s">
        <v>273</v>
      </c>
      <c r="C70" s="90">
        <f>C71+C72</f>
        <v>3150604</v>
      </c>
      <c r="D70" s="91">
        <f>D71+D72</f>
        <v>2547849</v>
      </c>
      <c r="E70" s="90"/>
      <c r="F70" s="81"/>
      <c r="G70" s="90"/>
      <c r="H70" s="90"/>
    </row>
    <row r="71" spans="2:8" x14ac:dyDescent="0.25">
      <c r="B71" s="84" t="s">
        <v>274</v>
      </c>
      <c r="C71" s="90">
        <v>1804977</v>
      </c>
      <c r="D71" s="91">
        <v>1523725</v>
      </c>
      <c r="E71" s="90"/>
      <c r="F71" s="81"/>
      <c r="G71" s="90"/>
      <c r="H71" s="90"/>
    </row>
    <row r="72" spans="2:8" x14ac:dyDescent="0.25">
      <c r="B72" s="84" t="s">
        <v>275</v>
      </c>
      <c r="C72" s="90">
        <v>1345627</v>
      </c>
      <c r="D72" s="91">
        <v>1024124</v>
      </c>
      <c r="E72" s="90"/>
      <c r="F72" s="81"/>
      <c r="G72" s="90"/>
      <c r="H72" s="90"/>
    </row>
    <row r="73" spans="2:8" x14ac:dyDescent="0.25">
      <c r="B73" s="84" t="s">
        <v>276</v>
      </c>
      <c r="C73" s="90"/>
      <c r="D73" s="91"/>
      <c r="E73" s="90"/>
      <c r="F73" s="81"/>
      <c r="G73" s="90"/>
      <c r="H73" s="90"/>
    </row>
    <row r="74" spans="2:8" x14ac:dyDescent="0.25">
      <c r="B74" s="84" t="s">
        <v>244</v>
      </c>
      <c r="C74" s="90">
        <f>C57-C61</f>
        <v>-2241584</v>
      </c>
      <c r="D74" s="91">
        <f>D57-D61</f>
        <v>-1421385</v>
      </c>
      <c r="E74" s="90"/>
      <c r="F74" s="81"/>
      <c r="G74" s="90"/>
      <c r="H74" s="90"/>
    </row>
    <row r="75" spans="2:8" x14ac:dyDescent="0.25">
      <c r="B75" s="84" t="s">
        <v>277</v>
      </c>
      <c r="C75" s="90">
        <f>C76-C77</f>
        <v>299464</v>
      </c>
      <c r="D75" s="91">
        <f>D76-D77</f>
        <v>172066</v>
      </c>
      <c r="E75" s="90"/>
      <c r="F75" s="81"/>
      <c r="G75" s="90"/>
      <c r="H75" s="90"/>
    </row>
    <row r="76" spans="2:8" x14ac:dyDescent="0.25">
      <c r="B76" s="84" t="s">
        <v>278</v>
      </c>
      <c r="C76" s="90">
        <v>314164</v>
      </c>
      <c r="D76" s="91">
        <v>177665</v>
      </c>
      <c r="E76" s="90"/>
      <c r="F76" s="81"/>
      <c r="G76" s="90"/>
      <c r="H76" s="90"/>
    </row>
    <row r="77" spans="2:8" x14ac:dyDescent="0.25">
      <c r="B77" s="84" t="s">
        <v>279</v>
      </c>
      <c r="C77" s="90">
        <v>14700</v>
      </c>
      <c r="D77" s="91">
        <v>5599</v>
      </c>
      <c r="E77" s="90"/>
      <c r="F77" s="81"/>
      <c r="G77" s="90"/>
      <c r="H77" s="90"/>
    </row>
    <row r="78" spans="2:8" x14ac:dyDescent="0.25">
      <c r="B78" s="84" t="s">
        <v>280</v>
      </c>
      <c r="C78" s="90">
        <f>C74+C75</f>
        <v>-1942120</v>
      </c>
      <c r="D78" s="91">
        <f>D74+D75</f>
        <v>-1249319</v>
      </c>
      <c r="E78" s="90"/>
      <c r="F78" s="81"/>
      <c r="G78" s="90"/>
      <c r="H78" s="90"/>
    </row>
    <row r="79" spans="2:8" x14ac:dyDescent="0.25">
      <c r="B79" s="84" t="s">
        <v>249</v>
      </c>
      <c r="C79" s="90"/>
      <c r="D79" s="91"/>
      <c r="E79" s="90"/>
      <c r="F79" s="76"/>
      <c r="G79" s="90"/>
      <c r="H79" s="90"/>
    </row>
    <row r="80" spans="2:8" x14ac:dyDescent="0.25">
      <c r="B80" s="84" t="s">
        <v>250</v>
      </c>
      <c r="C80" s="90">
        <f>C78-C79</f>
        <v>-1942120</v>
      </c>
      <c r="D80" s="91">
        <f>D78-D79</f>
        <v>-1249319</v>
      </c>
      <c r="E80" s="90"/>
      <c r="F80" s="81"/>
      <c r="G80" s="90"/>
      <c r="H80" s="90"/>
    </row>
    <row r="81" spans="2:8" x14ac:dyDescent="0.25">
      <c r="B81" s="86" t="s">
        <v>251</v>
      </c>
      <c r="C81" s="90">
        <v>-6185988</v>
      </c>
      <c r="D81" s="91">
        <v>-5124472</v>
      </c>
      <c r="E81" s="90"/>
      <c r="F81" s="81"/>
      <c r="G81" s="90"/>
      <c r="H81" s="90"/>
    </row>
    <row r="82" spans="2:8" x14ac:dyDescent="0.25">
      <c r="B82" s="84" t="s">
        <v>252</v>
      </c>
      <c r="C82" s="90"/>
      <c r="D82" s="91"/>
      <c r="E82" s="90"/>
      <c r="F82" s="81"/>
      <c r="G82" s="81"/>
      <c r="H82" s="81"/>
    </row>
    <row r="83" spans="2:8" x14ac:dyDescent="0.25">
      <c r="B83" s="84" t="s">
        <v>283</v>
      </c>
      <c r="C83" s="90"/>
      <c r="D83" s="91"/>
      <c r="E83" s="90"/>
      <c r="F83" s="81"/>
      <c r="G83" s="81"/>
      <c r="H83" s="81"/>
    </row>
    <row r="84" spans="2:8" x14ac:dyDescent="0.25">
      <c r="B84" s="85" t="s">
        <v>282</v>
      </c>
      <c r="C84" s="92">
        <f>C80+C81+C82</f>
        <v>-8128108</v>
      </c>
      <c r="D84" s="93">
        <f>D80+D81+D83+D82</f>
        <v>-6373791</v>
      </c>
      <c r="E84" s="81"/>
      <c r="F84" s="81"/>
      <c r="G84" s="81"/>
      <c r="H84" s="81"/>
    </row>
    <row r="85" spans="2:8" x14ac:dyDescent="0.25">
      <c r="C85" s="81"/>
      <c r="D85" s="81"/>
      <c r="E85" s="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topLeftCell="A57" workbookViewId="0">
      <selection activeCell="C17" sqref="C17"/>
    </sheetView>
  </sheetViews>
  <sheetFormatPr defaultRowHeight="15" x14ac:dyDescent="0.25"/>
  <cols>
    <col min="2" max="2" width="48.42578125" customWidth="1"/>
    <col min="3" max="3" width="35.28515625" customWidth="1"/>
    <col min="4" max="4" width="31.28515625" customWidth="1"/>
    <col min="6" max="6" width="34" customWidth="1"/>
    <col min="7" max="8" width="22" customWidth="1"/>
  </cols>
  <sheetData>
    <row r="2" spans="1:8" x14ac:dyDescent="0.25">
      <c r="A2" t="s">
        <v>782</v>
      </c>
    </row>
    <row r="3" spans="1:8" x14ac:dyDescent="0.25">
      <c r="B3" s="81"/>
      <c r="C3" s="81"/>
      <c r="D3" s="81"/>
      <c r="E3" s="81"/>
      <c r="F3" s="81"/>
      <c r="G3" s="81"/>
      <c r="H3" s="81"/>
    </row>
    <row r="4" spans="1:8" x14ac:dyDescent="0.25">
      <c r="B4" s="81"/>
      <c r="C4" s="81"/>
      <c r="D4" s="81"/>
      <c r="E4" s="81"/>
      <c r="F4" s="81"/>
      <c r="G4" s="81"/>
      <c r="H4" s="81"/>
    </row>
    <row r="5" spans="1:8" x14ac:dyDescent="0.25">
      <c r="B5" s="106"/>
      <c r="C5" s="106"/>
      <c r="D5" s="106"/>
      <c r="E5" s="81"/>
      <c r="F5" s="106"/>
      <c r="G5" s="106"/>
      <c r="H5" s="106"/>
    </row>
    <row r="6" spans="1:8" x14ac:dyDescent="0.25">
      <c r="B6" s="106"/>
      <c r="C6" s="106"/>
      <c r="D6" s="106"/>
      <c r="E6" s="81"/>
      <c r="F6" s="106"/>
      <c r="G6" s="106"/>
      <c r="H6" s="106"/>
    </row>
    <row r="7" spans="1:8" x14ac:dyDescent="0.25">
      <c r="B7" s="81"/>
      <c r="C7" s="81"/>
      <c r="D7" s="81"/>
      <c r="E7" s="81"/>
      <c r="F7" s="81"/>
      <c r="G7" s="81"/>
      <c r="H7" s="81"/>
    </row>
    <row r="8" spans="1:8" x14ac:dyDescent="0.25">
      <c r="B8" s="107"/>
      <c r="C8" s="81"/>
      <c r="D8" s="81"/>
      <c r="E8" s="81"/>
      <c r="F8" s="81"/>
      <c r="G8" s="81"/>
      <c r="H8" s="81"/>
    </row>
    <row r="9" spans="1:8" x14ac:dyDescent="0.25">
      <c r="B9" t="s">
        <v>288</v>
      </c>
      <c r="F9" s="81"/>
      <c r="G9" s="81"/>
      <c r="H9" s="81"/>
    </row>
    <row r="10" spans="1:8" x14ac:dyDescent="0.25">
      <c r="B10" s="87" t="s">
        <v>254</v>
      </c>
      <c r="C10" s="87" t="s">
        <v>255</v>
      </c>
      <c r="D10" s="87" t="s">
        <v>255</v>
      </c>
      <c r="F10" s="81"/>
      <c r="G10" s="81"/>
      <c r="H10" s="81"/>
    </row>
    <row r="11" spans="1:8" x14ac:dyDescent="0.25">
      <c r="B11" s="87">
        <v>1</v>
      </c>
      <c r="C11" s="87">
        <v>2</v>
      </c>
      <c r="D11" s="87">
        <v>3</v>
      </c>
      <c r="F11" s="81"/>
      <c r="G11" s="81"/>
      <c r="H11" s="81"/>
    </row>
    <row r="12" spans="1:8" x14ac:dyDescent="0.25">
      <c r="B12" s="82" t="s">
        <v>200</v>
      </c>
      <c r="C12" s="88">
        <f>SUM(C13+C19)</f>
        <v>30142640125</v>
      </c>
      <c r="D12" s="89">
        <f>SUM(D13+D19)</f>
        <v>34739638</v>
      </c>
      <c r="F12" s="81"/>
      <c r="G12" s="81"/>
      <c r="H12" s="81"/>
    </row>
    <row r="13" spans="1:8" x14ac:dyDescent="0.25">
      <c r="B13" s="83" t="s">
        <v>201</v>
      </c>
      <c r="C13" s="90">
        <f>C14+C15+C16+C17+C18</f>
        <v>20055046329</v>
      </c>
      <c r="D13" s="91">
        <f>D14+D15+D16+D17</f>
        <v>27713183</v>
      </c>
      <c r="F13" s="81"/>
      <c r="G13" s="81"/>
      <c r="H13" s="81"/>
    </row>
    <row r="14" spans="1:8" x14ac:dyDescent="0.25">
      <c r="B14" s="84" t="s">
        <v>202</v>
      </c>
      <c r="C14" s="90">
        <v>6995076346</v>
      </c>
      <c r="D14" s="91">
        <v>10791374</v>
      </c>
      <c r="F14" s="81"/>
      <c r="G14" s="81"/>
      <c r="H14" s="81"/>
    </row>
    <row r="15" spans="1:8" x14ac:dyDescent="0.25">
      <c r="B15" s="84" t="s">
        <v>230</v>
      </c>
      <c r="C15" s="90">
        <v>10169100434</v>
      </c>
      <c r="D15" s="91">
        <v>14201972</v>
      </c>
      <c r="F15" s="81"/>
      <c r="G15" s="81"/>
      <c r="H15" s="81"/>
    </row>
    <row r="16" spans="1:8" x14ac:dyDescent="0.25">
      <c r="B16" s="84" t="s">
        <v>231</v>
      </c>
      <c r="C16" s="90">
        <v>2144311231</v>
      </c>
      <c r="D16" s="91">
        <v>2588977</v>
      </c>
      <c r="F16" s="81"/>
      <c r="G16" s="81"/>
      <c r="H16" s="81"/>
    </row>
    <row r="17" spans="2:8" x14ac:dyDescent="0.25">
      <c r="B17" s="84" t="s">
        <v>232</v>
      </c>
      <c r="C17" s="90">
        <v>293490250</v>
      </c>
      <c r="D17" s="91">
        <v>130860</v>
      </c>
      <c r="F17" s="81"/>
      <c r="G17" s="81"/>
      <c r="H17" s="81"/>
    </row>
    <row r="18" spans="2:8" x14ac:dyDescent="0.25">
      <c r="B18" s="84" t="s">
        <v>233</v>
      </c>
      <c r="C18" s="90">
        <v>453068068</v>
      </c>
      <c r="D18" s="91">
        <v>2731320</v>
      </c>
      <c r="F18" s="81"/>
      <c r="G18" s="81"/>
      <c r="H18" s="81"/>
    </row>
    <row r="19" spans="2:8" x14ac:dyDescent="0.25">
      <c r="B19" s="83" t="s">
        <v>203</v>
      </c>
      <c r="C19" s="90">
        <f>SUM(C20+C21+C29)</f>
        <v>10087593796</v>
      </c>
      <c r="D19" s="91">
        <f>SUM(D20+D21+D29)</f>
        <v>7026455</v>
      </c>
      <c r="F19" s="81"/>
      <c r="G19" s="81"/>
      <c r="H19" s="81"/>
    </row>
    <row r="20" spans="2:8" x14ac:dyDescent="0.25">
      <c r="B20" s="84" t="s">
        <v>220</v>
      </c>
      <c r="C20" s="90">
        <v>2215360678</v>
      </c>
      <c r="D20" s="91">
        <v>1257435</v>
      </c>
      <c r="F20" s="81"/>
      <c r="G20" s="81"/>
      <c r="H20" s="81"/>
    </row>
    <row r="21" spans="2:8" x14ac:dyDescent="0.25">
      <c r="B21" s="84" t="s">
        <v>221</v>
      </c>
      <c r="C21" s="90">
        <f>C22-C28</f>
        <v>5470567174</v>
      </c>
      <c r="D21" s="91">
        <f>D22-D28</f>
        <v>5769020</v>
      </c>
      <c r="F21" s="81"/>
      <c r="G21" s="81"/>
      <c r="H21" s="81"/>
    </row>
    <row r="22" spans="2:8" x14ac:dyDescent="0.25">
      <c r="B22" s="84" t="s">
        <v>222</v>
      </c>
      <c r="C22" s="90">
        <f>C23+C24+C25+C26+C27</f>
        <v>3062918249</v>
      </c>
      <c r="D22" s="91">
        <f>D23+D24+D25+D26+D27</f>
        <v>3511938</v>
      </c>
      <c r="F22" s="81"/>
      <c r="G22" s="81"/>
      <c r="H22" s="81"/>
    </row>
    <row r="23" spans="2:8" x14ac:dyDescent="0.25">
      <c r="B23" s="84" t="s">
        <v>223</v>
      </c>
      <c r="C23" s="90"/>
      <c r="D23" s="91">
        <v>475354</v>
      </c>
      <c r="F23" s="139"/>
      <c r="G23" s="81"/>
      <c r="H23" s="81"/>
    </row>
    <row r="24" spans="2:8" x14ac:dyDescent="0.25">
      <c r="B24" s="84" t="s">
        <v>224</v>
      </c>
      <c r="C24" s="90">
        <v>318617000</v>
      </c>
      <c r="D24" s="91">
        <v>497557</v>
      </c>
      <c r="F24" s="81"/>
      <c r="G24" s="81"/>
      <c r="H24" s="81"/>
    </row>
    <row r="25" spans="2:8" x14ac:dyDescent="0.25">
      <c r="B25" s="84" t="s">
        <v>225</v>
      </c>
      <c r="C25" s="90">
        <v>709200000</v>
      </c>
      <c r="D25" s="90">
        <v>709200</v>
      </c>
      <c r="F25" s="81"/>
      <c r="G25" s="81"/>
      <c r="H25" s="81"/>
    </row>
    <row r="26" spans="2:8" x14ac:dyDescent="0.25">
      <c r="B26" s="84" t="s">
        <v>226</v>
      </c>
      <c r="C26" s="90">
        <v>824090116</v>
      </c>
      <c r="D26" s="91">
        <v>582434</v>
      </c>
      <c r="F26" s="81"/>
      <c r="G26" s="81"/>
      <c r="H26" s="81"/>
    </row>
    <row r="27" spans="2:8" x14ac:dyDescent="0.25">
      <c r="B27" s="84" t="s">
        <v>783</v>
      </c>
      <c r="C27" s="90">
        <v>1211011133</v>
      </c>
      <c r="D27" s="91">
        <v>1247393</v>
      </c>
      <c r="F27" s="81"/>
      <c r="G27" s="81"/>
      <c r="H27" s="81"/>
    </row>
    <row r="28" spans="2:8" x14ac:dyDescent="0.25">
      <c r="B28" s="84" t="s">
        <v>228</v>
      </c>
      <c r="C28" s="90">
        <v>-2407648925</v>
      </c>
      <c r="D28" s="91">
        <v>-2257082</v>
      </c>
      <c r="F28" s="81"/>
      <c r="G28" s="81"/>
      <c r="H28" s="81"/>
    </row>
    <row r="29" spans="2:8" x14ac:dyDescent="0.25">
      <c r="B29" s="84" t="s">
        <v>229</v>
      </c>
      <c r="C29" s="90">
        <v>2401665944</v>
      </c>
      <c r="D29" s="91"/>
      <c r="F29" s="81"/>
      <c r="G29" s="81"/>
      <c r="H29" s="81"/>
    </row>
    <row r="30" spans="2:8" x14ac:dyDescent="0.25">
      <c r="B30" s="83" t="s">
        <v>204</v>
      </c>
      <c r="C30" s="90">
        <f>C31+C41</f>
        <v>-4342032223</v>
      </c>
      <c r="D30" s="91">
        <f>D31+D41</f>
        <v>32953279</v>
      </c>
      <c r="F30" s="81"/>
      <c r="G30" s="81"/>
      <c r="H30" s="81"/>
    </row>
    <row r="31" spans="2:8" x14ac:dyDescent="0.25">
      <c r="B31" s="84" t="s">
        <v>205</v>
      </c>
      <c r="C31" s="90">
        <f>C32+C37</f>
        <v>179969650</v>
      </c>
      <c r="D31" s="91">
        <f>D32+D37</f>
        <v>7410487</v>
      </c>
      <c r="F31" s="81"/>
      <c r="G31" s="81"/>
      <c r="H31" s="81"/>
    </row>
    <row r="32" spans="2:8" x14ac:dyDescent="0.25">
      <c r="B32" s="84" t="s">
        <v>210</v>
      </c>
      <c r="C32" s="90">
        <f>C33+C34+C35+C36</f>
        <v>179969650</v>
      </c>
      <c r="D32" s="91">
        <f>D33+D34+D35+D36</f>
        <v>7410487</v>
      </c>
      <c r="F32" s="81"/>
      <c r="G32" s="81"/>
      <c r="H32" s="81"/>
    </row>
    <row r="33" spans="2:8" x14ac:dyDescent="0.25">
      <c r="B33" s="84" t="s">
        <v>211</v>
      </c>
      <c r="C33" s="90">
        <v>6913131</v>
      </c>
      <c r="D33" s="91">
        <v>6792634</v>
      </c>
      <c r="F33" s="81"/>
      <c r="G33" s="81"/>
      <c r="H33" s="81"/>
    </row>
    <row r="34" spans="2:8" x14ac:dyDescent="0.25">
      <c r="B34" s="84" t="s">
        <v>212</v>
      </c>
      <c r="C34" s="90"/>
      <c r="D34" s="91"/>
      <c r="F34" s="81"/>
      <c r="G34" s="81"/>
      <c r="H34" s="81"/>
    </row>
    <row r="35" spans="2:8" x14ac:dyDescent="0.25">
      <c r="B35" s="84" t="s">
        <v>213</v>
      </c>
      <c r="C35" s="90">
        <v>-1737274</v>
      </c>
      <c r="D35" s="91">
        <v>-1799</v>
      </c>
      <c r="F35" s="81"/>
      <c r="G35" s="81"/>
      <c r="H35" s="81"/>
    </row>
    <row r="36" spans="2:8" x14ac:dyDescent="0.25">
      <c r="B36" s="84" t="s">
        <v>214</v>
      </c>
      <c r="C36" s="90">
        <v>174793793</v>
      </c>
      <c r="D36" s="91">
        <v>619652</v>
      </c>
      <c r="F36" s="81"/>
      <c r="G36" s="81"/>
      <c r="H36" s="81"/>
    </row>
    <row r="37" spans="2:8" x14ac:dyDescent="0.25">
      <c r="B37" s="84" t="s">
        <v>215</v>
      </c>
      <c r="C37" s="90"/>
      <c r="D37" s="91"/>
      <c r="F37" s="81"/>
      <c r="G37" s="81"/>
      <c r="H37" s="81"/>
    </row>
    <row r="38" spans="2:8" x14ac:dyDescent="0.25">
      <c r="B38" s="84" t="s">
        <v>216</v>
      </c>
      <c r="C38" s="90"/>
      <c r="D38" s="91"/>
      <c r="F38" s="81"/>
      <c r="G38" s="81"/>
      <c r="H38" s="81"/>
    </row>
    <row r="39" spans="2:8" x14ac:dyDescent="0.25">
      <c r="B39" s="84" t="s">
        <v>217</v>
      </c>
      <c r="C39" s="90"/>
      <c r="D39" s="91"/>
      <c r="F39" s="81"/>
      <c r="G39" s="81"/>
      <c r="H39" s="81"/>
    </row>
    <row r="40" spans="2:8" x14ac:dyDescent="0.25">
      <c r="B40" s="84" t="s">
        <v>218</v>
      </c>
      <c r="C40" s="90"/>
      <c r="D40" s="91"/>
      <c r="F40" s="81"/>
      <c r="G40" s="81"/>
      <c r="H40" s="81"/>
    </row>
    <row r="41" spans="2:8" x14ac:dyDescent="0.25">
      <c r="B41" s="83" t="s">
        <v>206</v>
      </c>
      <c r="C41" s="90">
        <f>C42+C43+C44+C45+C46+C47+C48</f>
        <v>-4522001873</v>
      </c>
      <c r="D41" s="91">
        <f>D42+D43+D44+D45+D46+D47+D48</f>
        <v>25542792</v>
      </c>
      <c r="F41" s="81"/>
      <c r="G41" s="81"/>
      <c r="H41" s="81"/>
    </row>
    <row r="42" spans="2:8" x14ac:dyDescent="0.25">
      <c r="B42" s="104" t="s">
        <v>257</v>
      </c>
      <c r="C42" s="90"/>
      <c r="D42" s="90"/>
    </row>
    <row r="43" spans="2:8" x14ac:dyDescent="0.25">
      <c r="B43" s="104" t="s">
        <v>258</v>
      </c>
      <c r="C43" s="90">
        <v>30000000</v>
      </c>
      <c r="D43" s="91">
        <v>30000000</v>
      </c>
    </row>
    <row r="44" spans="2:8" x14ac:dyDescent="0.25">
      <c r="B44" s="84" t="s">
        <v>259</v>
      </c>
      <c r="C44" s="90"/>
      <c r="D44" s="91"/>
    </row>
    <row r="45" spans="2:8" x14ac:dyDescent="0.25">
      <c r="B45" s="84" t="s">
        <v>260</v>
      </c>
      <c r="C45" s="90">
        <v>200000000</v>
      </c>
      <c r="D45" s="91">
        <v>200000</v>
      </c>
    </row>
    <row r="46" spans="2:8" x14ac:dyDescent="0.25">
      <c r="B46" s="84" t="s">
        <v>261</v>
      </c>
      <c r="C46" s="90"/>
      <c r="D46" s="91"/>
    </row>
    <row r="47" spans="2:8" x14ac:dyDescent="0.25">
      <c r="B47" s="84" t="s">
        <v>262</v>
      </c>
      <c r="C47" s="90"/>
      <c r="D47" s="91"/>
    </row>
    <row r="48" spans="2:8" x14ac:dyDescent="0.25">
      <c r="B48" s="85" t="s">
        <v>263</v>
      </c>
      <c r="C48" s="92">
        <v>-4752001873</v>
      </c>
      <c r="D48" s="93">
        <v>-4657208</v>
      </c>
    </row>
    <row r="49" spans="2:8" x14ac:dyDescent="0.25">
      <c r="B49" s="81"/>
      <c r="C49" s="90"/>
      <c r="D49" s="90"/>
    </row>
    <row r="53" spans="2:8" x14ac:dyDescent="0.25">
      <c r="F53" s="106"/>
      <c r="G53" s="106"/>
      <c r="H53" s="106"/>
    </row>
    <row r="54" spans="2:8" x14ac:dyDescent="0.25">
      <c r="B54" t="s">
        <v>289</v>
      </c>
      <c r="C54" s="106"/>
      <c r="D54" s="106"/>
      <c r="E54" s="106"/>
      <c r="F54" s="106"/>
      <c r="G54" s="106"/>
      <c r="H54" s="106"/>
    </row>
    <row r="55" spans="2:8" x14ac:dyDescent="0.25">
      <c r="B55" s="87" t="s">
        <v>254</v>
      </c>
      <c r="C55" s="87" t="s">
        <v>255</v>
      </c>
      <c r="D55" s="87" t="s">
        <v>255</v>
      </c>
      <c r="E55" s="106"/>
      <c r="F55" s="81"/>
      <c r="G55" s="90"/>
      <c r="H55" s="90"/>
    </row>
    <row r="56" spans="2:8" x14ac:dyDescent="0.25">
      <c r="B56" s="87">
        <v>1</v>
      </c>
      <c r="C56" s="87">
        <v>2</v>
      </c>
      <c r="D56" s="87">
        <v>3</v>
      </c>
      <c r="E56" s="90"/>
      <c r="F56" s="81"/>
      <c r="G56" s="90"/>
      <c r="H56" s="90"/>
    </row>
    <row r="57" spans="2:8" x14ac:dyDescent="0.25">
      <c r="B57" s="82" t="s">
        <v>235</v>
      </c>
      <c r="C57" s="88">
        <f>C58+C59</f>
        <v>2846449</v>
      </c>
      <c r="D57" s="89">
        <f>SUM(D58+D59)</f>
        <v>9534150</v>
      </c>
      <c r="E57" s="90"/>
      <c r="F57" s="81"/>
      <c r="G57" s="90"/>
      <c r="H57" s="90"/>
    </row>
    <row r="58" spans="2:8" x14ac:dyDescent="0.25">
      <c r="B58" s="84" t="s">
        <v>236</v>
      </c>
      <c r="C58" s="90">
        <v>2846449</v>
      </c>
      <c r="D58" s="91"/>
      <c r="E58" s="90"/>
      <c r="F58" s="81"/>
      <c r="G58" s="90"/>
      <c r="H58" s="90"/>
    </row>
    <row r="59" spans="2:8" x14ac:dyDescent="0.25">
      <c r="B59" s="84" t="s">
        <v>264</v>
      </c>
      <c r="C59" s="90"/>
      <c r="D59" s="91">
        <v>9534150</v>
      </c>
      <c r="E59" s="90"/>
      <c r="F59" s="81"/>
      <c r="G59" s="90"/>
      <c r="H59" s="90"/>
    </row>
    <row r="60" spans="2:8" x14ac:dyDescent="0.25">
      <c r="B60" s="84"/>
      <c r="C60" s="90"/>
      <c r="D60" s="91"/>
      <c r="E60" s="90"/>
      <c r="F60" s="81"/>
      <c r="G60" s="90"/>
      <c r="H60" s="90"/>
    </row>
    <row r="61" spans="2:8" x14ac:dyDescent="0.25">
      <c r="B61" s="84" t="s">
        <v>239</v>
      </c>
      <c r="C61" s="90">
        <v>2784582395</v>
      </c>
      <c r="D61" s="91"/>
      <c r="E61" s="90"/>
      <c r="F61" s="81"/>
      <c r="G61" s="90"/>
      <c r="H61" s="90"/>
    </row>
    <row r="62" spans="2:8" x14ac:dyDescent="0.25">
      <c r="B62" s="84" t="s">
        <v>265</v>
      </c>
      <c r="C62" s="90">
        <v>1544481962</v>
      </c>
      <c r="D62" s="91"/>
      <c r="E62" s="90"/>
      <c r="F62" s="81"/>
      <c r="G62" s="90"/>
      <c r="H62" s="90"/>
    </row>
    <row r="63" spans="2:8" x14ac:dyDescent="0.25">
      <c r="B63" s="84" t="s">
        <v>266</v>
      </c>
      <c r="C63" s="90"/>
      <c r="D63" s="91"/>
      <c r="E63" s="90"/>
      <c r="F63" s="81"/>
      <c r="G63" s="90"/>
      <c r="H63" s="90"/>
    </row>
    <row r="64" spans="2:8" x14ac:dyDescent="0.25">
      <c r="B64" s="84" t="s">
        <v>267</v>
      </c>
      <c r="C64" s="90"/>
      <c r="D64" s="91"/>
      <c r="E64" s="90"/>
      <c r="F64" s="81"/>
      <c r="G64" s="90"/>
      <c r="H64" s="90"/>
    </row>
    <row r="65" spans="2:8" x14ac:dyDescent="0.25">
      <c r="B65" s="84" t="s">
        <v>268</v>
      </c>
      <c r="C65" s="90"/>
      <c r="D65" s="91"/>
      <c r="E65" s="90"/>
      <c r="F65" s="81"/>
      <c r="G65" s="90"/>
      <c r="H65" s="90"/>
    </row>
    <row r="66" spans="2:8" x14ac:dyDescent="0.25">
      <c r="B66" s="84" t="s">
        <v>269</v>
      </c>
      <c r="C66" s="90"/>
      <c r="D66" s="91"/>
      <c r="E66" s="90"/>
      <c r="F66" s="81"/>
      <c r="G66" s="90"/>
      <c r="H66" s="90"/>
    </row>
    <row r="67" spans="2:8" x14ac:dyDescent="0.25">
      <c r="B67" s="84" t="s">
        <v>270</v>
      </c>
      <c r="C67" s="90"/>
      <c r="D67" s="91"/>
      <c r="E67" s="90"/>
      <c r="F67" s="81"/>
      <c r="G67" s="90"/>
      <c r="H67" s="90"/>
    </row>
    <row r="68" spans="2:8" x14ac:dyDescent="0.25">
      <c r="B68" s="84" t="s">
        <v>271</v>
      </c>
      <c r="C68" s="90"/>
      <c r="D68" s="91"/>
      <c r="E68" s="90"/>
      <c r="F68" s="81"/>
      <c r="G68" s="90"/>
      <c r="H68" s="90"/>
    </row>
    <row r="69" spans="2:8" x14ac:dyDescent="0.25">
      <c r="B69" s="84" t="s">
        <v>272</v>
      </c>
      <c r="C69" s="90"/>
      <c r="D69" s="91"/>
      <c r="E69" s="90"/>
      <c r="F69" s="81"/>
      <c r="G69" s="90"/>
      <c r="H69" s="90"/>
    </row>
    <row r="70" spans="2:8" x14ac:dyDescent="0.25">
      <c r="B70" s="84" t="s">
        <v>273</v>
      </c>
      <c r="C70" s="90">
        <v>2240100393</v>
      </c>
      <c r="D70" s="91"/>
      <c r="E70" s="90"/>
      <c r="F70" s="81"/>
      <c r="G70" s="90"/>
      <c r="H70" s="90"/>
    </row>
    <row r="71" spans="2:8" x14ac:dyDescent="0.25">
      <c r="B71" s="84" t="s">
        <v>274</v>
      </c>
      <c r="C71" s="90"/>
      <c r="D71" s="91"/>
      <c r="E71" s="90"/>
      <c r="F71" s="81"/>
      <c r="G71" s="90"/>
      <c r="H71" s="90"/>
    </row>
    <row r="72" spans="2:8" x14ac:dyDescent="0.25">
      <c r="B72" s="84" t="s">
        <v>275</v>
      </c>
      <c r="C72" s="90"/>
      <c r="D72" s="91"/>
      <c r="E72" s="90"/>
      <c r="F72" s="81"/>
      <c r="G72" s="90"/>
      <c r="H72" s="90"/>
    </row>
    <row r="73" spans="2:8" x14ac:dyDescent="0.25">
      <c r="B73" s="84" t="s">
        <v>276</v>
      </c>
      <c r="C73" s="90"/>
      <c r="D73" s="91"/>
      <c r="E73" s="90"/>
      <c r="F73" s="81"/>
      <c r="G73" s="90"/>
      <c r="H73" s="90"/>
    </row>
    <row r="74" spans="2:8" x14ac:dyDescent="0.25">
      <c r="B74" s="84" t="s">
        <v>244</v>
      </c>
      <c r="C74" s="90">
        <v>61867359</v>
      </c>
      <c r="D74" s="91"/>
      <c r="E74" s="90"/>
      <c r="F74" s="81"/>
      <c r="G74" s="90"/>
      <c r="H74" s="90"/>
    </row>
    <row r="75" spans="2:8" x14ac:dyDescent="0.25">
      <c r="B75" s="84" t="s">
        <v>277</v>
      </c>
      <c r="C75" s="90">
        <f>SUM(C76+C77)</f>
        <v>17217224</v>
      </c>
      <c r="D75" s="91">
        <f>SUM(D76)</f>
        <v>49826</v>
      </c>
      <c r="E75" s="90"/>
      <c r="F75" s="81"/>
      <c r="G75" s="90"/>
      <c r="H75" s="90"/>
    </row>
    <row r="76" spans="2:8" x14ac:dyDescent="0.25">
      <c r="B76" s="84" t="s">
        <v>278</v>
      </c>
      <c r="C76" s="90">
        <v>224446354</v>
      </c>
      <c r="D76" s="91">
        <v>49826</v>
      </c>
      <c r="E76" s="90"/>
      <c r="F76" s="81"/>
      <c r="G76" s="90"/>
      <c r="H76" s="90"/>
    </row>
    <row r="77" spans="2:8" x14ac:dyDescent="0.25">
      <c r="B77" s="84" t="s">
        <v>279</v>
      </c>
      <c r="C77" s="90">
        <v>-207229130</v>
      </c>
      <c r="D77" s="91"/>
      <c r="E77" s="90"/>
      <c r="F77" s="81"/>
      <c r="G77" s="90"/>
      <c r="H77" s="90"/>
    </row>
    <row r="78" spans="2:8" x14ac:dyDescent="0.25">
      <c r="B78" s="84" t="s">
        <v>280</v>
      </c>
      <c r="C78" s="90">
        <f>C74+C75</f>
        <v>79084583</v>
      </c>
      <c r="D78" s="91"/>
      <c r="E78" s="90"/>
      <c r="F78" s="81"/>
      <c r="G78" s="90"/>
      <c r="H78" s="90"/>
    </row>
    <row r="79" spans="2:8" x14ac:dyDescent="0.25">
      <c r="B79" s="84" t="s">
        <v>249</v>
      </c>
      <c r="C79" s="90"/>
      <c r="D79" s="91"/>
      <c r="E79" s="90"/>
      <c r="F79" s="139"/>
      <c r="G79" s="90"/>
      <c r="H79" s="90"/>
    </row>
    <row r="80" spans="2:8" x14ac:dyDescent="0.25">
      <c r="B80" s="84" t="s">
        <v>250</v>
      </c>
      <c r="C80" s="90">
        <f>C78-C79</f>
        <v>79084583</v>
      </c>
      <c r="D80" s="91">
        <f>D78-D79</f>
        <v>0</v>
      </c>
      <c r="E80" s="90"/>
      <c r="F80" s="81"/>
      <c r="G80" s="90"/>
      <c r="H80" s="90"/>
    </row>
    <row r="81" spans="2:8" x14ac:dyDescent="0.25">
      <c r="B81" s="86" t="s">
        <v>251</v>
      </c>
      <c r="C81" s="90">
        <v>-4684696409</v>
      </c>
      <c r="D81" s="91">
        <v>-4778505</v>
      </c>
      <c r="E81" s="90"/>
      <c r="F81" s="81"/>
      <c r="G81" s="90"/>
      <c r="H81" s="90"/>
    </row>
    <row r="82" spans="2:8" x14ac:dyDescent="0.25">
      <c r="B82" s="84" t="s">
        <v>252</v>
      </c>
      <c r="C82" s="90">
        <v>-146390047</v>
      </c>
      <c r="D82" s="91">
        <v>-150174</v>
      </c>
      <c r="E82" s="90"/>
      <c r="F82" s="81"/>
      <c r="G82" s="81"/>
      <c r="H82" s="81"/>
    </row>
    <row r="83" spans="2:8" x14ac:dyDescent="0.25">
      <c r="B83" s="84" t="s">
        <v>283</v>
      </c>
      <c r="C83" s="90"/>
      <c r="D83" s="91"/>
      <c r="E83" s="90"/>
      <c r="F83" s="81"/>
      <c r="G83" s="81"/>
      <c r="H83" s="81"/>
    </row>
    <row r="84" spans="2:8" x14ac:dyDescent="0.25">
      <c r="B84" s="85" t="s">
        <v>282</v>
      </c>
      <c r="C84" s="92">
        <f>C80+C81+C82</f>
        <v>-4752001873</v>
      </c>
      <c r="D84" s="93">
        <f>D80+D81+D83+D82</f>
        <v>-4928679</v>
      </c>
      <c r="E84" s="81"/>
      <c r="F84" s="81"/>
      <c r="G84" s="81"/>
      <c r="H84" s="81"/>
    </row>
    <row r="85" spans="2:8" x14ac:dyDescent="0.25">
      <c r="C85" s="81"/>
      <c r="D85" s="81"/>
      <c r="E85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40.140625" customWidth="1"/>
    <col min="6" max="6" width="25.85546875" customWidth="1"/>
    <col min="7" max="7" width="24.28515625" customWidth="1"/>
  </cols>
  <sheetData>
    <row r="1" spans="1:7" x14ac:dyDescent="0.25">
      <c r="A1" s="21" t="s">
        <v>86</v>
      </c>
      <c r="B1" s="21"/>
      <c r="C1" s="21"/>
      <c r="D1" s="21"/>
      <c r="E1" s="21"/>
      <c r="F1" s="1"/>
      <c r="G1" s="1"/>
    </row>
    <row r="2" spans="1:7" x14ac:dyDescent="0.25">
      <c r="A2" s="21" t="s">
        <v>87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851833913</v>
      </c>
      <c r="G6" s="26">
        <f>G7+G8</f>
        <v>969335231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712540574</v>
      </c>
      <c r="G7" s="11">
        <v>873557031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139293339</v>
      </c>
      <c r="G8" s="11">
        <v>95778200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1351047402</v>
      </c>
      <c r="G9" s="28">
        <f>G10+G11</f>
        <v>1583486440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892115305</v>
      </c>
      <c r="G10" s="11">
        <v>1140272046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458932097</v>
      </c>
      <c r="G11" s="27">
        <f>G12+G13+G14+G15+G16+G17+G18+G19+G22+G23+G24+G25</f>
        <v>443214394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0</v>
      </c>
      <c r="G12" s="11">
        <v>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8103223</v>
      </c>
      <c r="G13" s="11">
        <v>3740000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10997320</v>
      </c>
      <c r="G14" s="11">
        <v>10626048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32991959</v>
      </c>
      <c r="G15" s="11">
        <v>31878146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26666669</v>
      </c>
      <c r="G16" s="11">
        <v>24000000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373671633</v>
      </c>
      <c r="G19" s="27">
        <f>G20+G21</f>
        <v>359327938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0</v>
      </c>
      <c r="G20" s="11">
        <v>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373671633</v>
      </c>
      <c r="G21" s="11">
        <v>359327938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6001293</v>
      </c>
      <c r="G23" s="11">
        <v>5318717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500000</v>
      </c>
      <c r="G25" s="11">
        <v>8323545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-499213489</v>
      </c>
      <c r="G26" s="27">
        <f>G6-G9</f>
        <v>-614151209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2086399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-2086399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-501299888</v>
      </c>
      <c r="G30" s="27">
        <f>G26+G29</f>
        <v>-614151209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8518339</v>
      </c>
      <c r="G31" s="11">
        <v>9693352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-509818227</v>
      </c>
      <c r="G32" s="29">
        <f>G30-G31</f>
        <v>-623844561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33619457</v>
      </c>
      <c r="G39" s="11">
        <v>18264781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648834846</v>
      </c>
      <c r="G40" s="11">
        <v>1446702014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5873832580</v>
      </c>
      <c r="G43" s="11">
        <v>6389965727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-469129262</v>
      </c>
      <c r="G44" s="11">
        <v>-469129262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81081600</v>
      </c>
      <c r="G48" s="11">
        <v>79136600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69863454</v>
      </c>
      <c r="G49" s="11">
        <v>71362161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562564000</v>
      </c>
      <c r="G50" s="11">
        <v>7650000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6800666675</v>
      </c>
      <c r="G51" s="27">
        <f>SUM(G39:G50)</f>
        <v>7543952021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141995072</v>
      </c>
      <c r="G54" s="11">
        <v>174218996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6419393426</v>
      </c>
      <c r="G55" s="11">
        <v>6951797113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72409509</v>
      </c>
      <c r="G58" s="11">
        <v>72321826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26207759</v>
      </c>
      <c r="G59" s="27">
        <f>SUM(G60:G65)</f>
        <v>536025986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300000000</v>
      </c>
      <c r="G60" s="11">
        <v>300000000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900000000</v>
      </c>
      <c r="G61" s="11">
        <v>900000000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0</v>
      </c>
      <c r="G62" s="11">
        <v>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-744181187</v>
      </c>
      <c r="G63" s="11">
        <v>-119245624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80207173</v>
      </c>
      <c r="G64" s="11">
        <v>80207173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-509818227</v>
      </c>
      <c r="G65" s="11">
        <v>-624935563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6660005766</v>
      </c>
      <c r="G66" s="29">
        <f>G59+G58+G57+G56+G55+G54</f>
        <v>7734363921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9" customWidth="1"/>
    <col min="7" max="7" width="18.7109375" customWidth="1"/>
  </cols>
  <sheetData>
    <row r="1" spans="1:7" x14ac:dyDescent="0.25">
      <c r="A1" s="21" t="s">
        <v>88</v>
      </c>
      <c r="B1" s="21"/>
      <c r="C1" s="21"/>
      <c r="D1" s="21"/>
      <c r="E1" s="21"/>
      <c r="F1" s="1"/>
      <c r="G1" s="1"/>
    </row>
    <row r="2" spans="1:7" x14ac:dyDescent="0.25">
      <c r="A2" s="21" t="s">
        <v>89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248802500</v>
      </c>
      <c r="G6" s="26">
        <f>G7+G8</f>
        <v>234027000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248802500</v>
      </c>
      <c r="G7" s="11">
        <v>234027000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0</v>
      </c>
      <c r="G8" s="11">
        <v>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86886395</v>
      </c>
      <c r="G9" s="28">
        <f>G10+G11</f>
        <v>75757468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0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86886395</v>
      </c>
      <c r="G11" s="27">
        <f>G12+G13+G14+G15+G16+G17+G18+G19+G22+G23+G24+G25</f>
        <v>75757468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4000000</v>
      </c>
      <c r="G12" s="11">
        <v>3500000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6980000</v>
      </c>
      <c r="G14" s="11">
        <v>1100000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100000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26546200</v>
      </c>
      <c r="G18" s="11">
        <v>20447550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28485195</v>
      </c>
      <c r="G19" s="27">
        <f>G20+G21</f>
        <v>27929918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28485195</v>
      </c>
      <c r="G20" s="11">
        <v>27929918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0</v>
      </c>
      <c r="G21" s="11">
        <v>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9275000</v>
      </c>
      <c r="G22" s="11">
        <v>9780000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11500000</v>
      </c>
      <c r="G24" s="11">
        <v>13000000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161916105</v>
      </c>
      <c r="G26" s="27">
        <f>G6-G9</f>
        <v>158269532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161916105</v>
      </c>
      <c r="G30" s="27">
        <f>G26+G29</f>
        <v>158269532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0</v>
      </c>
      <c r="G31" s="11">
        <v>0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161916105</v>
      </c>
      <c r="G32" s="29">
        <f>G30-G31</f>
        <v>158269532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18925422</v>
      </c>
      <c r="G39" s="11">
        <v>12814231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0</v>
      </c>
      <c r="G40" s="11">
        <v>0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1084375550</v>
      </c>
      <c r="G43" s="11">
        <v>971836600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0</v>
      </c>
      <c r="G48" s="11">
        <v>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1103300972</v>
      </c>
      <c r="G51" s="27">
        <f>SUM(G39:G50)</f>
        <v>984650831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939573185</v>
      </c>
      <c r="G59" s="27">
        <f>SUM(G60:G65)</f>
        <v>898412055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1185000</v>
      </c>
      <c r="G60" s="11">
        <v>1230000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620741700</v>
      </c>
      <c r="G61" s="11">
        <v>602302550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127745185</v>
      </c>
      <c r="G62" s="11">
        <v>108680055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189901300</v>
      </c>
      <c r="G65" s="11">
        <v>186199450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939573185</v>
      </c>
      <c r="G66" s="29">
        <f>G59+G58+G57+G56+G55+G54</f>
        <v>898412055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52" workbookViewId="0">
      <selection activeCell="C17" sqref="C17"/>
    </sheetView>
  </sheetViews>
  <sheetFormatPr defaultRowHeight="15" x14ac:dyDescent="0.25"/>
  <cols>
    <col min="5" max="5" width="38.5703125" bestFit="1" customWidth="1"/>
    <col min="6" max="7" width="18.28515625" customWidth="1"/>
  </cols>
  <sheetData>
    <row r="1" spans="1:7" x14ac:dyDescent="0.25">
      <c r="A1" s="21" t="s">
        <v>94</v>
      </c>
      <c r="B1" s="21"/>
      <c r="C1" s="21"/>
      <c r="D1" s="21"/>
      <c r="E1" s="21"/>
      <c r="F1" s="1"/>
      <c r="G1" s="1"/>
    </row>
    <row r="2" spans="1:7" x14ac:dyDescent="0.25">
      <c r="A2" s="21" t="s">
        <v>95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36665784</v>
      </c>
      <c r="G6" s="26">
        <f>G7+G8</f>
        <v>30626580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22411000</v>
      </c>
      <c r="G7" s="11">
        <v>20585000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14254784</v>
      </c>
      <c r="G8" s="11">
        <v>10041580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5290570</v>
      </c>
      <c r="G9" s="28">
        <f>G10+G11</f>
        <v>3683800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0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5290570</v>
      </c>
      <c r="G11" s="27">
        <f>G12+G13+G14+G15+G16+G17+G18+G19+G22+G23+G24+G25</f>
        <v>3683800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0</v>
      </c>
      <c r="G12" s="11">
        <v>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0</v>
      </c>
      <c r="G14" s="11">
        <v>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0</v>
      </c>
      <c r="G19" s="27">
        <f>G20+G21</f>
        <v>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0</v>
      </c>
      <c r="G20" s="11">
        <v>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0</v>
      </c>
      <c r="G21" s="11">
        <v>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5290570</v>
      </c>
      <c r="G22" s="11">
        <v>3683800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31375214</v>
      </c>
      <c r="G26" s="27">
        <f>G6-G9</f>
        <v>26942780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31375214</v>
      </c>
      <c r="G30" s="27">
        <f>G26+G29</f>
        <v>26942780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0</v>
      </c>
      <c r="G31" s="11">
        <v>244776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31375214</v>
      </c>
      <c r="G32" s="29">
        <f>G30-G31</f>
        <v>26698004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94823526</v>
      </c>
      <c r="G39" s="11">
        <v>45201890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33350088</v>
      </c>
      <c r="G40" s="11">
        <v>53184231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118650000</v>
      </c>
      <c r="G43" s="11">
        <v>124850000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4926524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40833501</v>
      </c>
      <c r="G46" s="11">
        <v>32828969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5025000</v>
      </c>
      <c r="G48" s="11">
        <v>5025000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14406850</v>
      </c>
      <c r="G50" s="11">
        <v>23854800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312015489</v>
      </c>
      <c r="G51" s="27">
        <f>SUM(G39:G50)</f>
        <v>284944890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198842000</v>
      </c>
      <c r="G55" s="11">
        <v>170377000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7292095</v>
      </c>
      <c r="G57" s="11">
        <v>4000000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105881394</v>
      </c>
      <c r="G59" s="27">
        <f>SUM(G60:G65)</f>
        <v>110537990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670000</v>
      </c>
      <c r="G60" s="11">
        <v>630000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2509450</v>
      </c>
      <c r="G61" s="11">
        <v>2361650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5000000</v>
      </c>
      <c r="G62" s="11">
        <v>5000000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66240730</v>
      </c>
      <c r="G63" s="11">
        <v>75517760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86000</v>
      </c>
      <c r="G64" s="11">
        <v>86000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31375214</v>
      </c>
      <c r="G65" s="11">
        <v>26942580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312015489</v>
      </c>
      <c r="G66" s="29">
        <f>G59+G58+G57+G56+G55+G54</f>
        <v>284914990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8.140625" customWidth="1"/>
    <col min="7" max="7" width="17.7109375" customWidth="1"/>
  </cols>
  <sheetData>
    <row r="1" spans="1:7" x14ac:dyDescent="0.25">
      <c r="A1" s="21" t="s">
        <v>90</v>
      </c>
      <c r="B1" s="21"/>
      <c r="C1" s="21"/>
      <c r="D1" s="21"/>
      <c r="E1" s="21"/>
      <c r="F1" s="1"/>
      <c r="G1" s="1"/>
    </row>
    <row r="2" spans="1:7" x14ac:dyDescent="0.25">
      <c r="A2" s="21" t="s">
        <v>91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556472925</v>
      </c>
      <c r="G6" s="26">
        <f>G7+G8</f>
        <v>556399073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8314500</v>
      </c>
      <c r="G7" s="11">
        <v>16327842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548158425</v>
      </c>
      <c r="G8" s="11">
        <v>540071231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25450000</v>
      </c>
      <c r="G12" s="11">
        <v>24503000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1759000</v>
      </c>
      <c r="G13" s="11">
        <v>1531000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9882000</v>
      </c>
      <c r="G14" s="11">
        <v>8752000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9945750</v>
      </c>
      <c r="G15" s="11">
        <v>9576634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230000000</v>
      </c>
      <c r="G19" s="27">
        <f>G20+G21</f>
        <v>216000000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155000000</v>
      </c>
      <c r="G20" s="11">
        <v>144000000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75000000</v>
      </c>
      <c r="G21" s="11">
        <v>72000000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230115850</v>
      </c>
      <c r="G23" s="11">
        <v>224827760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53126400</v>
      </c>
      <c r="G25" s="11">
        <v>52014477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0</v>
      </c>
      <c r="G39" s="11">
        <v>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100931900</v>
      </c>
      <c r="G40" s="11">
        <v>99831808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159999850</v>
      </c>
      <c r="G43" s="11">
        <v>150945678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-8114250</v>
      </c>
      <c r="G44" s="11">
        <v>-7821250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19668456</v>
      </c>
      <c r="G47" s="11">
        <v>18814946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147152250</v>
      </c>
      <c r="G48" s="11">
        <v>146034140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-49985376</v>
      </c>
      <c r="G49" s="11">
        <v>-48628276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33000000</v>
      </c>
      <c r="G50" s="11">
        <v>32000000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402652830</v>
      </c>
      <c r="G51" s="27">
        <f>SUM(G39:G50)</f>
        <v>391177046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865874154</v>
      </c>
      <c r="G56" s="11">
        <v>794521136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115468469</v>
      </c>
      <c r="G58" s="11">
        <v>108969459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1233877172</v>
      </c>
      <c r="G59" s="27">
        <f>SUM(G60:G65)</f>
        <v>1199259382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394839475</v>
      </c>
      <c r="G60" s="11">
        <v>385694432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675500000</v>
      </c>
      <c r="G61" s="11">
        <v>655200000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115421872</v>
      </c>
      <c r="G62" s="11">
        <v>112356872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40000000</v>
      </c>
      <c r="G64" s="11">
        <v>40000000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8115825</v>
      </c>
      <c r="G65" s="11">
        <v>6008078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2215219795</v>
      </c>
      <c r="G66" s="29">
        <f>SUM(G54:G59)</f>
        <v>2102749977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>
      <selection activeCell="C17" sqref="C17"/>
    </sheetView>
  </sheetViews>
  <sheetFormatPr defaultRowHeight="15" x14ac:dyDescent="0.25"/>
  <cols>
    <col min="1" max="1" width="5.140625" style="1" customWidth="1"/>
    <col min="2" max="2" width="3.7109375" style="1" customWidth="1"/>
    <col min="3" max="3" width="4.42578125" style="1" customWidth="1"/>
    <col min="4" max="4" width="3.28515625" style="1" customWidth="1"/>
    <col min="5" max="5" width="42.140625" style="1" customWidth="1"/>
    <col min="6" max="6" width="23.5703125" style="1" customWidth="1"/>
    <col min="7" max="7" width="21.5703125" style="1" customWidth="1"/>
    <col min="8" max="16384" width="9.140625" style="1"/>
  </cols>
  <sheetData>
    <row r="1" spans="1:7" x14ac:dyDescent="0.25">
      <c r="A1" s="21" t="s">
        <v>70</v>
      </c>
      <c r="B1" s="21"/>
      <c r="C1" s="21"/>
      <c r="D1" s="21"/>
      <c r="E1" s="21" t="s">
        <v>72</v>
      </c>
    </row>
    <row r="2" spans="1:7" x14ac:dyDescent="0.25">
      <c r="A2" s="21" t="s">
        <v>73</v>
      </c>
      <c r="B2" s="21"/>
      <c r="C2" s="21"/>
      <c r="D2" s="21" t="s">
        <v>74</v>
      </c>
      <c r="E2" s="31">
        <v>1996</v>
      </c>
    </row>
    <row r="4" spans="1:7" x14ac:dyDescent="0.25">
      <c r="A4" s="21" t="s">
        <v>76</v>
      </c>
    </row>
    <row r="5" spans="1:7" ht="20.25" customHeight="1" x14ac:dyDescent="0.25">
      <c r="A5" s="142" t="s">
        <v>0</v>
      </c>
      <c r="B5" s="143"/>
      <c r="C5" s="143"/>
      <c r="D5" s="143"/>
      <c r="E5" s="144"/>
      <c r="F5" s="2">
        <v>2016</v>
      </c>
      <c r="G5" s="2">
        <v>2015</v>
      </c>
    </row>
    <row r="6" spans="1:7" ht="20.25" customHeight="1" x14ac:dyDescent="0.25">
      <c r="A6" s="19" t="s">
        <v>1</v>
      </c>
      <c r="B6" s="20" t="s">
        <v>2</v>
      </c>
      <c r="C6" s="3"/>
      <c r="D6" s="3"/>
      <c r="E6" s="4"/>
      <c r="F6" s="26">
        <f>F7+F8</f>
        <v>1584068907</v>
      </c>
      <c r="G6" s="26">
        <f>G7+G8</f>
        <v>1740213980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1584068907</v>
      </c>
      <c r="G7" s="11">
        <v>1740213980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/>
      <c r="G8" s="11"/>
    </row>
    <row r="9" spans="1:7" ht="20.25" customHeight="1" x14ac:dyDescent="0.25">
      <c r="A9" s="12" t="s">
        <v>30</v>
      </c>
      <c r="B9" s="18" t="s">
        <v>5</v>
      </c>
      <c r="C9" s="8"/>
      <c r="D9" s="8"/>
      <c r="E9" s="9"/>
      <c r="F9" s="27">
        <f>F10+F11</f>
        <v>909526189</v>
      </c>
      <c r="G9" s="28">
        <f>G10+G11</f>
        <v>753668884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768720333</v>
      </c>
      <c r="G10" s="11">
        <v>614114900</v>
      </c>
    </row>
    <row r="11" spans="1:7" ht="21.75" customHeight="1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140805856</v>
      </c>
      <c r="G11" s="27">
        <f>G12+G13+G14+G15+G16+G17+G18+G19+G22+G23+G24+G25</f>
        <v>139553984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62500000</v>
      </c>
      <c r="G12" s="11">
        <v>62500000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/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48581500</v>
      </c>
      <c r="G14" s="11">
        <v>46115276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10795733</v>
      </c>
      <c r="G15" s="11">
        <v>12262307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/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/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/>
      <c r="G18" s="11"/>
    </row>
    <row r="19" spans="1:7" ht="21.75" customHeight="1" x14ac:dyDescent="0.25">
      <c r="A19" s="6"/>
      <c r="B19" s="8"/>
      <c r="C19" s="8">
        <v>2.8</v>
      </c>
      <c r="D19" s="8" t="s">
        <v>15</v>
      </c>
      <c r="E19" s="9"/>
      <c r="F19" s="27">
        <f>F20+F21</f>
        <v>0</v>
      </c>
      <c r="G19" s="27">
        <f>G20+G21</f>
        <v>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/>
      <c r="G20" s="11"/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/>
      <c r="G21" s="11"/>
    </row>
    <row r="22" spans="1:7" x14ac:dyDescent="0.25">
      <c r="A22" s="6"/>
      <c r="B22" s="8"/>
      <c r="C22" s="8">
        <v>2.9</v>
      </c>
      <c r="D22" s="8" t="s">
        <v>20</v>
      </c>
      <c r="E22" s="9"/>
      <c r="F22" s="11"/>
      <c r="G22" s="11"/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18928623</v>
      </c>
      <c r="G23" s="11">
        <v>18676401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/>
      <c r="G24" s="11"/>
    </row>
    <row r="25" spans="1:7" x14ac:dyDescent="0.25">
      <c r="A25" s="6"/>
      <c r="B25" s="8"/>
      <c r="C25" s="10">
        <v>2.12</v>
      </c>
      <c r="D25" s="8" t="s">
        <v>23</v>
      </c>
      <c r="E25" s="9"/>
      <c r="F25" s="11"/>
      <c r="G25" s="11"/>
    </row>
    <row r="26" spans="1:7" ht="21" customHeight="1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674542718</v>
      </c>
      <c r="G26" s="27">
        <f>G6-G9</f>
        <v>986545096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ht="16.5" customHeight="1" x14ac:dyDescent="0.25">
      <c r="A28" s="12" t="s">
        <v>33</v>
      </c>
      <c r="B28" s="13" t="s">
        <v>26</v>
      </c>
      <c r="C28" s="13"/>
      <c r="D28" s="13"/>
      <c r="E28" s="14"/>
      <c r="F28" s="11">
        <v>266140875</v>
      </c>
      <c r="G28" s="11">
        <v>595718130</v>
      </c>
    </row>
    <row r="29" spans="1:7" ht="21" customHeight="1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-266140875</v>
      </c>
      <c r="G29" s="27">
        <f>G27-G28</f>
        <v>-595718130</v>
      </c>
    </row>
    <row r="30" spans="1:7" ht="21.75" customHeight="1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408401843</v>
      </c>
      <c r="G30" s="27">
        <f>G26+G29</f>
        <v>390826966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ht="21" customHeight="1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408401843</v>
      </c>
      <c r="G32" s="29">
        <f>G30-G31</f>
        <v>390826966</v>
      </c>
    </row>
    <row r="36" spans="1:7" x14ac:dyDescent="0.25">
      <c r="A36" s="21" t="s">
        <v>75</v>
      </c>
    </row>
    <row r="37" spans="1:7" x14ac:dyDescent="0.25">
      <c r="A37" s="142" t="s">
        <v>0</v>
      </c>
      <c r="B37" s="143"/>
      <c r="C37" s="143"/>
      <c r="D37" s="143"/>
      <c r="E37" s="144"/>
      <c r="F37" s="2">
        <v>2016</v>
      </c>
      <c r="G37" s="2">
        <v>2015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2516972</v>
      </c>
      <c r="G39" s="11">
        <v>7464204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369211961</v>
      </c>
      <c r="G40" s="11">
        <v>1061999829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/>
      <c r="G41" s="11"/>
    </row>
    <row r="42" spans="1:7" x14ac:dyDescent="0.25">
      <c r="A42" s="22">
        <v>4</v>
      </c>
      <c r="B42" s="8" t="s">
        <v>42</v>
      </c>
      <c r="C42" s="8"/>
      <c r="D42" s="8"/>
      <c r="E42" s="9"/>
      <c r="F42" s="11"/>
      <c r="G42" s="11"/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9373941081</v>
      </c>
      <c r="G43" s="11">
        <v>9462605681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/>
      <c r="G44" s="11"/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4203500</v>
      </c>
      <c r="G45" s="11">
        <v>4203500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/>
      <c r="G46" s="11"/>
    </row>
    <row r="47" spans="1:7" x14ac:dyDescent="0.25">
      <c r="A47" s="22">
        <v>9</v>
      </c>
      <c r="B47" s="8" t="s">
        <v>46</v>
      </c>
      <c r="C47" s="8"/>
      <c r="D47" s="8"/>
      <c r="E47" s="9"/>
      <c r="F47" s="11"/>
      <c r="G47" s="11"/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436789917</v>
      </c>
      <c r="G48" s="11">
        <v>422401417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-254617014</v>
      </c>
      <c r="G49" s="11">
        <v>-235688391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59078950</v>
      </c>
      <c r="G50" s="11">
        <v>61504350</v>
      </c>
    </row>
    <row r="51" spans="1:7" ht="20.25" customHeight="1" x14ac:dyDescent="0.25">
      <c r="A51" s="145" t="s">
        <v>51</v>
      </c>
      <c r="B51" s="146"/>
      <c r="C51" s="146"/>
      <c r="D51" s="146"/>
      <c r="E51" s="147"/>
      <c r="F51" s="27">
        <f>SUM(F39:F50)</f>
        <v>9991125367</v>
      </c>
      <c r="G51" s="27">
        <f>SUM(G39:G50)</f>
        <v>10784490590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/>
      <c r="G54" s="11"/>
    </row>
    <row r="55" spans="1:7" x14ac:dyDescent="0.25">
      <c r="A55" s="22">
        <v>2</v>
      </c>
      <c r="B55" s="8" t="s">
        <v>54</v>
      </c>
      <c r="C55" s="8"/>
      <c r="D55" s="8"/>
      <c r="E55" s="9"/>
      <c r="F55" s="11"/>
      <c r="G55" s="11"/>
    </row>
    <row r="56" spans="1:7" x14ac:dyDescent="0.25">
      <c r="A56" s="22">
        <v>3</v>
      </c>
      <c r="B56" s="8" t="s">
        <v>55</v>
      </c>
      <c r="C56" s="8"/>
      <c r="D56" s="8"/>
      <c r="E56" s="9"/>
      <c r="F56" s="11"/>
      <c r="G56" s="11"/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147792760</v>
      </c>
      <c r="G57" s="11">
        <v>183645275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5040539228</v>
      </c>
      <c r="G58" s="11">
        <v>5824278404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4802793379</v>
      </c>
      <c r="G59" s="27">
        <f>SUM(G60:G65)</f>
        <v>4776566911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14298000</v>
      </c>
      <c r="G60" s="11">
        <v>15212000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2965162948</v>
      </c>
      <c r="G61" s="11">
        <v>2849847448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1414930588</v>
      </c>
      <c r="G62" s="11">
        <v>1520680500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/>
      <c r="G63" s="11"/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/>
      <c r="G64" s="11"/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408401843</v>
      </c>
      <c r="G65" s="11">
        <v>390826963</v>
      </c>
    </row>
    <row r="66" spans="1:7" ht="25.5" customHeight="1" x14ac:dyDescent="0.25">
      <c r="A66" s="148" t="s">
        <v>69</v>
      </c>
      <c r="B66" s="149"/>
      <c r="C66" s="149"/>
      <c r="D66" s="149"/>
      <c r="E66" s="150"/>
      <c r="F66" s="29">
        <f>F59+F58+F57+F56+F55+F54</f>
        <v>9991125367</v>
      </c>
      <c r="G66" s="29">
        <f>G59+G58+G57+G56+G55+G54</f>
        <v>10784490590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6.140625" customWidth="1"/>
    <col min="7" max="7" width="15.85546875" customWidth="1"/>
  </cols>
  <sheetData>
    <row r="1" spans="1:7" x14ac:dyDescent="0.25">
      <c r="A1" s="21" t="s">
        <v>92</v>
      </c>
      <c r="B1" s="21"/>
      <c r="C1" s="21"/>
      <c r="D1" s="21"/>
      <c r="E1" s="21"/>
      <c r="F1" s="1"/>
      <c r="G1" s="1"/>
    </row>
    <row r="2" spans="1:7" x14ac:dyDescent="0.25">
      <c r="A2" s="21" t="s">
        <v>93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375319125</v>
      </c>
      <c r="G6" s="26">
        <f>G7+G8</f>
        <v>414172343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339469125</v>
      </c>
      <c r="G7" s="11">
        <v>382146933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35850000</v>
      </c>
      <c r="G8" s="11">
        <v>32025410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/>
      <c r="G12" s="11"/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/>
      <c r="G13" s="11"/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/>
      <c r="G14" s="11"/>
    </row>
    <row r="15" spans="1:7" x14ac:dyDescent="0.25">
      <c r="A15" s="6"/>
      <c r="B15" s="8"/>
      <c r="C15" s="8">
        <v>2.4</v>
      </c>
      <c r="D15" s="8" t="s">
        <v>11</v>
      </c>
      <c r="E15" s="9"/>
      <c r="F15" s="11"/>
      <c r="G15" s="11"/>
    </row>
    <row r="16" spans="1:7" x14ac:dyDescent="0.25">
      <c r="A16" s="6"/>
      <c r="B16" s="8"/>
      <c r="C16" s="8">
        <v>2.5</v>
      </c>
      <c r="D16" s="8" t="s">
        <v>12</v>
      </c>
      <c r="E16" s="9"/>
      <c r="F16" s="11"/>
      <c r="G16" s="11"/>
    </row>
    <row r="17" spans="1:7" x14ac:dyDescent="0.25">
      <c r="A17" s="6"/>
      <c r="B17" s="8"/>
      <c r="C17" s="8">
        <v>2.6</v>
      </c>
      <c r="D17" s="8" t="s">
        <v>13</v>
      </c>
      <c r="E17" s="9"/>
      <c r="F17" s="11"/>
      <c r="G17" s="11"/>
    </row>
    <row r="18" spans="1:7" x14ac:dyDescent="0.25">
      <c r="A18" s="6"/>
      <c r="B18" s="8"/>
      <c r="C18" s="8">
        <v>2.7</v>
      </c>
      <c r="D18" s="8" t="s">
        <v>14</v>
      </c>
      <c r="E18" s="9"/>
      <c r="F18" s="11"/>
      <c r="G18" s="11"/>
    </row>
    <row r="19" spans="1:7" x14ac:dyDescent="0.25">
      <c r="A19" s="6"/>
      <c r="B19" s="8"/>
      <c r="C19" s="8">
        <v>2.8</v>
      </c>
      <c r="D19" s="8" t="s">
        <v>15</v>
      </c>
      <c r="E19" s="9"/>
      <c r="F19" s="27"/>
      <c r="G19" s="27"/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/>
      <c r="G20" s="11"/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/>
      <c r="G21" s="11"/>
    </row>
    <row r="22" spans="1:7" x14ac:dyDescent="0.25">
      <c r="A22" s="6"/>
      <c r="B22" s="8"/>
      <c r="C22" s="8">
        <v>2.9</v>
      </c>
      <c r="D22" s="8" t="s">
        <v>20</v>
      </c>
      <c r="E22" s="9"/>
      <c r="F22" s="11"/>
      <c r="G22" s="11"/>
    </row>
    <row r="23" spans="1:7" x14ac:dyDescent="0.25">
      <c r="A23" s="6"/>
      <c r="B23" s="8"/>
      <c r="C23" s="10">
        <v>2.1</v>
      </c>
      <c r="D23" s="8" t="s">
        <v>21</v>
      </c>
      <c r="E23" s="9"/>
      <c r="F23" s="11"/>
      <c r="G23" s="11"/>
    </row>
    <row r="24" spans="1:7" x14ac:dyDescent="0.25">
      <c r="A24" s="6"/>
      <c r="B24" s="8"/>
      <c r="C24" s="10">
        <v>2.11</v>
      </c>
      <c r="D24" s="8" t="s">
        <v>22</v>
      </c>
      <c r="E24" s="9"/>
      <c r="F24" s="11"/>
      <c r="G24" s="11"/>
    </row>
    <row r="25" spans="1:7" x14ac:dyDescent="0.25">
      <c r="A25" s="6"/>
      <c r="B25" s="8"/>
      <c r="C25" s="10">
        <v>2.12</v>
      </c>
      <c r="D25" s="8" t="s">
        <v>23</v>
      </c>
      <c r="E25" s="9"/>
      <c r="F25" s="11"/>
      <c r="G25" s="11"/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34283754</v>
      </c>
      <c r="G39" s="11">
        <v>30271600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99472885</v>
      </c>
      <c r="G40" s="11">
        <v>99351888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1970356110</v>
      </c>
      <c r="G43" s="11">
        <v>1969864494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-13819785</v>
      </c>
      <c r="G44" s="11">
        <v>-13115720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731516112</v>
      </c>
      <c r="G45" s="11">
        <v>720059491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260881250</v>
      </c>
      <c r="G46" s="11">
        <v>259267190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851362750</v>
      </c>
      <c r="G47" s="11">
        <v>845406928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85655851</v>
      </c>
      <c r="G48" s="11">
        <v>84788500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-48872833</v>
      </c>
      <c r="G49" s="11">
        <v>-48628175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36000000</v>
      </c>
      <c r="G50" s="11">
        <v>35000000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4006836094</v>
      </c>
      <c r="G51" s="27">
        <f>SUM(G39:G50)</f>
        <v>3982266196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2796831415</v>
      </c>
      <c r="G56" s="11">
        <v>2794573136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109496125</v>
      </c>
      <c r="G58" s="11">
        <v>108394019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1157986576</v>
      </c>
      <c r="G59" s="27">
        <f>SUM(G60:G65)</f>
        <v>1074024372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399983788</v>
      </c>
      <c r="G60" s="11">
        <v>319826788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601435183</v>
      </c>
      <c r="G61" s="11">
        <v>599256952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109673815</v>
      </c>
      <c r="G62" s="11">
        <v>109256952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40000000</v>
      </c>
      <c r="G64" s="11">
        <v>40000000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6893790</v>
      </c>
      <c r="G65" s="11">
        <v>5683680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4064314116</v>
      </c>
      <c r="G66" s="29">
        <f>SUM(G54:G59)</f>
        <v>3976991527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7" width="20.7109375" customWidth="1"/>
  </cols>
  <sheetData>
    <row r="1" spans="1:7" x14ac:dyDescent="0.25">
      <c r="A1" s="21" t="s">
        <v>98</v>
      </c>
      <c r="B1" s="21"/>
      <c r="C1" s="21"/>
      <c r="D1" s="21"/>
      <c r="E1" s="21"/>
      <c r="F1" s="1"/>
      <c r="G1" s="1"/>
    </row>
    <row r="2" spans="1:7" x14ac:dyDescent="0.25">
      <c r="A2" s="21" t="s">
        <v>99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8170626487</v>
      </c>
      <c r="G6" s="26">
        <f>G7+G8</f>
        <v>8422538795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0</v>
      </c>
      <c r="G7" s="11">
        <v>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8170626487</v>
      </c>
      <c r="G8" s="11">
        <v>8422538795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8169326487</v>
      </c>
      <c r="G9" s="28">
        <f>G10+G11</f>
        <v>8419881894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111005424</v>
      </c>
      <c r="G10" s="11">
        <v>110239891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8058321063</v>
      </c>
      <c r="G11" s="27">
        <f>G12+G13+G14+G15+G16+G17+G18+G19+G22+G23+G24+G25</f>
        <v>8309642003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195218621</v>
      </c>
      <c r="G12" s="11">
        <v>313352224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29794412</v>
      </c>
      <c r="G13" s="11">
        <v>39430907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23067200</v>
      </c>
      <c r="G14" s="11">
        <v>940000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629733750</v>
      </c>
      <c r="G15" s="11">
        <v>914678116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6300000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943800000</v>
      </c>
      <c r="G18" s="11">
        <v>726500000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2740234423</v>
      </c>
      <c r="G19" s="27">
        <f>G20+G21</f>
        <v>2252180920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2740234423</v>
      </c>
      <c r="G20" s="11">
        <v>2252180920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0</v>
      </c>
      <c r="G21" s="11">
        <v>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109731543</v>
      </c>
      <c r="G22" s="11">
        <v>108998575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37861040</v>
      </c>
      <c r="G23" s="11">
        <v>315064107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19017420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3323562654</v>
      </c>
      <c r="G25" s="11">
        <v>3638497154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1300000</v>
      </c>
      <c r="G26" s="27">
        <f>G6-G9</f>
        <v>2656901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66277</v>
      </c>
      <c r="G27" s="11">
        <v>1040702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66277</v>
      </c>
      <c r="G29" s="27">
        <f>G27-G28</f>
        <v>1040702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1366277</v>
      </c>
      <c r="G30" s="27">
        <f>G26+G29</f>
        <v>3697603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0</v>
      </c>
      <c r="G31" s="11">
        <v>0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1366277</v>
      </c>
      <c r="G32" s="29">
        <f>G30-G31</f>
        <v>3697603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91945</v>
      </c>
      <c r="G39" s="11">
        <v>288641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72815967</v>
      </c>
      <c r="G40" s="11">
        <v>58052374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0</v>
      </c>
      <c r="G43" s="11">
        <v>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4910678596</v>
      </c>
      <c r="G44" s="11">
        <v>4384159910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25550000</v>
      </c>
      <c r="G45" s="11">
        <v>25550000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0</v>
      </c>
      <c r="G48" s="11">
        <v>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330848513</v>
      </c>
      <c r="G49" s="11">
        <v>363709553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8926806038</v>
      </c>
      <c r="G50" s="11">
        <v>9192146236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14266791059</v>
      </c>
      <c r="G51" s="27">
        <f>SUM(G39:G50)</f>
        <v>14023906714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12445098613</v>
      </c>
      <c r="G57" s="11">
        <v>13080603263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1625600000</v>
      </c>
      <c r="G58" s="11">
        <v>746612000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196092446</v>
      </c>
      <c r="G59" s="27">
        <f>SUM(G60:G65)</f>
        <v>196691451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3720000</v>
      </c>
      <c r="G60" s="11">
        <v>3720000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24245000</v>
      </c>
      <c r="G61" s="11">
        <v>24245000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166761169</v>
      </c>
      <c r="G62" s="11">
        <v>165028848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1366277</v>
      </c>
      <c r="G65" s="11">
        <v>3697603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14266791059</v>
      </c>
      <c r="G66" s="29">
        <f>G59+G58+G57+G56+G55+G54</f>
        <v>14023906714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7" width="17.140625" customWidth="1"/>
  </cols>
  <sheetData>
    <row r="1" spans="1:7" x14ac:dyDescent="0.25">
      <c r="A1" s="21" t="s">
        <v>96</v>
      </c>
      <c r="B1" s="21"/>
      <c r="C1" s="21"/>
      <c r="D1" s="21"/>
      <c r="E1" s="21"/>
      <c r="F1" s="1"/>
      <c r="G1" s="1"/>
    </row>
    <row r="2" spans="1:7" x14ac:dyDescent="0.25">
      <c r="A2" s="21" t="s">
        <v>97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0</v>
      </c>
      <c r="G6" s="26">
        <f>G7+G8</f>
        <v>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/>
      <c r="G7" s="11"/>
    </row>
    <row r="8" spans="1:7" x14ac:dyDescent="0.25">
      <c r="A8" s="6"/>
      <c r="B8" s="7">
        <v>2</v>
      </c>
      <c r="C8" s="8" t="s">
        <v>4</v>
      </c>
      <c r="D8" s="8"/>
      <c r="E8" s="9"/>
      <c r="F8" s="11"/>
      <c r="G8" s="11"/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0</v>
      </c>
      <c r="G12" s="11">
        <v>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0</v>
      </c>
      <c r="G14" s="11">
        <v>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0</v>
      </c>
      <c r="G19" s="27">
        <f>G20+G21</f>
        <v>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0</v>
      </c>
      <c r="G20" s="11">
        <v>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0</v>
      </c>
      <c r="G21" s="11">
        <v>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6709857</v>
      </c>
      <c r="G39" s="11">
        <v>610962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809226185</v>
      </c>
      <c r="G40" s="11">
        <v>1070847751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0</v>
      </c>
      <c r="G43" s="11">
        <v>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787723890</v>
      </c>
      <c r="G46" s="11">
        <v>284771249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1660674835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894882200</v>
      </c>
      <c r="G48" s="11">
        <v>972732200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780908867</v>
      </c>
      <c r="G49" s="11">
        <v>552476867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4940125834</v>
      </c>
      <c r="G51" s="27">
        <f>SUM(G39:G50)</f>
        <v>2881439029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700650800</v>
      </c>
      <c r="G57" s="11">
        <v>82601144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267756974</v>
      </c>
      <c r="G58" s="11">
        <v>241946324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2409900726</v>
      </c>
      <c r="G59" s="27">
        <f>SUM(G60:G65)</f>
        <v>1451937827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12617000</v>
      </c>
      <c r="G60" s="11">
        <v>13317000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559451183</v>
      </c>
      <c r="G61" s="11">
        <v>424595183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545034964</v>
      </c>
      <c r="G62" s="11">
        <v>365218938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22270030</v>
      </c>
      <c r="G64" s="11">
        <v>22270030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1270527549</v>
      </c>
      <c r="G65" s="11">
        <v>626536676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3378308500</v>
      </c>
      <c r="G66" s="29">
        <f>SUM(G54:G59)</f>
        <v>1776485295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7" width="21.140625" customWidth="1"/>
  </cols>
  <sheetData>
    <row r="1" spans="1:7" x14ac:dyDescent="0.25">
      <c r="A1" s="21" t="s">
        <v>100</v>
      </c>
      <c r="B1" s="21"/>
      <c r="C1" s="21"/>
      <c r="D1" s="21"/>
      <c r="E1" s="21"/>
      <c r="F1" s="1"/>
      <c r="G1" s="1"/>
    </row>
    <row r="2" spans="1:7" x14ac:dyDescent="0.25">
      <c r="A2" s="21" t="s">
        <v>85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5665265891</v>
      </c>
      <c r="G6" s="26">
        <f>G7+G8</f>
        <v>5949064259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5199146754</v>
      </c>
      <c r="G7" s="11">
        <v>3136319544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466119137</v>
      </c>
      <c r="G8" s="11">
        <v>2812744715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100000000</v>
      </c>
      <c r="G12" s="11">
        <v>100000000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21630250</v>
      </c>
      <c r="G13" s="11">
        <v>6261000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13286500</v>
      </c>
      <c r="G14" s="11">
        <v>28380700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34182091</v>
      </c>
      <c r="G15" s="11">
        <v>31317219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1915290705</v>
      </c>
      <c r="G19" s="27">
        <f>G20+G21</f>
        <v>2000777582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490230331</v>
      </c>
      <c r="G20" s="11">
        <v>416487962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1425060374</v>
      </c>
      <c r="G21" s="11">
        <v>1584289620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21832800</v>
      </c>
      <c r="G22" s="11">
        <v>33478324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107250623</v>
      </c>
      <c r="G23" s="11">
        <v>115159545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23643723</v>
      </c>
      <c r="G24" s="11">
        <v>45628300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2557124305</v>
      </c>
      <c r="G25" s="11">
        <v>2994876758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1980170366</v>
      </c>
      <c r="G39" s="11">
        <v>3368902400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39199120</v>
      </c>
      <c r="G40" s="11">
        <v>39759737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80026787</v>
      </c>
      <c r="G41" s="11">
        <v>80026787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30754036576</v>
      </c>
      <c r="G43" s="11">
        <v>25733009918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542926672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11044128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3333682500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70147050</v>
      </c>
      <c r="G47" s="11">
        <v>72743403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5492337136</v>
      </c>
      <c r="G48" s="11">
        <v>5289134636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-1277420133</v>
      </c>
      <c r="G49" s="11">
        <v>-1185173349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4151917023</v>
      </c>
      <c r="G50" s="11">
        <v>4103961287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45178067225</v>
      </c>
      <c r="G51" s="27">
        <f>SUM(G39:G50)</f>
        <v>37502364819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19158976652</v>
      </c>
      <c r="G54" s="11">
        <v>23051869432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2890000000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990854071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353597944</v>
      </c>
      <c r="G57" s="11">
        <v>359122867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7296793926</v>
      </c>
      <c r="G58" s="11">
        <v>13717977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10273432629</v>
      </c>
      <c r="G59" s="27">
        <f>SUM(G60:G65)</f>
        <v>9973693256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32527000</v>
      </c>
      <c r="G60" s="11">
        <v>33842000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6821583783</v>
      </c>
      <c r="G61" s="11">
        <v>6637462733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0</v>
      </c>
      <c r="G62" s="11">
        <v>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2818354229</v>
      </c>
      <c r="G63" s="11">
        <v>2829412519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315674950</v>
      </c>
      <c r="G64" s="11">
        <v>315674950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285292667</v>
      </c>
      <c r="G65" s="11">
        <v>157301054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40963655222</v>
      </c>
      <c r="G66" s="29">
        <f>SUM(G54:G59)</f>
        <v>33398403532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7.140625" customWidth="1"/>
    <col min="7" max="7" width="17" customWidth="1"/>
  </cols>
  <sheetData>
    <row r="1" spans="1:7" x14ac:dyDescent="0.25">
      <c r="A1" s="21" t="s">
        <v>121</v>
      </c>
      <c r="B1" s="21"/>
      <c r="C1" s="21"/>
      <c r="D1" s="21"/>
      <c r="E1" s="21"/>
      <c r="F1" s="1"/>
      <c r="G1" s="1"/>
    </row>
    <row r="2" spans="1:7" x14ac:dyDescent="0.25">
      <c r="A2" s="21" t="s">
        <v>122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4835517684</v>
      </c>
      <c r="G6" s="26">
        <f>G7+G8</f>
        <v>5412372176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3719418718</v>
      </c>
      <c r="G7" s="11">
        <v>4018717669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1116098966</v>
      </c>
      <c r="G8" s="11">
        <v>1393654507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111101000</v>
      </c>
      <c r="G12" s="11">
        <v>108601000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49132400</v>
      </c>
      <c r="G14" s="11">
        <v>50910499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29621409</v>
      </c>
      <c r="G15" s="11">
        <v>43216690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571104272</v>
      </c>
      <c r="G17" s="11">
        <v>159441446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165569400</v>
      </c>
      <c r="G18" s="11">
        <v>165569400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909616041</v>
      </c>
      <c r="G19" s="27">
        <f>G20+G21</f>
        <v>765801937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279521500</v>
      </c>
      <c r="G20" s="11">
        <v>205325350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630094541</v>
      </c>
      <c r="G21" s="11">
        <v>560476587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12278200</v>
      </c>
      <c r="G22" s="11">
        <v>14611250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53574295</v>
      </c>
      <c r="G23" s="11">
        <v>48090159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v>1756490035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866179447</v>
      </c>
      <c r="G39" s="11">
        <v>646960016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6961071159</v>
      </c>
      <c r="G40" s="11">
        <v>6002393805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21900222240</v>
      </c>
      <c r="G43" s="11">
        <v>23266246538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-215609927</v>
      </c>
      <c r="G45" s="11">
        <v>-215609927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772175501</v>
      </c>
      <c r="G46" s="11">
        <v>1904898140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170000000</v>
      </c>
      <c r="G47" s="11">
        <v>168750000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758633818</v>
      </c>
      <c r="G48" s="11">
        <v>739777613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-412095694</v>
      </c>
      <c r="G49" s="11">
        <v>-319285407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16744833</v>
      </c>
      <c r="G50" s="11">
        <v>30953692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30817321377</v>
      </c>
      <c r="G51" s="27">
        <f>SUM(G39:G50)</f>
        <v>32225084470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16985719125</v>
      </c>
      <c r="G54" s="11">
        <v>16671294944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470100000</v>
      </c>
      <c r="G55" s="11">
        <v>273450000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1076296006</v>
      </c>
      <c r="G57" s="11">
        <v>1180411058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446630634</v>
      </c>
      <c r="G58" s="11">
        <v>636602844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12541094490</v>
      </c>
      <c r="G59" s="27">
        <f>SUM(G60:G65)</f>
        <v>14085349129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61112500</v>
      </c>
      <c r="G60" s="11">
        <v>62877500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6791391197</v>
      </c>
      <c r="G61" s="11">
        <v>6791391197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2837255712</v>
      </c>
      <c r="G62" s="11">
        <v>3596665151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75757240</v>
      </c>
      <c r="G63" s="11">
        <v>75757240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1019087806</v>
      </c>
      <c r="G64" s="11">
        <v>1019087806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1756490035</v>
      </c>
      <c r="G65" s="11">
        <v>2539570235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31519840255</v>
      </c>
      <c r="G66" s="29">
        <f>SUM(G54:G59)</f>
        <v>32847107975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7.28515625" customWidth="1"/>
    <col min="7" max="7" width="17.140625" customWidth="1"/>
  </cols>
  <sheetData>
    <row r="1" spans="1:7" x14ac:dyDescent="0.25">
      <c r="A1" s="21" t="s">
        <v>101</v>
      </c>
      <c r="B1" s="21"/>
      <c r="C1" s="21"/>
      <c r="D1" s="21"/>
      <c r="E1" s="21"/>
      <c r="F1" s="1"/>
      <c r="G1" s="1"/>
    </row>
    <row r="2" spans="1:7" x14ac:dyDescent="0.25">
      <c r="A2" s="21" t="s">
        <v>102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8881485100</v>
      </c>
      <c r="G6" s="26">
        <f>G7+G8</f>
        <v>11082932306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8709549375</v>
      </c>
      <c r="G7" s="11">
        <v>10721052007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171935725</v>
      </c>
      <c r="G8" s="11">
        <v>361880299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172000000</v>
      </c>
      <c r="G12" s="11">
        <v>172000000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64674600</v>
      </c>
      <c r="G14" s="11">
        <v>90593401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15363500</v>
      </c>
      <c r="G15" s="11">
        <v>13389023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2250254719</v>
      </c>
      <c r="G18" s="11">
        <v>2250254719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1394309000</v>
      </c>
      <c r="G19" s="27">
        <f>G20+G21</f>
        <v>1476252363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546100000</v>
      </c>
      <c r="G20" s="11">
        <v>635500000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848209000</v>
      </c>
      <c r="G21" s="11">
        <v>840752363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161110200</v>
      </c>
      <c r="G23" s="11">
        <v>220820771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481540527</v>
      </c>
      <c r="G25" s="11">
        <v>1875837470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127193118</v>
      </c>
      <c r="G39" s="11">
        <v>23473788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1665584222</v>
      </c>
      <c r="G40" s="11">
        <v>4148158965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/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85251273793</v>
      </c>
      <c r="G43" s="11">
        <v>82302504215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724552143</v>
      </c>
      <c r="G45" s="11">
        <v>540792143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8542797438</v>
      </c>
      <c r="G48" s="11">
        <v>8521607438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-2272444615</v>
      </c>
      <c r="G49" s="11">
        <v>-2111334415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94038956099</v>
      </c>
      <c r="G51" s="27">
        <f>SUM(G39:G50)</f>
        <v>93425202134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36386723261</v>
      </c>
      <c r="G56" s="11">
        <v>36336266017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172000000</v>
      </c>
      <c r="G57" s="11">
        <v>172000000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22800237350</v>
      </c>
      <c r="G58" s="11">
        <v>22819506741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34679996038</v>
      </c>
      <c r="G59" s="27">
        <f>SUM(G60:G65)</f>
        <v>34097429376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12655000</v>
      </c>
      <c r="G60" s="11">
        <v>12990000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7780409410</v>
      </c>
      <c r="G61" s="11">
        <v>7454455244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25622470015</v>
      </c>
      <c r="G62" s="11">
        <v>24959053160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12388835</v>
      </c>
      <c r="G64" s="11">
        <v>12388835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1252072778</v>
      </c>
      <c r="G65" s="11">
        <v>1658542137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94038956649</v>
      </c>
      <c r="G66" s="29">
        <f>SUM(G54:G59)</f>
        <v>93425202134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7.28515625" customWidth="1"/>
    <col min="7" max="7" width="17.140625" customWidth="1"/>
  </cols>
  <sheetData>
    <row r="1" spans="1:7" x14ac:dyDescent="0.25">
      <c r="A1" s="21" t="s">
        <v>103</v>
      </c>
      <c r="B1" s="21"/>
      <c r="C1" s="21"/>
      <c r="D1" s="21"/>
      <c r="E1" s="21"/>
      <c r="F1" s="1"/>
      <c r="G1" s="1"/>
    </row>
    <row r="2" spans="1:7" x14ac:dyDescent="0.25">
      <c r="A2" s="21" t="s">
        <v>104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3120305146</v>
      </c>
      <c r="G6" s="26">
        <f>G7+G8</f>
        <v>3605544843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1810651380</v>
      </c>
      <c r="G7" s="11">
        <v>2283091181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1309653766</v>
      </c>
      <c r="G8" s="11">
        <v>1322453662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47795500</v>
      </c>
      <c r="G12" s="11">
        <v>75951000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6285162</v>
      </c>
      <c r="G14" s="11">
        <v>12735492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9406290</v>
      </c>
      <c r="G15" s="11">
        <v>8867953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19532772</v>
      </c>
      <c r="G18" s="11">
        <v>19532772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739676187</v>
      </c>
      <c r="G19" s="27">
        <f>G20+G21</f>
        <v>769771740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339674768</v>
      </c>
      <c r="G20" s="11">
        <v>367369029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400001419</v>
      </c>
      <c r="G21" s="11">
        <v>402402711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74569308</v>
      </c>
      <c r="G23" s="11">
        <v>10810434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1258136561</v>
      </c>
      <c r="G25" s="11">
        <v>1224050320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0</v>
      </c>
      <c r="G39" s="11">
        <v>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2345222032</v>
      </c>
      <c r="G40" s="11">
        <v>2270010648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8559876551</v>
      </c>
      <c r="G43" s="11">
        <v>10396001990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-30722104</v>
      </c>
      <c r="G44" s="11">
        <v>-30722104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5619426000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352620876</v>
      </c>
      <c r="G47" s="11">
        <v>468814141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3352777917</v>
      </c>
      <c r="G48" s="11">
        <v>9807502450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-1852428090</v>
      </c>
      <c r="G49" s="11">
        <v>-7037494440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4121388813</v>
      </c>
      <c r="G50" s="11">
        <v>4331363196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22468161995</v>
      </c>
      <c r="G51" s="27">
        <f>SUM(G39:G50)</f>
        <v>20205475881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10444120303</v>
      </c>
      <c r="G54" s="11">
        <v>9699352968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200000000</v>
      </c>
      <c r="G55" s="11">
        <v>200000000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1885509022</v>
      </c>
      <c r="G56" s="11">
        <v>389410870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45703036</v>
      </c>
      <c r="G57" s="11">
        <v>78437385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9892829634</v>
      </c>
      <c r="G59" s="27">
        <f>SUM(G60:G65)</f>
        <v>9838274658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26435000</v>
      </c>
      <c r="G60" s="11">
        <v>25485000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6578357408</v>
      </c>
      <c r="G61" s="11">
        <v>6062268445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1049193998</v>
      </c>
      <c r="G62" s="11">
        <v>1090828021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506156916</v>
      </c>
      <c r="G64" s="11">
        <v>506156916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1732686312</v>
      </c>
      <c r="G65" s="11">
        <v>2153536276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22468161995</v>
      </c>
      <c r="G66" s="29">
        <f>SUM(G54:G59)</f>
        <v>20205475881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7" customWidth="1"/>
    <col min="7" max="7" width="16.85546875" customWidth="1"/>
  </cols>
  <sheetData>
    <row r="1" spans="1:7" x14ac:dyDescent="0.25">
      <c r="A1" s="21" t="s">
        <v>107</v>
      </c>
      <c r="B1" s="21"/>
      <c r="C1" s="21"/>
      <c r="D1" s="21"/>
      <c r="E1" s="21"/>
      <c r="F1" s="1"/>
      <c r="G1" s="1"/>
    </row>
    <row r="2" spans="1:7" x14ac:dyDescent="0.25">
      <c r="A2" s="21" t="s">
        <v>108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283656436</v>
      </c>
      <c r="G6" s="26">
        <f>G7+G8</f>
        <v>301859861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283656436</v>
      </c>
      <c r="G7" s="11">
        <v>301859861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0</v>
      </c>
      <c r="G8" s="11">
        <v>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199842022</v>
      </c>
      <c r="G9" s="28">
        <f>G10+G11</f>
        <v>223262676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142932522</v>
      </c>
      <c r="G10" s="11">
        <v>162274676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56909500</v>
      </c>
      <c r="G11" s="27">
        <f>G12+G13+G14+G15+G16+G17+G18+G19+G22+G23+G24+G25</f>
        <v>60988000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20400000</v>
      </c>
      <c r="G12" s="11">
        <v>20300000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/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1502000</v>
      </c>
      <c r="G14" s="11">
        <v>2075000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10328500</v>
      </c>
      <c r="G15" s="11">
        <v>9592000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1200000</v>
      </c>
      <c r="G19" s="27">
        <f>G20+G21</f>
        <v>1200000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0</v>
      </c>
      <c r="G20" s="11">
        <v>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1200000</v>
      </c>
      <c r="G21" s="11">
        <v>1200000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23479000</v>
      </c>
      <c r="G22" s="11">
        <v>27821000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83814414</v>
      </c>
      <c r="G26" s="27">
        <f>G6-G9</f>
        <v>78597185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83814414</v>
      </c>
      <c r="G30" s="27">
        <f>G26+G29</f>
        <v>78597185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3355695</v>
      </c>
      <c r="G31" s="11">
        <v>3795085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80458719</v>
      </c>
      <c r="G32" s="29">
        <f>G30-G31</f>
        <v>74802100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134101921</v>
      </c>
      <c r="G39" s="11">
        <v>90146889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187033948</v>
      </c>
      <c r="G40" s="11">
        <v>187752097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369896284</v>
      </c>
      <c r="G41" s="11">
        <v>324183787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1120570027</v>
      </c>
      <c r="G43" s="11">
        <v>1196374471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6307087</v>
      </c>
      <c r="G47" s="11">
        <v>6820792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826360792</v>
      </c>
      <c r="G48" s="11">
        <v>825040702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107489473</v>
      </c>
      <c r="G50" s="11">
        <v>107489473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2751759532</v>
      </c>
      <c r="G51" s="27">
        <f>SUM(G39:G50)</f>
        <v>2737808211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1276371321</v>
      </c>
      <c r="G54" s="11">
        <v>1238748459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115000000</v>
      </c>
      <c r="G56" s="11">
        <v>180000000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71817617</v>
      </c>
      <c r="G57" s="11">
        <v>73276425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742177249</v>
      </c>
      <c r="G59" s="27">
        <f>SUM(G60:G65)</f>
        <v>711524320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22655302</v>
      </c>
      <c r="G60" s="11">
        <v>22325302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431617390</v>
      </c>
      <c r="G61" s="11">
        <v>439648495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202968326</v>
      </c>
      <c r="G62" s="11">
        <v>159571813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21841501</v>
      </c>
      <c r="G63" s="11">
        <v>17010311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11921314</v>
      </c>
      <c r="G64" s="11">
        <v>11921314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51173416</v>
      </c>
      <c r="G65" s="11">
        <v>61047085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2205366187</v>
      </c>
      <c r="G66" s="29">
        <f>G59+G58+G57+G56+G55+G54</f>
        <v>2203549204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7" width="16.28515625" customWidth="1"/>
  </cols>
  <sheetData>
    <row r="1" spans="1:7" x14ac:dyDescent="0.25">
      <c r="A1" s="21" t="s">
        <v>105</v>
      </c>
      <c r="B1" s="21"/>
      <c r="C1" s="21"/>
      <c r="D1" s="21"/>
      <c r="E1" s="21"/>
      <c r="F1" s="1"/>
      <c r="G1" s="1"/>
    </row>
    <row r="2" spans="1:7" x14ac:dyDescent="0.25">
      <c r="A2" s="21" t="s">
        <v>106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350762060</v>
      </c>
      <c r="G6" s="26">
        <f>G7+G8</f>
        <v>303362676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300248930</v>
      </c>
      <c r="G7" s="11">
        <v>248475120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50513130</v>
      </c>
      <c r="G8" s="11">
        <v>54887556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10062000</v>
      </c>
      <c r="G12" s="11">
        <v>5482625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6350000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/>
      <c r="G14" s="11"/>
    </row>
    <row r="15" spans="1:7" x14ac:dyDescent="0.25">
      <c r="A15" s="6"/>
      <c r="B15" s="8"/>
      <c r="C15" s="8">
        <v>2.4</v>
      </c>
      <c r="D15" s="8" t="s">
        <v>11</v>
      </c>
      <c r="E15" s="9"/>
      <c r="F15" s="11"/>
      <c r="G15" s="11"/>
    </row>
    <row r="16" spans="1:7" x14ac:dyDescent="0.25">
      <c r="A16" s="6"/>
      <c r="B16" s="8"/>
      <c r="C16" s="8">
        <v>2.5</v>
      </c>
      <c r="D16" s="8" t="s">
        <v>12</v>
      </c>
      <c r="E16" s="9"/>
      <c r="F16" s="11"/>
      <c r="G16" s="11"/>
    </row>
    <row r="17" spans="1:7" x14ac:dyDescent="0.25">
      <c r="A17" s="6"/>
      <c r="B17" s="8"/>
      <c r="C17" s="8">
        <v>2.6</v>
      </c>
      <c r="D17" s="8" t="s">
        <v>13</v>
      </c>
      <c r="E17" s="9"/>
      <c r="F17" s="11"/>
      <c r="G17" s="11"/>
    </row>
    <row r="18" spans="1:7" x14ac:dyDescent="0.25">
      <c r="A18" s="6"/>
      <c r="B18" s="8"/>
      <c r="C18" s="8">
        <v>2.7</v>
      </c>
      <c r="D18" s="8" t="s">
        <v>14</v>
      </c>
      <c r="E18" s="9"/>
      <c r="F18" s="11"/>
      <c r="G18" s="11"/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7800000</v>
      </c>
      <c r="G19" s="27">
        <f>G20+G21</f>
        <v>5400000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7800000</v>
      </c>
      <c r="G20" s="11">
        <v>5400000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/>
      <c r="G21" s="11"/>
    </row>
    <row r="22" spans="1:7" x14ac:dyDescent="0.25">
      <c r="A22" s="6"/>
      <c r="B22" s="8"/>
      <c r="C22" s="8">
        <v>2.9</v>
      </c>
      <c r="D22" s="8" t="s">
        <v>20</v>
      </c>
      <c r="E22" s="9"/>
      <c r="F22" s="11"/>
      <c r="G22" s="11"/>
    </row>
    <row r="23" spans="1:7" x14ac:dyDescent="0.25">
      <c r="A23" s="6"/>
      <c r="B23" s="8"/>
      <c r="C23" s="10">
        <v>2.1</v>
      </c>
      <c r="D23" s="8" t="s">
        <v>21</v>
      </c>
      <c r="E23" s="9"/>
      <c r="F23" s="11"/>
      <c r="G23" s="11"/>
    </row>
    <row r="24" spans="1:7" x14ac:dyDescent="0.25">
      <c r="A24" s="6"/>
      <c r="B24" s="8"/>
      <c r="C24" s="10">
        <v>2.11</v>
      </c>
      <c r="D24" s="8" t="s">
        <v>22</v>
      </c>
      <c r="E24" s="9"/>
      <c r="F24" s="11"/>
      <c r="G24" s="11"/>
    </row>
    <row r="25" spans="1:7" x14ac:dyDescent="0.25">
      <c r="A25" s="6"/>
      <c r="B25" s="8"/>
      <c r="C25" s="10">
        <v>2.12</v>
      </c>
      <c r="D25" s="8" t="s">
        <v>23</v>
      </c>
      <c r="E25" s="9"/>
      <c r="F25" s="11"/>
      <c r="G25" s="11"/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21863816</v>
      </c>
      <c r="G39" s="11">
        <v>11834580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495293525</v>
      </c>
      <c r="G40" s="11">
        <v>207374723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/>
      <c r="G41" s="11"/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0</v>
      </c>
      <c r="G43" s="11">
        <v>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1636625200</v>
      </c>
      <c r="G44" s="11">
        <v>1648615000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0</v>
      </c>
      <c r="G48" s="11">
        <v>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2153782541</v>
      </c>
      <c r="G51" s="27">
        <f>SUM(G39:G50)</f>
        <v>1867824303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731672159</v>
      </c>
      <c r="G57" s="11">
        <v>616097079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1422110382</v>
      </c>
      <c r="G59" s="27">
        <f>SUM(G60:G65)</f>
        <v>1267495036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9740000</v>
      </c>
      <c r="G60" s="11">
        <v>9840000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791270000</v>
      </c>
      <c r="G61" s="11">
        <v>724490000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370327622</v>
      </c>
      <c r="G62" s="11">
        <v>316048485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250772760</v>
      </c>
      <c r="G65" s="11">
        <v>217116551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2153782541</v>
      </c>
      <c r="G66" s="29">
        <f>SUM(G54:G59)</f>
        <v>1883592115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="115" zoomScaleNormal="115" workbookViewId="0">
      <selection activeCell="C17" sqref="C17"/>
    </sheetView>
  </sheetViews>
  <sheetFormatPr defaultRowHeight="15" x14ac:dyDescent="0.25"/>
  <cols>
    <col min="5" max="5" width="38.5703125" bestFit="1" customWidth="1"/>
    <col min="6" max="7" width="15.7109375" customWidth="1"/>
  </cols>
  <sheetData>
    <row r="1" spans="1:7" x14ac:dyDescent="0.25">
      <c r="A1" s="21" t="s">
        <v>109</v>
      </c>
      <c r="B1" s="21"/>
      <c r="C1" s="21"/>
      <c r="D1" s="21"/>
      <c r="E1" s="21"/>
      <c r="F1" s="1"/>
      <c r="G1" s="1"/>
    </row>
    <row r="2" spans="1:7" x14ac:dyDescent="0.25">
      <c r="A2" s="21" t="s">
        <v>110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18500000</v>
      </c>
      <c r="G6" s="26">
        <f>G7+G8</f>
        <v>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0</v>
      </c>
      <c r="G7" s="11">
        <v>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18500000</v>
      </c>
      <c r="G8" s="11">
        <v>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14500000</v>
      </c>
      <c r="G9" s="28">
        <f>G10+G11</f>
        <v>13500000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0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14500000</v>
      </c>
      <c r="G11" s="27">
        <f>G12+G13+G14+G15+G16+G17+G18+G19+G22+G23+G24+G25</f>
        <v>13500000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4500000</v>
      </c>
      <c r="G12" s="11">
        <v>3500000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2000000</v>
      </c>
      <c r="G14" s="11">
        <v>2000000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2000000</v>
      </c>
      <c r="G15" s="11">
        <v>2000000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2000000</v>
      </c>
      <c r="G16" s="11">
        <v>2000000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4000000</v>
      </c>
      <c r="G19" s="27">
        <f>G20+G21</f>
        <v>4000000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2000000</v>
      </c>
      <c r="G20" s="11">
        <v>2000000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2000000</v>
      </c>
      <c r="G21" s="11">
        <v>2000000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4000000</v>
      </c>
      <c r="G26" s="27">
        <f>G6-G9</f>
        <v>-13500000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4000000</v>
      </c>
      <c r="G30" s="27">
        <f>G26+G29</f>
        <v>-13500000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0</v>
      </c>
      <c r="G31" s="11">
        <v>0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4000000</v>
      </c>
      <c r="G32" s="29">
        <f>G30-G31</f>
        <v>-13500000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2600000</v>
      </c>
      <c r="G39" s="11">
        <v>2600000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1100000</v>
      </c>
      <c r="G40" s="11">
        <v>1000000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16800000</v>
      </c>
      <c r="G43" s="11">
        <v>16900000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14000000</v>
      </c>
      <c r="G48" s="11">
        <v>14000000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34500000</v>
      </c>
      <c r="G51" s="27">
        <f>SUM(G39:G50)</f>
        <v>34500000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34500000</v>
      </c>
      <c r="G59" s="27">
        <f>SUM(G60:G65)</f>
        <v>34500000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3500000</v>
      </c>
      <c r="G60" s="11">
        <v>3500000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16500000</v>
      </c>
      <c r="G61" s="11">
        <v>18500000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10000000</v>
      </c>
      <c r="G62" s="11">
        <v>8000000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4500000</v>
      </c>
      <c r="G63" s="11">
        <v>4500000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0</v>
      </c>
      <c r="G65" s="11">
        <v>0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34500000</v>
      </c>
      <c r="G66" s="29">
        <f>G59+G58+G57+G56+G55+G54</f>
        <v>34500000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5.42578125" customWidth="1"/>
    <col min="7" max="7" width="17" customWidth="1"/>
  </cols>
  <sheetData>
    <row r="1" spans="1:7" x14ac:dyDescent="0.25">
      <c r="A1" s="21" t="s">
        <v>115</v>
      </c>
      <c r="B1" s="21"/>
      <c r="C1" s="21"/>
      <c r="D1" s="21"/>
      <c r="E1" s="21"/>
      <c r="F1" s="1"/>
      <c r="G1" s="1"/>
    </row>
    <row r="2" spans="1:7" x14ac:dyDescent="0.25">
      <c r="A2" s="21" t="s">
        <v>114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13479924156</v>
      </c>
      <c r="G6" s="26">
        <f>G7+G8</f>
        <v>16198688693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13479924156</v>
      </c>
      <c r="G7" s="11">
        <v>16198688693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0</v>
      </c>
      <c r="G8" s="11">
        <v>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/>
      <c r="G12" s="11"/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/>
      <c r="G13" s="11"/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243157437</v>
      </c>
      <c r="G14" s="11">
        <v>125253630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662611407</v>
      </c>
      <c r="G19" s="27">
        <f>G20+G21</f>
        <v>619556327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206440495</v>
      </c>
      <c r="G20" s="11">
        <v>233396500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456170912</v>
      </c>
      <c r="G21" s="11">
        <v>386159827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516503308</v>
      </c>
      <c r="G23" s="11">
        <v>358811430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30000000</v>
      </c>
      <c r="G25" s="11">
        <v>49500000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209900436</v>
      </c>
      <c r="G39" s="11">
        <v>896195942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/>
      <c r="G40" s="11"/>
    </row>
    <row r="41" spans="1:7" x14ac:dyDescent="0.25">
      <c r="A41" s="22">
        <v>3</v>
      </c>
      <c r="B41" s="8" t="s">
        <v>41</v>
      </c>
      <c r="C41" s="8"/>
      <c r="D41" s="8"/>
      <c r="E41" s="9"/>
      <c r="F41" s="11"/>
      <c r="G41" s="11"/>
    </row>
    <row r="42" spans="1:7" x14ac:dyDescent="0.25">
      <c r="A42" s="22">
        <v>4</v>
      </c>
      <c r="B42" s="8" t="s">
        <v>42</v>
      </c>
      <c r="C42" s="8"/>
      <c r="D42" s="8"/>
      <c r="E42" s="9"/>
      <c r="F42" s="11"/>
      <c r="G42" s="11"/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f>1350313441+1815142325+122487894+51070858+1033514623</f>
        <v>4372529141</v>
      </c>
      <c r="G43" s="11">
        <f>1529818436+2935807722+103096386+457695+1250000</f>
        <v>4570430239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/>
      <c r="G44" s="11"/>
    </row>
    <row r="45" spans="1:7" x14ac:dyDescent="0.25">
      <c r="A45" s="22">
        <v>7</v>
      </c>
      <c r="B45" s="8" t="s">
        <v>44</v>
      </c>
      <c r="C45" s="8"/>
      <c r="D45" s="8"/>
      <c r="E45" s="9"/>
      <c r="F45" s="11"/>
      <c r="G45" s="11"/>
    </row>
    <row r="46" spans="1:7" x14ac:dyDescent="0.25">
      <c r="A46" s="22">
        <v>8</v>
      </c>
      <c r="B46" s="8" t="s">
        <v>45</v>
      </c>
      <c r="C46" s="8"/>
      <c r="D46" s="8"/>
      <c r="E46" s="9"/>
      <c r="F46" s="11"/>
      <c r="G46" s="11"/>
    </row>
    <row r="47" spans="1:7" x14ac:dyDescent="0.25">
      <c r="A47" s="22">
        <v>9</v>
      </c>
      <c r="B47" s="8" t="s">
        <v>46</v>
      </c>
      <c r="C47" s="8"/>
      <c r="D47" s="8"/>
      <c r="E47" s="9"/>
      <c r="F47" s="11"/>
      <c r="G47" s="11"/>
    </row>
    <row r="48" spans="1:7" x14ac:dyDescent="0.25">
      <c r="A48" s="22">
        <v>10</v>
      </c>
      <c r="B48" s="8" t="s">
        <v>47</v>
      </c>
      <c r="C48" s="8"/>
      <c r="D48" s="8"/>
      <c r="E48" s="9"/>
      <c r="F48" s="11"/>
      <c r="G48" s="11"/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2091082328</v>
      </c>
      <c r="G49" s="11">
        <v>2607585636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f>326497497+455463636+52614213+1000000000</f>
        <v>1834575346</v>
      </c>
      <c r="G50" s="11">
        <f>1000000000+271844087+304377616+191392654</f>
        <v>1767614357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8508087251</v>
      </c>
      <c r="G51" s="27">
        <f>SUM(G39:G50)</f>
        <v>9841826174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f>851791390-F58</f>
        <v>813882152</v>
      </c>
      <c r="G56" s="11">
        <f>428825506-G58</f>
        <v>378131116</v>
      </c>
    </row>
    <row r="57" spans="1:7" x14ac:dyDescent="0.25">
      <c r="A57" s="22">
        <v>4</v>
      </c>
      <c r="B57" s="8" t="s">
        <v>116</v>
      </c>
      <c r="C57" s="8"/>
      <c r="D57" s="8"/>
      <c r="E57" s="9"/>
      <c r="F57" s="11">
        <v>968336633</v>
      </c>
      <c r="G57" s="11">
        <v>2368899583</v>
      </c>
    </row>
    <row r="58" spans="1:7" x14ac:dyDescent="0.25">
      <c r="A58" s="22">
        <v>5</v>
      </c>
      <c r="B58" s="8" t="s">
        <v>117</v>
      </c>
      <c r="C58" s="8"/>
      <c r="D58" s="8"/>
      <c r="E58" s="9"/>
      <c r="F58" s="11">
        <v>37909238</v>
      </c>
      <c r="G58" s="11">
        <v>50694390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6687959227</v>
      </c>
      <c r="G59" s="27">
        <f>SUM(G60:G65)</f>
        <v>7044101085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133250000</v>
      </c>
      <c r="G60" s="11">
        <v>135825000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1138826507</v>
      </c>
      <c r="G61" s="11">
        <v>1109240538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1674054607</v>
      </c>
      <c r="G62" s="11">
        <v>2972605592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/>
      <c r="G63" s="11"/>
    </row>
    <row r="64" spans="1:7" x14ac:dyDescent="0.25">
      <c r="A64" s="22"/>
      <c r="B64" s="8" t="s">
        <v>65</v>
      </c>
      <c r="C64" s="8" t="s">
        <v>118</v>
      </c>
      <c r="D64" s="8"/>
      <c r="E64" s="9"/>
      <c r="F64" s="11">
        <v>3604751838</v>
      </c>
      <c r="G64" s="11">
        <v>3604751838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137076275</v>
      </c>
      <c r="G65" s="11">
        <v>-778321883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8508087250</v>
      </c>
      <c r="G66" s="29">
        <f>SUM(G54:G59)</f>
        <v>9841826174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1"/>
  <sheetViews>
    <sheetView workbookViewId="0">
      <selection activeCell="C17" sqref="C17"/>
    </sheetView>
  </sheetViews>
  <sheetFormatPr defaultRowHeight="15" x14ac:dyDescent="0.25"/>
  <cols>
    <col min="5" max="5" width="34" customWidth="1"/>
    <col min="6" max="6" width="20" customWidth="1"/>
    <col min="7" max="7" width="15.42578125" customWidth="1"/>
  </cols>
  <sheetData>
    <row r="2" spans="1:7" x14ac:dyDescent="0.25">
      <c r="A2" s="32" t="s">
        <v>125</v>
      </c>
      <c r="B2" s="32"/>
      <c r="C2" s="32"/>
      <c r="D2" s="32"/>
      <c r="E2" s="32"/>
    </row>
    <row r="5" spans="1:7" x14ac:dyDescent="0.25">
      <c r="B5" s="32" t="s">
        <v>126</v>
      </c>
      <c r="C5" s="32"/>
      <c r="D5" s="32"/>
      <c r="E5" s="32"/>
    </row>
    <row r="6" spans="1:7" x14ac:dyDescent="0.25">
      <c r="A6" s="142" t="s">
        <v>0</v>
      </c>
      <c r="B6" s="143"/>
      <c r="C6" s="143"/>
      <c r="D6" s="143"/>
      <c r="E6" s="144"/>
      <c r="F6" s="2">
        <v>2017</v>
      </c>
      <c r="G6" s="2">
        <v>2016</v>
      </c>
    </row>
    <row r="7" spans="1:7" x14ac:dyDescent="0.25">
      <c r="A7" s="19" t="s">
        <v>1</v>
      </c>
      <c r="B7" s="20" t="s">
        <v>2</v>
      </c>
      <c r="C7" s="3"/>
      <c r="D7" s="3"/>
      <c r="E7" s="4"/>
      <c r="F7" s="26">
        <f>F8+F9+F10</f>
        <v>17794608031</v>
      </c>
      <c r="G7" s="26">
        <f>G8+G9+G10</f>
        <v>17355398094</v>
      </c>
    </row>
    <row r="8" spans="1:7" x14ac:dyDescent="0.25">
      <c r="A8" s="6"/>
      <c r="B8" s="7">
        <v>1</v>
      </c>
      <c r="C8" s="8" t="s">
        <v>127</v>
      </c>
      <c r="D8" s="8"/>
      <c r="E8" s="9"/>
      <c r="F8" s="11">
        <v>16198002731</v>
      </c>
      <c r="G8" s="11">
        <v>15762609294</v>
      </c>
    </row>
    <row r="9" spans="1:7" x14ac:dyDescent="0.25">
      <c r="A9" s="6"/>
      <c r="B9" s="7">
        <v>2</v>
      </c>
      <c r="C9" s="8" t="s">
        <v>128</v>
      </c>
      <c r="D9" s="8"/>
      <c r="E9" s="9"/>
      <c r="F9" s="11">
        <v>1596605300</v>
      </c>
      <c r="G9" s="11">
        <v>1592788800</v>
      </c>
    </row>
    <row r="10" spans="1:7" x14ac:dyDescent="0.25">
      <c r="A10" s="6"/>
      <c r="B10" s="7">
        <v>3</v>
      </c>
      <c r="C10" s="8" t="s">
        <v>129</v>
      </c>
      <c r="D10" s="8"/>
      <c r="E10" s="9"/>
      <c r="F10" s="11">
        <v>0</v>
      </c>
      <c r="G10" s="34">
        <v>0</v>
      </c>
    </row>
    <row r="11" spans="1:7" x14ac:dyDescent="0.25">
      <c r="A11" s="12" t="s">
        <v>30</v>
      </c>
      <c r="B11" s="18" t="s">
        <v>130</v>
      </c>
      <c r="C11" s="8"/>
      <c r="D11" s="8"/>
      <c r="E11" s="9"/>
      <c r="F11" s="27">
        <f>F12+F13+F14+F15+F16+F17</f>
        <v>9169471834</v>
      </c>
      <c r="G11" s="28">
        <f>G12+G13+G14+G15+G16+G17</f>
        <v>8192314667</v>
      </c>
    </row>
    <row r="12" spans="1:7" x14ac:dyDescent="0.25">
      <c r="A12" s="6"/>
      <c r="B12" s="7">
        <v>1</v>
      </c>
      <c r="C12" s="8" t="s">
        <v>131</v>
      </c>
      <c r="D12" s="8"/>
      <c r="E12" s="9"/>
      <c r="F12" s="11">
        <v>3583853793</v>
      </c>
      <c r="G12" s="11">
        <v>3255156920</v>
      </c>
    </row>
    <row r="13" spans="1:7" x14ac:dyDescent="0.25">
      <c r="A13" s="6"/>
      <c r="B13" s="7">
        <v>2</v>
      </c>
      <c r="C13" s="8" t="s">
        <v>132</v>
      </c>
      <c r="D13" s="8"/>
      <c r="E13" s="9"/>
      <c r="F13" s="58"/>
      <c r="G13" s="59"/>
    </row>
    <row r="14" spans="1:7" x14ac:dyDescent="0.25">
      <c r="A14" s="6"/>
      <c r="B14" s="7">
        <v>3</v>
      </c>
      <c r="C14" s="8" t="s">
        <v>133</v>
      </c>
      <c r="D14" s="8"/>
      <c r="E14" s="9"/>
      <c r="F14" s="11">
        <v>147730847</v>
      </c>
      <c r="G14" s="11">
        <v>158072523</v>
      </c>
    </row>
    <row r="15" spans="1:7" x14ac:dyDescent="0.25">
      <c r="A15" s="6"/>
      <c r="B15" s="7">
        <v>4</v>
      </c>
      <c r="C15" s="8" t="s">
        <v>134</v>
      </c>
      <c r="D15" s="8"/>
      <c r="E15" s="9"/>
      <c r="F15" s="11">
        <v>3245911335</v>
      </c>
      <c r="G15" s="11">
        <v>2628373944</v>
      </c>
    </row>
    <row r="16" spans="1:7" x14ac:dyDescent="0.25">
      <c r="A16" s="6"/>
      <c r="B16" s="7">
        <v>5</v>
      </c>
      <c r="C16" s="8" t="s">
        <v>135</v>
      </c>
      <c r="D16" s="8"/>
      <c r="E16" s="9"/>
      <c r="F16" s="11"/>
      <c r="G16" s="11"/>
    </row>
    <row r="17" spans="1:7" x14ac:dyDescent="0.25">
      <c r="A17" s="6"/>
      <c r="B17" s="7">
        <v>6</v>
      </c>
      <c r="C17" s="8" t="s">
        <v>136</v>
      </c>
      <c r="D17" s="8"/>
      <c r="E17" s="9"/>
      <c r="F17" s="11">
        <v>2191975859</v>
      </c>
      <c r="G17" s="11">
        <v>2150711280</v>
      </c>
    </row>
    <row r="18" spans="1:7" x14ac:dyDescent="0.25">
      <c r="A18" s="12" t="s">
        <v>31</v>
      </c>
      <c r="B18" s="13" t="s">
        <v>137</v>
      </c>
      <c r="C18" s="13"/>
      <c r="D18" s="8"/>
      <c r="E18" s="9"/>
      <c r="F18" s="35">
        <f>F7-F11</f>
        <v>8625136197</v>
      </c>
      <c r="G18" s="35">
        <f>G7-G12</f>
        <v>14100241174</v>
      </c>
    </row>
    <row r="19" spans="1:7" x14ac:dyDescent="0.25">
      <c r="A19" s="6"/>
      <c r="B19" s="8"/>
      <c r="C19" s="8"/>
      <c r="D19" s="8"/>
      <c r="E19" s="9"/>
      <c r="F19" s="11"/>
      <c r="G19" s="11"/>
    </row>
    <row r="20" spans="1:7" x14ac:dyDescent="0.25">
      <c r="A20" s="6" t="s">
        <v>32</v>
      </c>
      <c r="B20" s="8" t="s">
        <v>138</v>
      </c>
      <c r="C20" s="8"/>
      <c r="D20" s="8"/>
      <c r="E20" s="9"/>
      <c r="F20" s="35">
        <f>F21+F22+F23</f>
        <v>122617144</v>
      </c>
      <c r="G20" s="35">
        <f>G21+G22+G23</f>
        <v>122416752</v>
      </c>
    </row>
    <row r="21" spans="1:7" x14ac:dyDescent="0.25">
      <c r="A21" s="6"/>
      <c r="B21" s="8">
        <v>1</v>
      </c>
      <c r="C21" s="8" t="s">
        <v>139</v>
      </c>
      <c r="D21" s="8"/>
      <c r="E21" s="9"/>
      <c r="F21" s="42"/>
      <c r="G21" s="42"/>
    </row>
    <row r="22" spans="1:7" x14ac:dyDescent="0.25">
      <c r="A22" s="6"/>
      <c r="B22" s="8">
        <v>2</v>
      </c>
      <c r="C22" s="8" t="s">
        <v>140</v>
      </c>
      <c r="D22" s="8"/>
      <c r="E22" s="9"/>
      <c r="F22" s="11">
        <v>122617144</v>
      </c>
      <c r="G22" s="11">
        <v>122416752</v>
      </c>
    </row>
    <row r="23" spans="1:7" x14ac:dyDescent="0.25">
      <c r="A23" s="6"/>
      <c r="B23" s="8">
        <v>3</v>
      </c>
      <c r="C23" s="8" t="s">
        <v>141</v>
      </c>
      <c r="D23" s="8"/>
      <c r="E23" s="9"/>
      <c r="F23" s="11"/>
      <c r="G23" s="11"/>
    </row>
    <row r="24" spans="1:7" x14ac:dyDescent="0.25">
      <c r="A24" s="6"/>
      <c r="B24" s="8"/>
      <c r="C24" s="8"/>
      <c r="D24" s="8"/>
      <c r="E24" s="9"/>
      <c r="F24" s="11"/>
      <c r="G24" s="11"/>
    </row>
    <row r="25" spans="1:7" x14ac:dyDescent="0.25">
      <c r="A25" s="6" t="s">
        <v>33</v>
      </c>
      <c r="B25" s="8" t="s">
        <v>142</v>
      </c>
      <c r="C25" s="10"/>
      <c r="D25" s="8"/>
      <c r="E25" s="9"/>
      <c r="F25" s="35">
        <f>F18+F20</f>
        <v>8747753341</v>
      </c>
      <c r="G25" s="35">
        <f>G18+G20</f>
        <v>14222657926</v>
      </c>
    </row>
    <row r="26" spans="1:7" x14ac:dyDescent="0.25">
      <c r="A26" s="6" t="s">
        <v>34</v>
      </c>
      <c r="B26" s="8" t="s">
        <v>143</v>
      </c>
      <c r="C26" s="10"/>
      <c r="D26" s="8"/>
      <c r="E26" s="9"/>
      <c r="F26" s="11"/>
      <c r="G26" s="11"/>
    </row>
    <row r="27" spans="1:7" x14ac:dyDescent="0.25">
      <c r="A27" s="36" t="s">
        <v>35</v>
      </c>
      <c r="B27" s="37" t="s">
        <v>144</v>
      </c>
      <c r="C27" s="38"/>
      <c r="D27" s="37"/>
      <c r="E27" s="39"/>
      <c r="F27" s="40">
        <f>F12+F14+F15+F17+F22</f>
        <v>9292088978</v>
      </c>
      <c r="G27" s="40">
        <f>G12+G14+G15+G17+G22</f>
        <v>8314731419</v>
      </c>
    </row>
    <row r="30" spans="1:7" x14ac:dyDescent="0.25">
      <c r="A30" s="43" t="s">
        <v>145</v>
      </c>
      <c r="B30" s="43"/>
      <c r="C30" s="43"/>
      <c r="D30" s="43"/>
    </row>
    <row r="31" spans="1:7" x14ac:dyDescent="0.25">
      <c r="A31" s="175" t="s">
        <v>146</v>
      </c>
      <c r="B31" s="175"/>
      <c r="C31" s="175"/>
      <c r="D31" s="175"/>
      <c r="E31" s="175"/>
      <c r="F31" s="44">
        <v>2018</v>
      </c>
      <c r="G31" s="44">
        <v>2017</v>
      </c>
    </row>
    <row r="32" spans="1:7" x14ac:dyDescent="0.25">
      <c r="A32" s="171">
        <v>1</v>
      </c>
      <c r="B32" s="171"/>
      <c r="C32" s="171"/>
      <c r="D32" s="171"/>
      <c r="E32" s="171"/>
      <c r="F32" s="44">
        <v>2</v>
      </c>
      <c r="G32" s="44">
        <v>3</v>
      </c>
    </row>
    <row r="33" spans="1:7" x14ac:dyDescent="0.25">
      <c r="A33" s="172" t="s">
        <v>147</v>
      </c>
      <c r="B33" s="173"/>
      <c r="C33" s="173"/>
      <c r="D33" s="173"/>
      <c r="E33" s="174"/>
      <c r="F33" s="60"/>
      <c r="G33" s="61"/>
    </row>
    <row r="34" spans="1:7" x14ac:dyDescent="0.25">
      <c r="A34" s="176" t="s">
        <v>148</v>
      </c>
      <c r="B34" s="167"/>
      <c r="C34" s="167"/>
      <c r="D34" s="167"/>
      <c r="E34" s="168"/>
      <c r="F34" s="64">
        <f>F35+F36+F37+F38+F39+F40+F41+F42+F43+F44+F45</f>
        <v>69468439026</v>
      </c>
      <c r="G34" s="67">
        <f>G35+G36+G37+G38+G39+G40+G41+G42+G43+G44+G45</f>
        <v>68586104686</v>
      </c>
    </row>
    <row r="35" spans="1:7" x14ac:dyDescent="0.25">
      <c r="A35" s="176" t="s">
        <v>149</v>
      </c>
      <c r="B35" s="167"/>
      <c r="C35" s="167"/>
      <c r="D35" s="167"/>
      <c r="E35" s="168"/>
      <c r="F35" s="65">
        <v>145888000</v>
      </c>
      <c r="G35" s="68">
        <v>428542000</v>
      </c>
    </row>
    <row r="36" spans="1:7" x14ac:dyDescent="0.25">
      <c r="A36" s="176" t="s">
        <v>150</v>
      </c>
      <c r="B36" s="167"/>
      <c r="C36" s="167"/>
      <c r="D36" s="167"/>
      <c r="E36" s="168"/>
      <c r="F36" s="66">
        <v>65792714345</v>
      </c>
      <c r="G36" s="68">
        <v>65738619988</v>
      </c>
    </row>
    <row r="37" spans="1:7" x14ac:dyDescent="0.25">
      <c r="A37" s="176" t="s">
        <v>151</v>
      </c>
      <c r="B37" s="167"/>
      <c r="C37" s="167"/>
      <c r="D37" s="167"/>
      <c r="E37" s="168"/>
      <c r="F37" s="63"/>
      <c r="G37" s="68"/>
    </row>
    <row r="38" spans="1:7" x14ac:dyDescent="0.25">
      <c r="A38" s="176" t="s">
        <v>152</v>
      </c>
      <c r="B38" s="167"/>
      <c r="C38" s="167"/>
      <c r="D38" s="167"/>
      <c r="E38" s="168"/>
      <c r="F38" s="63"/>
      <c r="G38" s="68"/>
    </row>
    <row r="39" spans="1:7" x14ac:dyDescent="0.25">
      <c r="A39" s="176" t="s">
        <v>153</v>
      </c>
      <c r="B39" s="167"/>
      <c r="C39" s="167"/>
      <c r="D39" s="167"/>
      <c r="E39" s="168"/>
      <c r="F39" s="63"/>
      <c r="G39" s="68"/>
    </row>
    <row r="40" spans="1:7" x14ac:dyDescent="0.25">
      <c r="A40" s="176" t="s">
        <v>154</v>
      </c>
      <c r="B40" s="167"/>
      <c r="C40" s="167"/>
      <c r="D40" s="167"/>
      <c r="E40" s="168"/>
      <c r="F40" s="63"/>
      <c r="G40" s="68"/>
    </row>
    <row r="41" spans="1:7" x14ac:dyDescent="0.25">
      <c r="A41" s="176" t="s">
        <v>155</v>
      </c>
      <c r="B41" s="167"/>
      <c r="C41" s="167"/>
      <c r="D41" s="167"/>
      <c r="E41" s="168"/>
      <c r="F41" s="63"/>
      <c r="G41" s="68"/>
    </row>
    <row r="42" spans="1:7" x14ac:dyDescent="0.25">
      <c r="A42" s="176" t="s">
        <v>156</v>
      </c>
      <c r="B42" s="167"/>
      <c r="C42" s="167"/>
      <c r="D42" s="167"/>
      <c r="E42" s="168"/>
      <c r="F42" s="66">
        <v>2796877168</v>
      </c>
      <c r="G42" s="68">
        <v>1648468606</v>
      </c>
    </row>
    <row r="43" spans="1:7" x14ac:dyDescent="0.25">
      <c r="A43" s="176" t="s">
        <v>157</v>
      </c>
      <c r="B43" s="167"/>
      <c r="C43" s="167"/>
      <c r="D43" s="167"/>
      <c r="E43" s="168"/>
      <c r="F43" s="63"/>
      <c r="G43" s="68"/>
    </row>
    <row r="44" spans="1:7" x14ac:dyDescent="0.25">
      <c r="A44" s="176" t="s">
        <v>158</v>
      </c>
      <c r="B44" s="167"/>
      <c r="C44" s="167"/>
      <c r="D44" s="167"/>
      <c r="E44" s="168"/>
      <c r="F44" s="66">
        <v>732959513</v>
      </c>
      <c r="G44" s="68">
        <v>770474092</v>
      </c>
    </row>
    <row r="45" spans="1:7" x14ac:dyDescent="0.25">
      <c r="A45" s="176"/>
      <c r="B45" s="167"/>
      <c r="C45" s="167"/>
      <c r="D45" s="167"/>
      <c r="E45" s="168"/>
      <c r="F45" s="63"/>
      <c r="G45" s="62"/>
    </row>
    <row r="46" spans="1:7" x14ac:dyDescent="0.25">
      <c r="A46" s="169" t="s">
        <v>159</v>
      </c>
      <c r="B46" s="169"/>
      <c r="C46" s="169"/>
      <c r="D46" s="169"/>
      <c r="E46" s="170"/>
      <c r="F46" s="64">
        <f>F47+F48+F49+F50+F51+F52+F53+F54</f>
        <v>67886218818</v>
      </c>
      <c r="G46" s="67">
        <f>G47+G48+G49+G50+G51+G52+G53+G54</f>
        <v>67222661368</v>
      </c>
    </row>
    <row r="47" spans="1:7" x14ac:dyDescent="0.25">
      <c r="A47" s="167" t="s">
        <v>160</v>
      </c>
      <c r="B47" s="167"/>
      <c r="C47" s="167"/>
      <c r="D47" s="167"/>
      <c r="E47" s="168"/>
      <c r="F47" s="66"/>
      <c r="G47" s="68"/>
    </row>
    <row r="48" spans="1:7" x14ac:dyDescent="0.25">
      <c r="A48" s="167" t="s">
        <v>161</v>
      </c>
      <c r="B48" s="167"/>
      <c r="C48" s="167"/>
      <c r="D48" s="167"/>
      <c r="E48" s="168"/>
      <c r="F48" s="66"/>
      <c r="G48" s="68"/>
    </row>
    <row r="49" spans="1:7" x14ac:dyDescent="0.25">
      <c r="A49" s="167" t="s">
        <v>162</v>
      </c>
      <c r="B49" s="167"/>
      <c r="C49" s="167"/>
      <c r="D49" s="167"/>
      <c r="E49" s="168"/>
      <c r="F49" s="66">
        <v>3857736000</v>
      </c>
      <c r="G49" s="68">
        <v>3857736000</v>
      </c>
    </row>
    <row r="50" spans="1:7" x14ac:dyDescent="0.25">
      <c r="A50" s="167" t="s">
        <v>163</v>
      </c>
      <c r="B50" s="167"/>
      <c r="C50" s="167"/>
      <c r="D50" s="167"/>
      <c r="E50" s="168"/>
      <c r="F50" s="68">
        <v>1247324285</v>
      </c>
      <c r="G50" s="68">
        <v>1234412775</v>
      </c>
    </row>
    <row r="51" spans="1:7" x14ac:dyDescent="0.25">
      <c r="A51" s="167" t="s">
        <v>164</v>
      </c>
      <c r="B51" s="167"/>
      <c r="C51" s="167"/>
      <c r="D51" s="167"/>
      <c r="E51" s="168"/>
      <c r="F51" s="68"/>
      <c r="G51" s="68"/>
    </row>
    <row r="52" spans="1:7" x14ac:dyDescent="0.25">
      <c r="A52" s="167" t="s">
        <v>165</v>
      </c>
      <c r="B52" s="167"/>
      <c r="C52" s="167"/>
      <c r="D52" s="167"/>
      <c r="E52" s="168"/>
      <c r="F52" s="68"/>
      <c r="G52" s="68"/>
    </row>
    <row r="53" spans="1:7" x14ac:dyDescent="0.25">
      <c r="A53" s="167" t="s">
        <v>166</v>
      </c>
      <c r="B53" s="167"/>
      <c r="C53" s="167"/>
      <c r="D53" s="167"/>
      <c r="E53" s="168"/>
      <c r="F53" s="68"/>
      <c r="G53" s="68"/>
    </row>
    <row r="54" spans="1:7" x14ac:dyDescent="0.25">
      <c r="A54" s="167" t="s">
        <v>167</v>
      </c>
      <c r="B54" s="167"/>
      <c r="C54" s="167"/>
      <c r="D54" s="167"/>
      <c r="E54" s="168"/>
      <c r="F54" s="68">
        <v>62781158533</v>
      </c>
      <c r="G54" s="68">
        <v>62130512593</v>
      </c>
    </row>
    <row r="55" spans="1:7" x14ac:dyDescent="0.25">
      <c r="A55" s="162" t="s">
        <v>168</v>
      </c>
      <c r="B55" s="162"/>
      <c r="C55" s="162"/>
      <c r="D55" s="162"/>
      <c r="E55" s="163"/>
      <c r="F55" s="151">
        <f>F35+F36+F42+F44+F49+F50-F54</f>
        <v>11792340778</v>
      </c>
      <c r="G55" s="151"/>
    </row>
    <row r="56" spans="1:7" x14ac:dyDescent="0.25">
      <c r="A56" s="165"/>
      <c r="B56" s="165"/>
      <c r="C56" s="165"/>
      <c r="D56" s="165"/>
      <c r="E56" s="166"/>
      <c r="F56" s="152"/>
      <c r="G56" s="152"/>
    </row>
    <row r="59" spans="1:7" x14ac:dyDescent="0.25">
      <c r="A59" s="153" t="s">
        <v>169</v>
      </c>
      <c r="B59" s="154"/>
      <c r="C59" s="154"/>
      <c r="D59" s="154"/>
      <c r="E59" s="154"/>
      <c r="F59" s="154"/>
      <c r="G59" s="155"/>
    </row>
    <row r="60" spans="1:7" x14ac:dyDescent="0.25">
      <c r="A60" s="156" t="s">
        <v>0</v>
      </c>
      <c r="B60" s="157"/>
      <c r="C60" s="157"/>
      <c r="D60" s="157"/>
      <c r="E60" s="158"/>
      <c r="F60" s="45">
        <v>2018</v>
      </c>
      <c r="G60" s="45">
        <v>2017</v>
      </c>
    </row>
    <row r="61" spans="1:7" x14ac:dyDescent="0.25">
      <c r="A61" s="46" t="s">
        <v>170</v>
      </c>
      <c r="B61" s="47"/>
      <c r="C61" s="47"/>
      <c r="D61" s="47"/>
      <c r="E61" s="48"/>
      <c r="F61" s="57"/>
      <c r="G61" s="57"/>
    </row>
    <row r="62" spans="1:7" x14ac:dyDescent="0.25">
      <c r="A62" s="49" t="s">
        <v>171</v>
      </c>
      <c r="B62" s="50"/>
      <c r="C62" s="50"/>
      <c r="D62" s="50"/>
      <c r="E62" s="51"/>
      <c r="F62" s="69"/>
      <c r="G62" s="70"/>
    </row>
    <row r="63" spans="1:7" x14ac:dyDescent="0.25">
      <c r="A63" s="49"/>
      <c r="B63" s="52" t="s">
        <v>172</v>
      </c>
      <c r="C63" s="50"/>
      <c r="D63" s="50"/>
      <c r="E63" s="51"/>
      <c r="F63" s="71"/>
      <c r="G63" s="71"/>
    </row>
    <row r="64" spans="1:7" x14ac:dyDescent="0.25">
      <c r="A64" s="49"/>
      <c r="B64" s="52" t="s">
        <v>173</v>
      </c>
      <c r="C64" s="50"/>
      <c r="D64" s="50"/>
      <c r="E64" s="51"/>
      <c r="F64" s="71"/>
      <c r="G64" s="71"/>
    </row>
    <row r="65" spans="1:7" x14ac:dyDescent="0.25">
      <c r="A65" s="49"/>
      <c r="B65" s="52" t="s">
        <v>174</v>
      </c>
      <c r="C65" s="50"/>
      <c r="D65" s="50"/>
      <c r="E65" s="51"/>
      <c r="F65" s="71"/>
      <c r="G65" s="71"/>
    </row>
    <row r="66" spans="1:7" x14ac:dyDescent="0.25">
      <c r="A66" s="49"/>
      <c r="B66" s="52" t="s">
        <v>175</v>
      </c>
      <c r="C66" s="50"/>
      <c r="D66" s="50"/>
      <c r="E66" s="51"/>
      <c r="F66" s="71">
        <v>234738460</v>
      </c>
      <c r="G66" s="71">
        <v>234427496</v>
      </c>
    </row>
    <row r="67" spans="1:7" x14ac:dyDescent="0.25">
      <c r="A67" s="49"/>
      <c r="B67" s="52" t="s">
        <v>176</v>
      </c>
      <c r="C67" s="50"/>
      <c r="D67" s="50"/>
      <c r="E67" s="51"/>
      <c r="F67" s="71">
        <v>41581304</v>
      </c>
      <c r="G67" s="71">
        <v>41579954</v>
      </c>
    </row>
    <row r="68" spans="1:7" x14ac:dyDescent="0.25">
      <c r="A68" s="49"/>
      <c r="B68" s="52" t="s">
        <v>177</v>
      </c>
      <c r="C68" s="50"/>
      <c r="D68" s="50"/>
      <c r="E68" s="51"/>
      <c r="F68" s="71">
        <v>8204843</v>
      </c>
      <c r="G68" s="71">
        <v>8204843</v>
      </c>
    </row>
    <row r="69" spans="1:7" x14ac:dyDescent="0.25">
      <c r="A69" s="49"/>
      <c r="B69" s="52" t="s">
        <v>178</v>
      </c>
      <c r="C69" s="50"/>
      <c r="D69" s="50"/>
      <c r="E69" s="51"/>
      <c r="F69" s="71">
        <v>51695490</v>
      </c>
      <c r="G69" s="71">
        <v>53478005</v>
      </c>
    </row>
    <row r="70" spans="1:7" x14ac:dyDescent="0.25">
      <c r="A70" s="49"/>
      <c r="B70" s="52" t="s">
        <v>179</v>
      </c>
      <c r="C70" s="50"/>
      <c r="D70" s="50"/>
      <c r="E70" s="51"/>
      <c r="F70" s="71">
        <v>310794608</v>
      </c>
      <c r="G70" s="71">
        <v>339658869</v>
      </c>
    </row>
    <row r="71" spans="1:7" x14ac:dyDescent="0.25">
      <c r="A71" s="49"/>
      <c r="B71" s="52" t="s">
        <v>180</v>
      </c>
      <c r="C71" s="50"/>
      <c r="D71" s="50"/>
      <c r="E71" s="51"/>
      <c r="F71" s="71"/>
      <c r="G71" s="71"/>
    </row>
    <row r="72" spans="1:7" x14ac:dyDescent="0.25">
      <c r="A72" s="49"/>
      <c r="B72" s="50"/>
      <c r="C72" s="50"/>
      <c r="D72" s="50"/>
      <c r="E72" s="51"/>
      <c r="F72" s="71"/>
      <c r="G72" s="71"/>
    </row>
    <row r="73" spans="1:7" x14ac:dyDescent="0.25">
      <c r="A73" s="49" t="s">
        <v>181</v>
      </c>
      <c r="B73" s="50"/>
      <c r="C73" s="50"/>
      <c r="D73" s="50"/>
      <c r="E73" s="51"/>
      <c r="F73" s="70"/>
      <c r="G73" s="70"/>
    </row>
    <row r="74" spans="1:7" ht="20.25" customHeight="1" x14ac:dyDescent="0.25">
      <c r="A74" s="49"/>
      <c r="B74" s="159" t="s">
        <v>182</v>
      </c>
      <c r="C74" s="159"/>
      <c r="D74" s="159"/>
      <c r="E74" s="160"/>
      <c r="F74" s="71"/>
      <c r="G74" s="71"/>
    </row>
    <row r="75" spans="1:7" x14ac:dyDescent="0.25">
      <c r="A75" s="49"/>
      <c r="B75" s="50" t="s">
        <v>183</v>
      </c>
      <c r="C75" s="50"/>
      <c r="D75" s="50"/>
      <c r="E75" s="51"/>
      <c r="F75" s="71"/>
      <c r="G75" s="71"/>
    </row>
    <row r="76" spans="1:7" x14ac:dyDescent="0.25">
      <c r="A76" s="49"/>
      <c r="B76" s="50" t="s">
        <v>184</v>
      </c>
      <c r="C76" s="50"/>
      <c r="D76" s="50"/>
      <c r="E76" s="51"/>
      <c r="F76" s="71"/>
      <c r="G76" s="71"/>
    </row>
    <row r="77" spans="1:7" x14ac:dyDescent="0.25">
      <c r="A77" s="49"/>
      <c r="B77" s="50" t="s">
        <v>185</v>
      </c>
      <c r="C77" s="50"/>
      <c r="D77" s="50"/>
      <c r="E77" s="51"/>
      <c r="F77" s="71"/>
      <c r="G77" s="71"/>
    </row>
    <row r="78" spans="1:7" x14ac:dyDescent="0.25">
      <c r="A78" s="49"/>
      <c r="B78" s="50" t="s">
        <v>186</v>
      </c>
      <c r="C78" s="50"/>
      <c r="D78" s="50"/>
      <c r="E78" s="51"/>
      <c r="F78" s="71">
        <v>51695490</v>
      </c>
      <c r="G78" s="71">
        <v>53478005</v>
      </c>
    </row>
    <row r="79" spans="1:7" x14ac:dyDescent="0.25">
      <c r="A79" s="49"/>
      <c r="B79" s="50" t="s">
        <v>187</v>
      </c>
      <c r="C79" s="50"/>
      <c r="D79" s="50"/>
      <c r="E79" s="51"/>
      <c r="F79" s="71"/>
      <c r="G79" s="71"/>
    </row>
    <row r="80" spans="1:7" x14ac:dyDescent="0.25">
      <c r="A80" s="49"/>
      <c r="B80" s="50" t="s">
        <v>188</v>
      </c>
      <c r="C80" s="50"/>
      <c r="D80" s="50"/>
      <c r="E80" s="51"/>
      <c r="F80" s="71"/>
      <c r="G80" s="71"/>
    </row>
    <row r="81" spans="1:7" x14ac:dyDescent="0.25">
      <c r="A81" s="49"/>
      <c r="B81" s="50"/>
      <c r="C81" s="50"/>
      <c r="D81" s="50"/>
      <c r="E81" s="51"/>
      <c r="F81" s="71"/>
      <c r="G81" s="71"/>
    </row>
    <row r="82" spans="1:7" x14ac:dyDescent="0.25">
      <c r="A82" s="53" t="s">
        <v>189</v>
      </c>
      <c r="B82" s="50"/>
      <c r="C82" s="50"/>
      <c r="D82" s="50"/>
      <c r="E82" s="51"/>
      <c r="F82" s="70"/>
      <c r="G82" s="72"/>
    </row>
    <row r="83" spans="1:7" x14ac:dyDescent="0.25">
      <c r="A83" s="49"/>
      <c r="B83" s="50" t="s">
        <v>190</v>
      </c>
      <c r="C83" s="50"/>
      <c r="D83" s="50"/>
      <c r="E83" s="51"/>
      <c r="F83" s="71"/>
      <c r="G83" s="71"/>
    </row>
    <row r="84" spans="1:7" x14ac:dyDescent="0.25">
      <c r="A84" s="49"/>
      <c r="B84" s="50" t="s">
        <v>191</v>
      </c>
      <c r="C84" s="50"/>
      <c r="D84" s="50"/>
      <c r="E84" s="51"/>
      <c r="F84" s="71"/>
      <c r="G84" s="71"/>
    </row>
    <row r="85" spans="1:7" x14ac:dyDescent="0.25">
      <c r="A85" s="49"/>
      <c r="B85" s="50" t="s">
        <v>192</v>
      </c>
      <c r="C85" s="50"/>
      <c r="D85" s="50"/>
      <c r="E85" s="51"/>
      <c r="F85" s="71"/>
      <c r="G85" s="71"/>
    </row>
    <row r="86" spans="1:7" x14ac:dyDescent="0.25">
      <c r="A86" s="49"/>
      <c r="B86" s="50" t="s">
        <v>193</v>
      </c>
      <c r="C86" s="50"/>
      <c r="D86" s="50"/>
      <c r="E86" s="51"/>
      <c r="F86" s="71">
        <v>9449091634</v>
      </c>
      <c r="G86" s="71">
        <v>9224091498</v>
      </c>
    </row>
    <row r="87" spans="1:7" x14ac:dyDescent="0.25">
      <c r="A87" s="54"/>
      <c r="B87" s="55" t="s">
        <v>194</v>
      </c>
      <c r="C87" s="55"/>
      <c r="D87" s="55"/>
      <c r="E87" s="56"/>
      <c r="F87" s="73"/>
      <c r="G87" s="73"/>
    </row>
    <row r="88" spans="1:7" x14ac:dyDescent="0.25">
      <c r="A88" s="161" t="s">
        <v>195</v>
      </c>
      <c r="B88" s="162"/>
      <c r="C88" s="162"/>
      <c r="D88" s="162"/>
      <c r="E88" s="163"/>
      <c r="F88" s="151">
        <f>SUM(F61:F87)</f>
        <v>10147801829</v>
      </c>
      <c r="G88" s="151">
        <f>SUM(G61:G87)</f>
        <v>9954918670</v>
      </c>
    </row>
    <row r="89" spans="1:7" x14ac:dyDescent="0.25">
      <c r="A89" s="164"/>
      <c r="B89" s="165"/>
      <c r="C89" s="165"/>
      <c r="D89" s="165"/>
      <c r="E89" s="166"/>
      <c r="F89" s="152"/>
      <c r="G89" s="152"/>
    </row>
    <row r="90" spans="1:7" x14ac:dyDescent="0.25">
      <c r="F90" s="33"/>
      <c r="G90" s="33"/>
    </row>
    <row r="91" spans="1:7" x14ac:dyDescent="0.25">
      <c r="F91" s="33"/>
      <c r="G91" s="33"/>
    </row>
  </sheetData>
  <mergeCells count="34">
    <mergeCell ref="A45:E45"/>
    <mergeCell ref="A44:E44"/>
    <mergeCell ref="A37:E37"/>
    <mergeCell ref="A38:E38"/>
    <mergeCell ref="A36:E36"/>
    <mergeCell ref="A42:E42"/>
    <mergeCell ref="A41:E41"/>
    <mergeCell ref="A40:E40"/>
    <mergeCell ref="A39:E39"/>
    <mergeCell ref="A6:E6"/>
    <mergeCell ref="A32:E32"/>
    <mergeCell ref="A33:E33"/>
    <mergeCell ref="A31:E31"/>
    <mergeCell ref="A43:E43"/>
    <mergeCell ref="A35:E35"/>
    <mergeCell ref="A34:E34"/>
    <mergeCell ref="A46:E46"/>
    <mergeCell ref="A53:E53"/>
    <mergeCell ref="A52:E52"/>
    <mergeCell ref="A51:E51"/>
    <mergeCell ref="A50:E50"/>
    <mergeCell ref="A49:E49"/>
    <mergeCell ref="A54:E54"/>
    <mergeCell ref="A55:E56"/>
    <mergeCell ref="F55:F56"/>
    <mergeCell ref="A47:E47"/>
    <mergeCell ref="A48:E48"/>
    <mergeCell ref="G55:G56"/>
    <mergeCell ref="A59:G59"/>
    <mergeCell ref="A60:E60"/>
    <mergeCell ref="B74:E74"/>
    <mergeCell ref="A88:E89"/>
    <mergeCell ref="F88:F89"/>
    <mergeCell ref="G88:G89"/>
  </mergeCells>
  <pageMargins left="0.7" right="0.7" top="0.75" bottom="0.75" header="0.3" footer="0.3"/>
  <pageSetup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15.42578125" customWidth="1"/>
    <col min="7" max="7" width="17" customWidth="1"/>
  </cols>
  <sheetData>
    <row r="1" spans="1:7" x14ac:dyDescent="0.25">
      <c r="A1" s="21" t="s">
        <v>113</v>
      </c>
      <c r="B1" s="21"/>
      <c r="C1" s="21"/>
      <c r="D1" s="21"/>
      <c r="E1" s="21"/>
      <c r="F1" s="1"/>
      <c r="G1" s="1"/>
    </row>
    <row r="2" spans="1:7" x14ac:dyDescent="0.25">
      <c r="A2" s="21" t="s">
        <v>114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497935021</v>
      </c>
      <c r="G6" s="26">
        <f>G7+G8</f>
        <v>422752000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497935021</v>
      </c>
      <c r="G7" s="11">
        <v>422752000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0</v>
      </c>
      <c r="G8" s="11">
        <v>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55350000</v>
      </c>
      <c r="G9" s="28">
        <f>G10+G11</f>
        <v>44800000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0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55350000</v>
      </c>
      <c r="G11" s="27">
        <f>G12+G13+G14+G15+G16+G17+G18+G19+G22+G23+G24+G25</f>
        <v>44800000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6700000</v>
      </c>
      <c r="G12" s="11">
        <v>13060000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350000</v>
      </c>
      <c r="G14" s="11">
        <v>240000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37800000</v>
      </c>
      <c r="G19" s="27">
        <f>G20+G21</f>
        <v>31500000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37800000</v>
      </c>
      <c r="G20" s="11">
        <v>31500000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0</v>
      </c>
      <c r="G21" s="11">
        <v>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10500000</v>
      </c>
      <c r="G25" s="11">
        <v>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442585021</v>
      </c>
      <c r="G26" s="27">
        <f>G6-G9</f>
        <v>377952000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442585021</v>
      </c>
      <c r="G30" s="27">
        <f>G26+G29</f>
        <v>377952000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0</v>
      </c>
      <c r="G31" s="11">
        <v>0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442585021</v>
      </c>
      <c r="G32" s="29">
        <f>G30-G31</f>
        <v>377952000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19618934</v>
      </c>
      <c r="G39" s="11">
        <v>159989021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0</v>
      </c>
      <c r="G40" s="11">
        <v>0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1017503963</v>
      </c>
      <c r="G41" s="11">
        <v>908817963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2030846535</v>
      </c>
      <c r="G43" s="11">
        <v>1643309799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55350000</v>
      </c>
      <c r="G47" s="11">
        <v>49300000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22616500</v>
      </c>
      <c r="G48" s="11">
        <v>22616500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3145935932</v>
      </c>
      <c r="G51" s="27">
        <f>SUM(G39:G50)</f>
        <v>2784033283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1802500710</v>
      </c>
      <c r="G59" s="27">
        <f>SUM(G60:G65)</f>
        <v>1632700310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930000</v>
      </c>
      <c r="G60" s="11">
        <v>1012500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923447000</v>
      </c>
      <c r="G61" s="11">
        <v>882129000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430261855</v>
      </c>
      <c r="G62" s="11">
        <v>367506810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8600000</v>
      </c>
      <c r="G64" s="11">
        <v>8600000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439261855</v>
      </c>
      <c r="G65" s="11">
        <v>373452000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1802500710</v>
      </c>
      <c r="G66" s="29">
        <f>G59+G58+G57+G56+G55+G54</f>
        <v>1632700310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38.5703125" bestFit="1" customWidth="1"/>
    <col min="6" max="6" width="21.42578125" customWidth="1"/>
    <col min="7" max="7" width="22" customWidth="1"/>
  </cols>
  <sheetData>
    <row r="1" spans="1:7" x14ac:dyDescent="0.25">
      <c r="A1" s="21" t="s">
        <v>112</v>
      </c>
      <c r="B1" s="21"/>
      <c r="C1" s="21"/>
      <c r="D1" s="21"/>
      <c r="E1" s="21"/>
      <c r="F1" s="1"/>
      <c r="G1" s="1"/>
    </row>
    <row r="2" spans="1:7" x14ac:dyDescent="0.25">
      <c r="A2" s="21" t="s">
        <v>111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119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2018</v>
      </c>
      <c r="G5" s="2">
        <v>2017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26451610041</v>
      </c>
      <c r="G6" s="26">
        <f>G7+G8</f>
        <v>21993115817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318526257</v>
      </c>
      <c r="G7" s="11">
        <v>280925846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26133083784</v>
      </c>
      <c r="G8" s="11">
        <v>21712189971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/>
      <c r="G9" s="28"/>
    </row>
    <row r="10" spans="1:7" x14ac:dyDescent="0.25">
      <c r="A10" s="6"/>
      <c r="B10" s="7">
        <v>1</v>
      </c>
      <c r="C10" s="8" t="s">
        <v>6</v>
      </c>
      <c r="D10" s="8"/>
      <c r="E10" s="9"/>
      <c r="F10" s="11"/>
      <c r="G10" s="11"/>
    </row>
    <row r="11" spans="1:7" x14ac:dyDescent="0.25">
      <c r="A11" s="6"/>
      <c r="B11" s="7">
        <v>2</v>
      </c>
      <c r="C11" s="8" t="s">
        <v>7</v>
      </c>
      <c r="D11" s="8"/>
      <c r="E11" s="9"/>
      <c r="F11" s="27"/>
      <c r="G11" s="27"/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150000000</v>
      </c>
      <c r="G12" s="11">
        <v>188300000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45726000</v>
      </c>
      <c r="G13" s="11">
        <v>6952000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24853125</v>
      </c>
      <c r="G14" s="11">
        <v>44027281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7278256</v>
      </c>
      <c r="G15" s="11">
        <v>9052950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6804648</v>
      </c>
      <c r="G16" s="11">
        <v>7843528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184100000</v>
      </c>
      <c r="G19" s="27">
        <f>G20+G21</f>
        <v>240300000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184100000</v>
      </c>
      <c r="G20" s="11">
        <v>147300000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/>
      <c r="G21" s="11">
        <v>93000000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58352000</v>
      </c>
      <c r="G22" s="11">
        <v>26200000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839056319</v>
      </c>
      <c r="G23" s="11">
        <v>638193855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23469388335</v>
      </c>
      <c r="G25" s="11">
        <v>19431748286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/>
      <c r="G26" s="27"/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/>
      <c r="G27" s="11"/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/>
      <c r="G28" s="11"/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/>
      <c r="G29" s="27"/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/>
      <c r="G30" s="27"/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/>
      <c r="G31" s="11"/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0</v>
      </c>
      <c r="G32" s="29">
        <f>G30-G31</f>
        <v>0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2018</v>
      </c>
      <c r="G37" s="2">
        <v>2017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209269470</v>
      </c>
      <c r="G39" s="11">
        <v>109395456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565228526</v>
      </c>
      <c r="G40" s="11">
        <v>1153696992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4268930633</v>
      </c>
      <c r="G43" s="11">
        <v>3138461680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620173109</v>
      </c>
      <c r="G45" s="11">
        <v>75540000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5032698042</v>
      </c>
      <c r="G46" s="11">
        <v>6614590139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1003446500</v>
      </c>
      <c r="G47" s="11">
        <v>629541500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5275072157</v>
      </c>
      <c r="G48" s="11">
        <v>4678438728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-2350783546</v>
      </c>
      <c r="G49" s="11">
        <v>-1860298524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27848464</v>
      </c>
      <c r="G50" s="11">
        <v>103589663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14651883355</v>
      </c>
      <c r="G51" s="27">
        <f>SUM(G39:G50)</f>
        <v>14642955634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33">
        <v>1185885318</v>
      </c>
      <c r="G56" s="11">
        <v>1024481146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1774144888</v>
      </c>
      <c r="G57" s="11">
        <v>1846106650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3755812379</v>
      </c>
      <c r="G58" s="11">
        <v>4815019902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7926041571</v>
      </c>
      <c r="G59" s="27">
        <f>SUM(G60:G65)</f>
        <v>6958847935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13250000</v>
      </c>
      <c r="G60" s="11">
        <v>15250000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2445348285</v>
      </c>
      <c r="G61" s="11">
        <v>2229174215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3725036729</v>
      </c>
      <c r="G62" s="11">
        <v>3156593314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9298000</v>
      </c>
      <c r="G64" s="11">
        <v>9298000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1733108557</v>
      </c>
      <c r="G65" s="11">
        <v>1548532406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SUM(F54:F59)</f>
        <v>14641884156</v>
      </c>
      <c r="G66" s="29">
        <f>SUM(G54:G59)</f>
        <v>14644455633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topLeftCell="A26" workbookViewId="0">
      <selection activeCell="C17" sqref="C17"/>
    </sheetView>
  </sheetViews>
  <sheetFormatPr defaultRowHeight="15" x14ac:dyDescent="0.25"/>
  <cols>
    <col min="2" max="2" width="45.7109375" customWidth="1"/>
    <col min="3" max="3" width="20.85546875" customWidth="1"/>
    <col min="4" max="4" width="17.85546875" customWidth="1"/>
  </cols>
  <sheetData>
    <row r="2" spans="2:4" x14ac:dyDescent="0.25">
      <c r="B2" t="s">
        <v>781</v>
      </c>
    </row>
    <row r="6" spans="2:4" x14ac:dyDescent="0.25">
      <c r="B6" s="142" t="s">
        <v>291</v>
      </c>
      <c r="C6" s="143"/>
      <c r="D6" s="144"/>
    </row>
    <row r="7" spans="2:4" x14ac:dyDescent="0.25">
      <c r="B7" s="2" t="s">
        <v>146</v>
      </c>
      <c r="C7" s="2">
        <v>2018</v>
      </c>
      <c r="D7" s="2">
        <v>2017</v>
      </c>
    </row>
    <row r="8" spans="2:4" x14ac:dyDescent="0.25">
      <c r="B8" s="140">
        <v>1</v>
      </c>
      <c r="C8" s="140">
        <v>2</v>
      </c>
      <c r="D8" s="140">
        <v>3</v>
      </c>
    </row>
    <row r="9" spans="2:4" x14ac:dyDescent="0.25">
      <c r="B9" s="132" t="s">
        <v>292</v>
      </c>
      <c r="C9" s="141">
        <f>SUM(C10:C11)</f>
        <v>6199333206</v>
      </c>
      <c r="D9" s="141">
        <f>SUM(D10:D11)</f>
        <v>5496864286</v>
      </c>
    </row>
    <row r="10" spans="2:4" x14ac:dyDescent="0.25">
      <c r="B10" s="129" t="s">
        <v>295</v>
      </c>
      <c r="C10" s="141">
        <v>3190469500</v>
      </c>
      <c r="D10" s="141">
        <v>2829541500</v>
      </c>
    </row>
    <row r="11" spans="2:4" x14ac:dyDescent="0.25">
      <c r="B11" s="129" t="s">
        <v>298</v>
      </c>
      <c r="C11" s="141">
        <v>3008863706</v>
      </c>
      <c r="D11" s="141">
        <v>2667322786</v>
      </c>
    </row>
    <row r="12" spans="2:4" x14ac:dyDescent="0.25">
      <c r="B12" s="129" t="s">
        <v>301</v>
      </c>
      <c r="C12" s="133"/>
      <c r="D12" s="133"/>
    </row>
    <row r="13" spans="2:4" x14ac:dyDescent="0.25">
      <c r="B13" s="132" t="s">
        <v>302</v>
      </c>
      <c r="C13" s="141">
        <f>SUM(C14:C19)</f>
        <v>251582499</v>
      </c>
      <c r="D13" s="141">
        <f>SUM(D14:D19)</f>
        <v>252700753</v>
      </c>
    </row>
    <row r="14" spans="2:4" x14ac:dyDescent="0.25">
      <c r="B14" s="129" t="s">
        <v>305</v>
      </c>
      <c r="C14" s="141">
        <v>221000000</v>
      </c>
      <c r="D14" s="141">
        <v>221000000</v>
      </c>
    </row>
    <row r="15" spans="2:4" x14ac:dyDescent="0.25">
      <c r="B15" s="134" t="s">
        <v>308</v>
      </c>
      <c r="C15" s="141">
        <v>4225000</v>
      </c>
      <c r="D15" s="141">
        <v>6094979</v>
      </c>
    </row>
    <row r="16" spans="2:4" x14ac:dyDescent="0.25">
      <c r="B16" s="129" t="s">
        <v>311</v>
      </c>
      <c r="C16" s="141">
        <v>19583333</v>
      </c>
      <c r="D16" s="141">
        <v>17500000</v>
      </c>
    </row>
    <row r="17" spans="2:4" x14ac:dyDescent="0.25">
      <c r="B17" s="129" t="s">
        <v>313</v>
      </c>
      <c r="C17" s="135">
        <v>2700000</v>
      </c>
      <c r="D17" s="135">
        <v>3705000</v>
      </c>
    </row>
    <row r="18" spans="2:4" x14ac:dyDescent="0.25">
      <c r="B18" s="129" t="s">
        <v>316</v>
      </c>
      <c r="C18" s="141">
        <v>4074166</v>
      </c>
      <c r="D18" s="141">
        <v>4400774</v>
      </c>
    </row>
    <row r="19" spans="2:4" x14ac:dyDescent="0.25">
      <c r="B19" s="129" t="s">
        <v>317</v>
      </c>
      <c r="C19" s="133"/>
      <c r="D19" s="133"/>
    </row>
    <row r="20" spans="2:4" x14ac:dyDescent="0.25">
      <c r="B20" s="132" t="s">
        <v>320</v>
      </c>
      <c r="C20" s="141">
        <v>69908692</v>
      </c>
      <c r="D20" s="141">
        <v>90386346</v>
      </c>
    </row>
    <row r="21" spans="2:4" x14ac:dyDescent="0.25">
      <c r="B21" s="132" t="s">
        <v>323</v>
      </c>
      <c r="C21" s="141">
        <v>16127000</v>
      </c>
      <c r="D21" s="141">
        <v>14755828</v>
      </c>
    </row>
    <row r="22" spans="2:4" x14ac:dyDescent="0.25">
      <c r="B22" s="132" t="s">
        <v>326</v>
      </c>
      <c r="C22" s="141">
        <v>86035692</v>
      </c>
      <c r="D22" s="141">
        <v>105142174</v>
      </c>
    </row>
    <row r="23" spans="2:4" x14ac:dyDescent="0.25">
      <c r="B23" s="132" t="s">
        <v>329</v>
      </c>
      <c r="C23" s="133"/>
      <c r="D23" s="133"/>
    </row>
    <row r="24" spans="2:4" x14ac:dyDescent="0.25">
      <c r="B24" s="132" t="s">
        <v>330</v>
      </c>
      <c r="C24" s="133"/>
      <c r="D24" s="133"/>
    </row>
    <row r="25" spans="2:4" x14ac:dyDescent="0.25">
      <c r="B25" s="132" t="s">
        <v>331</v>
      </c>
      <c r="C25" s="141">
        <v>86035692</v>
      </c>
      <c r="D25" s="141">
        <v>105142174</v>
      </c>
    </row>
    <row r="29" spans="2:4" x14ac:dyDescent="0.25">
      <c r="B29" s="142" t="s">
        <v>332</v>
      </c>
      <c r="C29" s="143"/>
      <c r="D29" s="144"/>
    </row>
    <row r="30" spans="2:4" x14ac:dyDescent="0.25">
      <c r="B30" s="2" t="s">
        <v>146</v>
      </c>
      <c r="C30" s="124">
        <v>2018</v>
      </c>
      <c r="D30" s="124">
        <v>2017</v>
      </c>
    </row>
    <row r="31" spans="2:4" x14ac:dyDescent="0.25">
      <c r="B31" s="140">
        <v>1</v>
      </c>
      <c r="C31" s="140">
        <v>2</v>
      </c>
      <c r="D31" s="140">
        <v>3</v>
      </c>
    </row>
    <row r="32" spans="2:4" x14ac:dyDescent="0.25">
      <c r="B32" s="113" t="s">
        <v>333</v>
      </c>
      <c r="C32" s="87"/>
      <c r="D32" s="45"/>
    </row>
    <row r="33" spans="2:4" x14ac:dyDescent="0.25">
      <c r="B33" s="114" t="s">
        <v>334</v>
      </c>
      <c r="C33" s="123">
        <v>66288267</v>
      </c>
      <c r="D33" s="123">
        <v>81363961</v>
      </c>
    </row>
    <row r="34" spans="2:4" x14ac:dyDescent="0.25">
      <c r="B34" s="114" t="s">
        <v>337</v>
      </c>
      <c r="C34" s="123">
        <v>16845901</v>
      </c>
      <c r="D34" s="123">
        <v>17137888</v>
      </c>
    </row>
    <row r="35" spans="2:4" x14ac:dyDescent="0.25">
      <c r="B35" s="114" t="s">
        <v>340</v>
      </c>
      <c r="C35" s="123">
        <v>-430000000</v>
      </c>
      <c r="D35" s="123">
        <v>-340000000</v>
      </c>
    </row>
    <row r="36" spans="2:4" x14ac:dyDescent="0.25">
      <c r="B36" s="125" t="s">
        <v>342</v>
      </c>
      <c r="C36" s="123">
        <v>10670522</v>
      </c>
      <c r="D36" s="123">
        <v>6609728</v>
      </c>
    </row>
    <row r="37" spans="2:4" x14ac:dyDescent="0.25">
      <c r="B37" s="114" t="s">
        <v>345</v>
      </c>
      <c r="C37" s="123">
        <v>14400000</v>
      </c>
      <c r="D37" s="123">
        <v>14755828</v>
      </c>
    </row>
    <row r="38" spans="2:4" x14ac:dyDescent="0.25">
      <c r="B38" s="115" t="s">
        <v>346</v>
      </c>
      <c r="C38" s="123">
        <v>103145000</v>
      </c>
      <c r="D38" s="123">
        <v>103145000</v>
      </c>
    </row>
    <row r="39" spans="2:4" x14ac:dyDescent="0.25">
      <c r="B39" s="114" t="s">
        <v>349</v>
      </c>
      <c r="C39" s="123">
        <v>-94694983</v>
      </c>
      <c r="D39" s="123">
        <v>-90469000</v>
      </c>
    </row>
    <row r="40" spans="2:4" x14ac:dyDescent="0.25">
      <c r="B40" s="114" t="s">
        <v>352</v>
      </c>
      <c r="C40" s="119"/>
      <c r="D40" s="119"/>
    </row>
    <row r="41" spans="2:4" x14ac:dyDescent="0.25">
      <c r="B41" s="114" t="s">
        <v>353</v>
      </c>
      <c r="C41" s="123">
        <v>23333333</v>
      </c>
      <c r="D41" s="123">
        <v>2916667</v>
      </c>
    </row>
    <row r="42" spans="2:4" x14ac:dyDescent="0.25">
      <c r="B42" s="2" t="s">
        <v>168</v>
      </c>
      <c r="C42" s="123">
        <f>SUM(C33:C41)</f>
        <v>-290011960</v>
      </c>
      <c r="D42" s="123">
        <f>SUM(D33:D41)</f>
        <v>-204539928</v>
      </c>
    </row>
    <row r="43" spans="2:4" x14ac:dyDescent="0.25">
      <c r="B43" s="113" t="s">
        <v>356</v>
      </c>
      <c r="C43" s="119"/>
      <c r="D43" s="119"/>
    </row>
    <row r="44" spans="2:4" x14ac:dyDescent="0.25">
      <c r="B44" s="125" t="s">
        <v>357</v>
      </c>
      <c r="C44" s="119"/>
      <c r="D44" s="119"/>
    </row>
    <row r="45" spans="2:4" x14ac:dyDescent="0.25">
      <c r="B45" s="125" t="s">
        <v>358</v>
      </c>
      <c r="C45" s="119"/>
      <c r="D45" s="119"/>
    </row>
    <row r="46" spans="2:4" x14ac:dyDescent="0.25">
      <c r="B46" s="125" t="s">
        <v>359</v>
      </c>
      <c r="C46" s="123">
        <v>1881250</v>
      </c>
      <c r="D46" s="123">
        <v>2687348</v>
      </c>
    </row>
    <row r="47" spans="2:4" x14ac:dyDescent="0.25">
      <c r="B47" s="125" t="s">
        <v>362</v>
      </c>
      <c r="C47" s="123">
        <f>SUM(C48:C50)</f>
        <v>491892510</v>
      </c>
      <c r="D47" s="123">
        <f>SUM(D48:D50)</f>
        <v>407228260</v>
      </c>
    </row>
    <row r="48" spans="2:4" x14ac:dyDescent="0.25">
      <c r="B48" s="125" t="s">
        <v>363</v>
      </c>
      <c r="C48" s="123">
        <v>100000000</v>
      </c>
      <c r="D48" s="123">
        <v>100000000</v>
      </c>
    </row>
    <row r="49" spans="2:4" x14ac:dyDescent="0.25">
      <c r="B49" s="126" t="s">
        <v>365</v>
      </c>
      <c r="C49" s="119"/>
      <c r="D49" s="119"/>
    </row>
    <row r="50" spans="2:4" x14ac:dyDescent="0.25">
      <c r="B50" s="126" t="s">
        <v>366</v>
      </c>
      <c r="C50" s="123">
        <v>391892510</v>
      </c>
      <c r="D50" s="123">
        <v>307228260</v>
      </c>
    </row>
    <row r="51" spans="2:4" x14ac:dyDescent="0.25">
      <c r="B51" s="124" t="s">
        <v>195</v>
      </c>
      <c r="C51" s="119">
        <f>SUM(C44:C47)</f>
        <v>493773760</v>
      </c>
      <c r="D51" s="119">
        <f>SUM(D44:D47)</f>
        <v>409915608</v>
      </c>
    </row>
  </sheetData>
  <mergeCells count="2">
    <mergeCell ref="B6:D6"/>
    <mergeCell ref="B29:D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57" workbookViewId="0">
      <selection activeCell="C17" sqref="C17"/>
    </sheetView>
  </sheetViews>
  <sheetFormatPr defaultRowHeight="15" x14ac:dyDescent="0.25"/>
  <cols>
    <col min="5" max="5" width="36" customWidth="1"/>
    <col min="6" max="6" width="19.140625" customWidth="1"/>
    <col min="7" max="7" width="18.5703125" customWidth="1"/>
  </cols>
  <sheetData>
    <row r="1" spans="1:7" x14ac:dyDescent="0.25">
      <c r="A1" t="s">
        <v>196</v>
      </c>
    </row>
    <row r="3" spans="1:7" x14ac:dyDescent="0.25">
      <c r="B3" s="32" t="s">
        <v>126</v>
      </c>
      <c r="C3" s="32"/>
      <c r="D3" s="32"/>
      <c r="E3" s="32"/>
    </row>
    <row r="4" spans="1:7" x14ac:dyDescent="0.25">
      <c r="A4" s="142" t="s">
        <v>0</v>
      </c>
      <c r="B4" s="143"/>
      <c r="C4" s="143"/>
      <c r="D4" s="143"/>
      <c r="E4" s="144"/>
      <c r="F4" s="2">
        <v>2017</v>
      </c>
      <c r="G4" s="2">
        <v>2016</v>
      </c>
    </row>
    <row r="5" spans="1:7" x14ac:dyDescent="0.25">
      <c r="A5" s="19" t="s">
        <v>1</v>
      </c>
      <c r="B5" s="20" t="s">
        <v>2</v>
      </c>
      <c r="C5" s="3"/>
      <c r="D5" s="3"/>
      <c r="E5" s="4"/>
      <c r="F5" s="26">
        <f>SUM(F6:F8)</f>
        <v>16328850624</v>
      </c>
      <c r="G5" s="26">
        <f>SUM(G6:G8)</f>
        <v>13531177387</v>
      </c>
    </row>
    <row r="6" spans="1:7" x14ac:dyDescent="0.25">
      <c r="A6" s="6"/>
      <c r="B6" s="7">
        <v>1</v>
      </c>
      <c r="C6" s="8" t="s">
        <v>127</v>
      </c>
      <c r="D6" s="8"/>
      <c r="E6" s="9"/>
      <c r="F6" s="11">
        <v>16062495454</v>
      </c>
      <c r="G6" s="11">
        <v>12566373081</v>
      </c>
    </row>
    <row r="7" spans="1:7" x14ac:dyDescent="0.25">
      <c r="A7" s="6"/>
      <c r="B7" s="7">
        <v>2</v>
      </c>
      <c r="C7" s="8" t="s">
        <v>128</v>
      </c>
      <c r="D7" s="8"/>
      <c r="E7" s="9"/>
      <c r="F7" s="11">
        <v>191592000</v>
      </c>
      <c r="G7" s="11">
        <v>911206000</v>
      </c>
    </row>
    <row r="8" spans="1:7" x14ac:dyDescent="0.25">
      <c r="A8" s="6"/>
      <c r="B8" s="7">
        <v>3</v>
      </c>
      <c r="C8" s="8" t="s">
        <v>129</v>
      </c>
      <c r="D8" s="8"/>
      <c r="E8" s="9"/>
      <c r="F8" s="11">
        <v>74763170</v>
      </c>
      <c r="G8" s="34">
        <v>53598306</v>
      </c>
    </row>
    <row r="9" spans="1:7" x14ac:dyDescent="0.25">
      <c r="A9" s="12" t="s">
        <v>30</v>
      </c>
      <c r="B9" s="18" t="s">
        <v>130</v>
      </c>
      <c r="C9" s="8"/>
      <c r="D9" s="8"/>
      <c r="E9" s="9"/>
      <c r="F9" s="27">
        <f>SUM(F10:F15)</f>
        <v>9103787426</v>
      </c>
      <c r="G9" s="28">
        <f>SUM(G10:G15)</f>
        <v>7893087535</v>
      </c>
    </row>
    <row r="10" spans="1:7" x14ac:dyDescent="0.25">
      <c r="A10" s="6"/>
      <c r="B10" s="7">
        <v>1</v>
      </c>
      <c r="C10" s="8" t="s">
        <v>131</v>
      </c>
      <c r="D10" s="8"/>
      <c r="E10" s="9"/>
      <c r="F10" s="11">
        <v>3999765928</v>
      </c>
      <c r="G10" s="11">
        <v>3689941283</v>
      </c>
    </row>
    <row r="11" spans="1:7" x14ac:dyDescent="0.25">
      <c r="A11" s="6"/>
      <c r="B11" s="7">
        <v>2</v>
      </c>
      <c r="C11" s="8" t="s">
        <v>132</v>
      </c>
      <c r="D11" s="8"/>
      <c r="E11" s="9"/>
      <c r="F11" s="74">
        <v>485677019</v>
      </c>
      <c r="G11" s="74">
        <v>100996747</v>
      </c>
    </row>
    <row r="12" spans="1:7" x14ac:dyDescent="0.25">
      <c r="A12" s="6"/>
      <c r="B12" s="7">
        <v>3</v>
      </c>
      <c r="C12" s="8" t="s">
        <v>133</v>
      </c>
      <c r="D12" s="8"/>
      <c r="E12" s="9"/>
      <c r="F12" s="11">
        <v>1518573842</v>
      </c>
      <c r="G12" s="11">
        <v>1442582125</v>
      </c>
    </row>
    <row r="13" spans="1:7" x14ac:dyDescent="0.25">
      <c r="A13" s="6"/>
      <c r="B13" s="7">
        <v>4</v>
      </c>
      <c r="C13" s="8" t="s">
        <v>134</v>
      </c>
      <c r="D13" s="8"/>
      <c r="E13" s="9"/>
      <c r="F13" s="11">
        <v>3071258758</v>
      </c>
      <c r="G13" s="11">
        <v>2653894685</v>
      </c>
    </row>
    <row r="14" spans="1:7" x14ac:dyDescent="0.25">
      <c r="A14" s="6"/>
      <c r="B14" s="7">
        <v>5</v>
      </c>
      <c r="C14" s="8" t="s">
        <v>135</v>
      </c>
      <c r="D14" s="8"/>
      <c r="E14" s="9"/>
      <c r="F14" s="11">
        <v>17147039</v>
      </c>
      <c r="G14" s="11">
        <v>2910695</v>
      </c>
    </row>
    <row r="15" spans="1:7" x14ac:dyDescent="0.25">
      <c r="A15" s="6"/>
      <c r="B15" s="7">
        <v>6</v>
      </c>
      <c r="C15" s="8" t="s">
        <v>136</v>
      </c>
      <c r="D15" s="8"/>
      <c r="E15" s="9"/>
      <c r="F15" s="11">
        <v>11364840</v>
      </c>
      <c r="G15" s="11">
        <v>2762000</v>
      </c>
    </row>
    <row r="16" spans="1:7" x14ac:dyDescent="0.25">
      <c r="A16" s="12" t="s">
        <v>31</v>
      </c>
      <c r="B16" s="13" t="s">
        <v>137</v>
      </c>
      <c r="C16" s="13"/>
      <c r="D16" s="8"/>
      <c r="E16" s="9"/>
      <c r="F16" s="35">
        <v>197372</v>
      </c>
      <c r="G16" s="35"/>
    </row>
    <row r="17" spans="1:7" x14ac:dyDescent="0.25">
      <c r="A17" s="6"/>
      <c r="B17" s="8"/>
      <c r="C17" s="8"/>
      <c r="D17" s="8"/>
      <c r="E17" s="9"/>
      <c r="F17" s="11"/>
      <c r="G17" s="11"/>
    </row>
    <row r="18" spans="1:7" x14ac:dyDescent="0.25">
      <c r="A18" s="6" t="s">
        <v>32</v>
      </c>
      <c r="B18" s="8" t="s">
        <v>138</v>
      </c>
      <c r="C18" s="8"/>
      <c r="D18" s="8"/>
      <c r="E18" s="9"/>
      <c r="F18" s="41">
        <f>SUM(F19:F21)</f>
        <v>314124913</v>
      </c>
      <c r="G18" s="35">
        <f>SUM(G19:G21)</f>
        <v>424118976</v>
      </c>
    </row>
    <row r="19" spans="1:7" x14ac:dyDescent="0.25">
      <c r="A19" s="6"/>
      <c r="B19" s="8">
        <v>1</v>
      </c>
      <c r="C19" s="8" t="s">
        <v>139</v>
      </c>
      <c r="D19" s="8"/>
      <c r="E19" s="9"/>
      <c r="F19" s="42"/>
      <c r="G19" s="75">
        <v>588881</v>
      </c>
    </row>
    <row r="20" spans="1:7" x14ac:dyDescent="0.25">
      <c r="A20" s="6"/>
      <c r="B20" s="8">
        <v>2</v>
      </c>
      <c r="C20" s="8" t="s">
        <v>140</v>
      </c>
      <c r="D20" s="8"/>
      <c r="E20" s="9"/>
      <c r="F20" s="11">
        <v>182259294</v>
      </c>
      <c r="G20" s="11">
        <v>132757270</v>
      </c>
    </row>
    <row r="21" spans="1:7" x14ac:dyDescent="0.25">
      <c r="A21" s="6"/>
      <c r="B21" s="8">
        <v>3</v>
      </c>
      <c r="C21" s="8" t="s">
        <v>141</v>
      </c>
      <c r="D21" s="8"/>
      <c r="E21" s="9"/>
      <c r="F21" s="11">
        <v>131865619</v>
      </c>
      <c r="G21" s="11">
        <v>290772825</v>
      </c>
    </row>
    <row r="22" spans="1:7" x14ac:dyDescent="0.25">
      <c r="A22" s="6"/>
      <c r="B22" s="8"/>
      <c r="C22" s="8"/>
      <c r="D22" s="8"/>
      <c r="E22" s="9"/>
      <c r="F22" s="11"/>
      <c r="G22" s="11"/>
    </row>
    <row r="23" spans="1:7" x14ac:dyDescent="0.25">
      <c r="A23" s="6" t="s">
        <v>33</v>
      </c>
      <c r="B23" s="8" t="s">
        <v>142</v>
      </c>
      <c r="C23" s="10"/>
      <c r="D23" s="8"/>
      <c r="E23" s="9"/>
      <c r="F23" s="41">
        <v>7307773579</v>
      </c>
      <c r="G23" s="41">
        <v>5486484078</v>
      </c>
    </row>
    <row r="24" spans="1:7" x14ac:dyDescent="0.25">
      <c r="A24" s="6" t="s">
        <v>34</v>
      </c>
      <c r="B24" s="8" t="s">
        <v>143</v>
      </c>
      <c r="C24" s="10"/>
      <c r="D24" s="8"/>
      <c r="E24" s="9"/>
      <c r="F24" s="11"/>
      <c r="G24" s="11"/>
    </row>
    <row r="25" spans="1:7" x14ac:dyDescent="0.25">
      <c r="A25" s="36" t="s">
        <v>35</v>
      </c>
      <c r="B25" s="37" t="s">
        <v>144</v>
      </c>
      <c r="C25" s="38"/>
      <c r="D25" s="37"/>
      <c r="E25" s="39"/>
      <c r="F25" s="40"/>
      <c r="G25" s="40"/>
    </row>
    <row r="28" spans="1:7" x14ac:dyDescent="0.25">
      <c r="A28" s="43" t="s">
        <v>145</v>
      </c>
      <c r="B28" s="43"/>
      <c r="C28" s="43"/>
      <c r="D28" s="43"/>
    </row>
    <row r="29" spans="1:7" x14ac:dyDescent="0.25">
      <c r="A29" s="175" t="s">
        <v>146</v>
      </c>
      <c r="B29" s="175"/>
      <c r="C29" s="175"/>
      <c r="D29" s="175"/>
      <c r="E29" s="175"/>
      <c r="F29" s="44">
        <v>2018</v>
      </c>
      <c r="G29" s="44">
        <v>2017</v>
      </c>
    </row>
    <row r="30" spans="1:7" x14ac:dyDescent="0.25">
      <c r="A30" s="171">
        <v>1</v>
      </c>
      <c r="B30" s="171"/>
      <c r="C30" s="171"/>
      <c r="D30" s="171"/>
      <c r="E30" s="171"/>
      <c r="F30" s="44">
        <v>2</v>
      </c>
      <c r="G30" s="44">
        <v>3</v>
      </c>
    </row>
    <row r="31" spans="1:7" x14ac:dyDescent="0.25">
      <c r="A31" s="172" t="s">
        <v>147</v>
      </c>
      <c r="B31" s="173"/>
      <c r="C31" s="173"/>
      <c r="D31" s="173"/>
      <c r="E31" s="174"/>
      <c r="F31" s="60"/>
      <c r="G31" s="61"/>
    </row>
    <row r="32" spans="1:7" x14ac:dyDescent="0.25">
      <c r="A32" s="176" t="s">
        <v>148</v>
      </c>
      <c r="B32" s="167"/>
      <c r="C32" s="167"/>
      <c r="D32" s="167"/>
      <c r="E32" s="168"/>
      <c r="F32" s="64">
        <f>F33+F34+F35+F36+F37+F38+F39+F40+F41+F42+F43</f>
        <v>70230614669</v>
      </c>
      <c r="G32" s="67">
        <f>G33+G34+G35+G36+G37+G38+G39+G40+G41+G42+G43</f>
        <v>56257175025</v>
      </c>
    </row>
    <row r="33" spans="1:7" x14ac:dyDescent="0.25">
      <c r="A33" s="176" t="s">
        <v>149</v>
      </c>
      <c r="B33" s="167"/>
      <c r="C33" s="167"/>
      <c r="D33" s="167"/>
      <c r="E33" s="168"/>
      <c r="F33" s="66">
        <v>125315760</v>
      </c>
      <c r="G33" s="68">
        <v>342689665</v>
      </c>
    </row>
    <row r="34" spans="1:7" x14ac:dyDescent="0.25">
      <c r="A34" s="176" t="s">
        <v>150</v>
      </c>
      <c r="B34" s="167"/>
      <c r="C34" s="167"/>
      <c r="D34" s="167"/>
      <c r="E34" s="168"/>
      <c r="F34" s="66">
        <v>67570341727</v>
      </c>
      <c r="G34" s="68">
        <v>54356181969</v>
      </c>
    </row>
    <row r="35" spans="1:7" x14ac:dyDescent="0.25">
      <c r="A35" s="176" t="s">
        <v>151</v>
      </c>
      <c r="B35" s="167"/>
      <c r="C35" s="167"/>
      <c r="D35" s="167"/>
      <c r="E35" s="168"/>
      <c r="F35" s="66"/>
      <c r="G35" s="68"/>
    </row>
    <row r="36" spans="1:7" x14ac:dyDescent="0.25">
      <c r="A36" s="176" t="s">
        <v>152</v>
      </c>
      <c r="B36" s="167"/>
      <c r="C36" s="167"/>
      <c r="D36" s="167"/>
      <c r="E36" s="168"/>
      <c r="F36" s="66">
        <v>64997918</v>
      </c>
      <c r="G36" s="68">
        <v>100302592</v>
      </c>
    </row>
    <row r="37" spans="1:7" x14ac:dyDescent="0.25">
      <c r="A37" s="176" t="s">
        <v>153</v>
      </c>
      <c r="B37" s="167"/>
      <c r="C37" s="167"/>
      <c r="D37" s="167"/>
      <c r="E37" s="168"/>
      <c r="F37" s="66"/>
      <c r="G37" s="68"/>
    </row>
    <row r="38" spans="1:7" x14ac:dyDescent="0.25">
      <c r="A38" s="176" t="s">
        <v>154</v>
      </c>
      <c r="B38" s="167"/>
      <c r="C38" s="167"/>
      <c r="D38" s="167"/>
      <c r="E38" s="168"/>
      <c r="F38" s="66"/>
      <c r="G38" s="68"/>
    </row>
    <row r="39" spans="1:7" x14ac:dyDescent="0.25">
      <c r="A39" s="176" t="s">
        <v>155</v>
      </c>
      <c r="B39" s="167"/>
      <c r="C39" s="167"/>
      <c r="D39" s="167"/>
      <c r="E39" s="168"/>
      <c r="F39" s="66"/>
      <c r="G39" s="68"/>
    </row>
    <row r="40" spans="1:7" x14ac:dyDescent="0.25">
      <c r="A40" s="176" t="s">
        <v>156</v>
      </c>
      <c r="B40" s="167"/>
      <c r="C40" s="167"/>
      <c r="D40" s="167"/>
      <c r="E40" s="168"/>
      <c r="F40" s="66">
        <v>2081138952</v>
      </c>
      <c r="G40" s="68">
        <v>1093689248</v>
      </c>
    </row>
    <row r="41" spans="1:7" x14ac:dyDescent="0.25">
      <c r="A41" s="176" t="s">
        <v>157</v>
      </c>
      <c r="B41" s="167"/>
      <c r="C41" s="167"/>
      <c r="D41" s="167"/>
      <c r="E41" s="168"/>
      <c r="F41" s="66"/>
      <c r="G41" s="68"/>
    </row>
    <row r="42" spans="1:7" x14ac:dyDescent="0.25">
      <c r="A42" s="176" t="s">
        <v>158</v>
      </c>
      <c r="B42" s="167"/>
      <c r="C42" s="167"/>
      <c r="D42" s="167"/>
      <c r="E42" s="168"/>
      <c r="F42" s="66">
        <v>388820312</v>
      </c>
      <c r="G42" s="68">
        <v>364311551</v>
      </c>
    </row>
    <row r="43" spans="1:7" x14ac:dyDescent="0.25">
      <c r="A43" s="176"/>
      <c r="B43" s="167"/>
      <c r="C43" s="167"/>
      <c r="D43" s="167"/>
      <c r="E43" s="168"/>
      <c r="F43" s="66"/>
      <c r="G43" s="68"/>
    </row>
    <row r="44" spans="1:7" x14ac:dyDescent="0.25">
      <c r="A44" s="169" t="s">
        <v>159</v>
      </c>
      <c r="B44" s="169"/>
      <c r="C44" s="169"/>
      <c r="D44" s="169"/>
      <c r="E44" s="170"/>
      <c r="F44" s="64">
        <f>F45+F46+F47-F48+F49+F50+F51-F52</f>
        <v>4866141645</v>
      </c>
      <c r="G44" s="67">
        <f>G45+G46+G47-G48+G49+G50+G51-G52</f>
        <v>4607224571</v>
      </c>
    </row>
    <row r="45" spans="1:7" x14ac:dyDescent="0.25">
      <c r="A45" s="167" t="s">
        <v>160</v>
      </c>
      <c r="B45" s="167"/>
      <c r="C45" s="167"/>
      <c r="D45" s="167"/>
      <c r="E45" s="168"/>
      <c r="F45" s="66"/>
      <c r="G45" s="68"/>
    </row>
    <row r="46" spans="1:7" x14ac:dyDescent="0.25">
      <c r="A46" s="167" t="s">
        <v>161</v>
      </c>
      <c r="B46" s="167"/>
      <c r="C46" s="167"/>
      <c r="D46" s="167"/>
      <c r="E46" s="168"/>
      <c r="F46" s="66"/>
      <c r="G46" s="68"/>
    </row>
    <row r="47" spans="1:7" x14ac:dyDescent="0.25">
      <c r="A47" s="167" t="s">
        <v>162</v>
      </c>
      <c r="B47" s="167"/>
      <c r="C47" s="167"/>
      <c r="D47" s="167"/>
      <c r="E47" s="168"/>
      <c r="F47" s="66">
        <v>6007403912</v>
      </c>
      <c r="G47" s="68">
        <v>5885886057</v>
      </c>
    </row>
    <row r="48" spans="1:7" x14ac:dyDescent="0.25">
      <c r="A48" s="167" t="s">
        <v>163</v>
      </c>
      <c r="B48" s="167"/>
      <c r="C48" s="167"/>
      <c r="D48" s="167"/>
      <c r="E48" s="168"/>
      <c r="F48" s="68">
        <v>1141262267</v>
      </c>
      <c r="G48" s="68">
        <v>1278661486</v>
      </c>
    </row>
    <row r="49" spans="1:7" x14ac:dyDescent="0.25">
      <c r="A49" s="167" t="s">
        <v>164</v>
      </c>
      <c r="B49" s="167"/>
      <c r="C49" s="167"/>
      <c r="D49" s="167"/>
      <c r="E49" s="168"/>
      <c r="F49" s="68"/>
      <c r="G49" s="68"/>
    </row>
    <row r="50" spans="1:7" x14ac:dyDescent="0.25">
      <c r="A50" s="167" t="s">
        <v>165</v>
      </c>
      <c r="B50" s="167"/>
      <c r="C50" s="167"/>
      <c r="D50" s="167"/>
      <c r="E50" s="168"/>
      <c r="F50" s="68"/>
      <c r="G50" s="68"/>
    </row>
    <row r="51" spans="1:7" x14ac:dyDescent="0.25">
      <c r="A51" s="167" t="s">
        <v>166</v>
      </c>
      <c r="B51" s="167"/>
      <c r="C51" s="167"/>
      <c r="D51" s="167"/>
      <c r="E51" s="168"/>
      <c r="F51" s="68"/>
      <c r="G51" s="68"/>
    </row>
    <row r="52" spans="1:7" x14ac:dyDescent="0.25">
      <c r="A52" s="167" t="s">
        <v>167</v>
      </c>
      <c r="B52" s="167"/>
      <c r="C52" s="167"/>
      <c r="D52" s="167"/>
      <c r="E52" s="168"/>
      <c r="F52" s="68"/>
      <c r="G52" s="68"/>
    </row>
    <row r="53" spans="1:7" x14ac:dyDescent="0.25">
      <c r="A53" s="162" t="s">
        <v>168</v>
      </c>
      <c r="B53" s="162"/>
      <c r="C53" s="162"/>
      <c r="D53" s="162"/>
      <c r="E53" s="163"/>
      <c r="F53" s="177">
        <f>F32+F44</f>
        <v>75096756314</v>
      </c>
      <c r="G53" s="177">
        <f>G32+G44</f>
        <v>60864399596</v>
      </c>
    </row>
    <row r="54" spans="1:7" x14ac:dyDescent="0.25">
      <c r="A54" s="165"/>
      <c r="B54" s="165"/>
      <c r="C54" s="165"/>
      <c r="D54" s="165"/>
      <c r="E54" s="166"/>
      <c r="F54" s="178"/>
      <c r="G54" s="178"/>
    </row>
    <row r="57" spans="1:7" x14ac:dyDescent="0.25">
      <c r="A57" s="153" t="s">
        <v>169</v>
      </c>
      <c r="B57" s="154"/>
      <c r="C57" s="154"/>
      <c r="D57" s="154"/>
      <c r="E57" s="154"/>
      <c r="F57" s="154"/>
      <c r="G57" s="155"/>
    </row>
    <row r="58" spans="1:7" x14ac:dyDescent="0.25">
      <c r="A58" s="156" t="s">
        <v>0</v>
      </c>
      <c r="B58" s="157"/>
      <c r="C58" s="157"/>
      <c r="D58" s="157"/>
      <c r="E58" s="158"/>
      <c r="F58" s="45">
        <v>2018</v>
      </c>
      <c r="G58" s="45">
        <v>2017</v>
      </c>
    </row>
    <row r="59" spans="1:7" x14ac:dyDescent="0.25">
      <c r="A59" s="46" t="s">
        <v>170</v>
      </c>
      <c r="B59" s="47"/>
      <c r="C59" s="47"/>
      <c r="D59" s="47"/>
      <c r="E59" s="48"/>
      <c r="F59" s="57"/>
      <c r="G59" s="57"/>
    </row>
    <row r="60" spans="1:7" x14ac:dyDescent="0.25">
      <c r="A60" s="49" t="s">
        <v>171</v>
      </c>
      <c r="B60" s="50"/>
      <c r="C60" s="50"/>
      <c r="D60" s="50"/>
      <c r="E60" s="51"/>
      <c r="F60" s="69"/>
      <c r="G60" s="70"/>
    </row>
    <row r="61" spans="1:7" x14ac:dyDescent="0.25">
      <c r="A61" s="49"/>
      <c r="B61" s="52" t="s">
        <v>172</v>
      </c>
      <c r="C61" s="50"/>
      <c r="D61" s="50"/>
      <c r="E61" s="51"/>
      <c r="F61" s="71"/>
      <c r="G61" s="71"/>
    </row>
    <row r="62" spans="1:7" x14ac:dyDescent="0.25">
      <c r="A62" s="49"/>
      <c r="B62" s="52" t="s">
        <v>173</v>
      </c>
      <c r="C62" s="50"/>
      <c r="D62" s="50"/>
      <c r="E62" s="51"/>
      <c r="F62" s="71"/>
      <c r="G62" s="71"/>
    </row>
    <row r="63" spans="1:7" x14ac:dyDescent="0.25">
      <c r="A63" s="49"/>
      <c r="B63" s="52" t="s">
        <v>174</v>
      </c>
      <c r="C63" s="50"/>
      <c r="D63" s="50"/>
      <c r="E63" s="51"/>
      <c r="F63" s="71">
        <v>637040408</v>
      </c>
      <c r="G63" s="71">
        <v>856335352</v>
      </c>
    </row>
    <row r="64" spans="1:7" x14ac:dyDescent="0.25">
      <c r="A64" s="49"/>
      <c r="B64" s="52" t="s">
        <v>175</v>
      </c>
      <c r="C64" s="50"/>
      <c r="D64" s="50"/>
      <c r="E64" s="51"/>
      <c r="F64" s="71">
        <v>131732453</v>
      </c>
      <c r="G64" s="71">
        <v>123001185</v>
      </c>
    </row>
    <row r="65" spans="1:7" x14ac:dyDescent="0.25">
      <c r="A65" s="49"/>
      <c r="B65" s="52" t="s">
        <v>176</v>
      </c>
      <c r="C65" s="50"/>
      <c r="D65" s="50"/>
      <c r="E65" s="51"/>
      <c r="F65" s="71">
        <v>60210427</v>
      </c>
      <c r="G65" s="71">
        <v>30355068</v>
      </c>
    </row>
    <row r="66" spans="1:7" x14ac:dyDescent="0.25">
      <c r="A66" s="49"/>
      <c r="B66" s="52" t="s">
        <v>177</v>
      </c>
      <c r="C66" s="50"/>
      <c r="D66" s="50"/>
      <c r="E66" s="51"/>
      <c r="F66" s="71">
        <v>8043487</v>
      </c>
      <c r="G66" s="71">
        <v>6613483</v>
      </c>
    </row>
    <row r="67" spans="1:7" x14ac:dyDescent="0.25">
      <c r="A67" s="49"/>
      <c r="B67" s="52" t="s">
        <v>178</v>
      </c>
      <c r="C67" s="50"/>
      <c r="D67" s="50"/>
      <c r="E67" s="51"/>
      <c r="F67" s="71">
        <v>30070019</v>
      </c>
      <c r="G67" s="71">
        <v>22905000</v>
      </c>
    </row>
    <row r="68" spans="1:7" x14ac:dyDescent="0.25">
      <c r="A68" s="49"/>
      <c r="B68" s="52" t="s">
        <v>179</v>
      </c>
      <c r="C68" s="50"/>
      <c r="D68" s="50"/>
      <c r="E68" s="51"/>
      <c r="F68" s="71">
        <v>3158860</v>
      </c>
      <c r="G68" s="71">
        <v>20050000</v>
      </c>
    </row>
    <row r="69" spans="1:7" x14ac:dyDescent="0.25">
      <c r="A69" s="49"/>
      <c r="B69" s="52" t="s">
        <v>180</v>
      </c>
      <c r="C69" s="50"/>
      <c r="D69" s="50"/>
      <c r="E69" s="51"/>
      <c r="F69" s="71"/>
      <c r="G69" s="71"/>
    </row>
    <row r="70" spans="1:7" x14ac:dyDescent="0.25">
      <c r="A70" s="49"/>
      <c r="B70" s="50"/>
      <c r="C70" s="50"/>
      <c r="D70" s="50"/>
      <c r="E70" s="51"/>
      <c r="F70" s="71"/>
      <c r="G70" s="71"/>
    </row>
    <row r="71" spans="1:7" x14ac:dyDescent="0.25">
      <c r="A71" s="49" t="s">
        <v>181</v>
      </c>
      <c r="B71" s="50"/>
      <c r="C71" s="50"/>
      <c r="D71" s="50"/>
      <c r="E71" s="51"/>
      <c r="F71" s="70"/>
      <c r="G71" s="70"/>
    </row>
    <row r="72" spans="1:7" x14ac:dyDescent="0.25">
      <c r="A72" s="49"/>
      <c r="B72" s="159" t="s">
        <v>182</v>
      </c>
      <c r="C72" s="159"/>
      <c r="D72" s="159"/>
      <c r="E72" s="160"/>
      <c r="F72" s="71"/>
      <c r="G72" s="71"/>
    </row>
    <row r="73" spans="1:7" x14ac:dyDescent="0.25">
      <c r="A73" s="49"/>
      <c r="B73" s="50" t="s">
        <v>183</v>
      </c>
      <c r="C73" s="50"/>
      <c r="D73" s="50"/>
      <c r="E73" s="51"/>
      <c r="F73" s="71"/>
      <c r="G73" s="71"/>
    </row>
    <row r="74" spans="1:7" x14ac:dyDescent="0.25">
      <c r="A74" s="49"/>
      <c r="B74" s="50" t="s">
        <v>184</v>
      </c>
      <c r="C74" s="50"/>
      <c r="D74" s="50"/>
      <c r="E74" s="51"/>
      <c r="F74" s="71"/>
      <c r="G74" s="71"/>
    </row>
    <row r="75" spans="1:7" x14ac:dyDescent="0.25">
      <c r="A75" s="49"/>
      <c r="B75" s="50" t="s">
        <v>185</v>
      </c>
      <c r="C75" s="50"/>
      <c r="D75" s="50"/>
      <c r="E75" s="51"/>
      <c r="F75" s="71"/>
      <c r="G75" s="71"/>
    </row>
    <row r="76" spans="1:7" x14ac:dyDescent="0.25">
      <c r="A76" s="49"/>
      <c r="B76" s="50" t="s">
        <v>186</v>
      </c>
      <c r="C76" s="50"/>
      <c r="D76" s="50"/>
      <c r="E76" s="51"/>
      <c r="F76" s="71"/>
      <c r="G76" s="71"/>
    </row>
    <row r="77" spans="1:7" x14ac:dyDescent="0.25">
      <c r="A77" s="49"/>
      <c r="B77" s="50" t="s">
        <v>187</v>
      </c>
      <c r="C77" s="50"/>
      <c r="D77" s="50"/>
      <c r="E77" s="51"/>
      <c r="F77" s="71"/>
      <c r="G77" s="71"/>
    </row>
    <row r="78" spans="1:7" x14ac:dyDescent="0.25">
      <c r="A78" s="49"/>
      <c r="B78" s="50" t="s">
        <v>188</v>
      </c>
      <c r="C78" s="50"/>
      <c r="D78" s="50"/>
      <c r="E78" s="51"/>
      <c r="F78" s="71"/>
      <c r="G78" s="71"/>
    </row>
    <row r="79" spans="1:7" x14ac:dyDescent="0.25">
      <c r="A79" s="49"/>
      <c r="B79" s="50"/>
      <c r="C79" s="50"/>
      <c r="D79" s="50"/>
      <c r="E79" s="51"/>
      <c r="F79" s="71"/>
      <c r="G79" s="71"/>
    </row>
    <row r="80" spans="1:7" x14ac:dyDescent="0.25">
      <c r="A80" s="53" t="s">
        <v>189</v>
      </c>
      <c r="B80" s="50"/>
      <c r="C80" s="50"/>
      <c r="D80" s="50"/>
      <c r="E80" s="51"/>
      <c r="F80" s="70"/>
      <c r="G80" s="72"/>
    </row>
    <row r="81" spans="1:7" x14ac:dyDescent="0.25">
      <c r="A81" s="49"/>
      <c r="B81" s="50" t="s">
        <v>190</v>
      </c>
      <c r="C81" s="50"/>
      <c r="D81" s="50"/>
      <c r="E81" s="51"/>
      <c r="F81" s="71"/>
      <c r="G81" s="71"/>
    </row>
    <row r="82" spans="1:7" x14ac:dyDescent="0.25">
      <c r="A82" s="49"/>
      <c r="B82" s="50" t="s">
        <v>191</v>
      </c>
      <c r="C82" s="50"/>
      <c r="D82" s="50"/>
      <c r="E82" s="51"/>
      <c r="F82" s="71"/>
      <c r="G82" s="71"/>
    </row>
    <row r="83" spans="1:7" x14ac:dyDescent="0.25">
      <c r="A83" s="49"/>
      <c r="B83" s="50" t="s">
        <v>192</v>
      </c>
      <c r="C83" s="50"/>
      <c r="D83" s="50"/>
      <c r="E83" s="51"/>
      <c r="F83" s="71"/>
      <c r="G83" s="71"/>
    </row>
    <row r="84" spans="1:7" x14ac:dyDescent="0.25">
      <c r="A84" s="49"/>
      <c r="B84" s="50" t="s">
        <v>193</v>
      </c>
      <c r="C84" s="50"/>
      <c r="D84" s="50"/>
      <c r="E84" s="51"/>
      <c r="F84" s="71">
        <v>7307773579</v>
      </c>
      <c r="G84" s="71">
        <v>5846484078</v>
      </c>
    </row>
    <row r="85" spans="1:7" x14ac:dyDescent="0.25">
      <c r="A85" s="54"/>
      <c r="B85" s="55" t="s">
        <v>194</v>
      </c>
      <c r="C85" s="55"/>
      <c r="D85" s="55"/>
      <c r="E85" s="56"/>
      <c r="F85" s="73"/>
      <c r="G85" s="73"/>
    </row>
    <row r="86" spans="1:7" x14ac:dyDescent="0.25">
      <c r="A86" s="161" t="s">
        <v>195</v>
      </c>
      <c r="B86" s="162"/>
      <c r="C86" s="162"/>
      <c r="D86" s="162"/>
      <c r="E86" s="163"/>
      <c r="F86" s="151"/>
      <c r="G86" s="151"/>
    </row>
    <row r="87" spans="1:7" x14ac:dyDescent="0.25">
      <c r="A87" s="164"/>
      <c r="B87" s="165"/>
      <c r="C87" s="165"/>
      <c r="D87" s="165"/>
      <c r="E87" s="166"/>
      <c r="F87" s="152"/>
      <c r="G87" s="152"/>
    </row>
  </sheetData>
  <mergeCells count="34">
    <mergeCell ref="A39:E39"/>
    <mergeCell ref="A4:E4"/>
    <mergeCell ref="A29:E29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51:E51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B72:E72"/>
    <mergeCell ref="A86:E87"/>
    <mergeCell ref="F86:F87"/>
    <mergeCell ref="G86:G87"/>
    <mergeCell ref="A52:E52"/>
    <mergeCell ref="A53:E54"/>
    <mergeCell ref="F53:F54"/>
    <mergeCell ref="G53:G54"/>
    <mergeCell ref="A57:G57"/>
    <mergeCell ref="A58:E5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topLeftCell="A25" workbookViewId="0">
      <selection activeCell="C17" sqref="C17"/>
    </sheetView>
  </sheetViews>
  <sheetFormatPr defaultRowHeight="15" x14ac:dyDescent="0.25"/>
  <cols>
    <col min="2" max="2" width="38.85546875" customWidth="1"/>
    <col min="3" max="3" width="26" customWidth="1"/>
    <col min="4" max="4" width="20.85546875" customWidth="1"/>
  </cols>
  <sheetData>
    <row r="1" spans="2:4" x14ac:dyDescent="0.25">
      <c r="B1" t="s">
        <v>369</v>
      </c>
    </row>
    <row r="2" spans="2:4" x14ac:dyDescent="0.25">
      <c r="B2" t="s">
        <v>370</v>
      </c>
    </row>
    <row r="5" spans="2:4" x14ac:dyDescent="0.25">
      <c r="B5" s="179" t="s">
        <v>291</v>
      </c>
      <c r="C5" s="180"/>
      <c r="D5" s="181"/>
    </row>
    <row r="6" spans="2:4" x14ac:dyDescent="0.25">
      <c r="B6" s="116" t="s">
        <v>146</v>
      </c>
      <c r="C6" s="116">
        <v>2018</v>
      </c>
      <c r="D6" s="116">
        <v>2017</v>
      </c>
    </row>
    <row r="7" spans="2:4" x14ac:dyDescent="0.25">
      <c r="B7" s="117">
        <v>1</v>
      </c>
      <c r="C7" s="117">
        <v>2</v>
      </c>
      <c r="D7" s="117">
        <v>3</v>
      </c>
    </row>
    <row r="8" spans="2:4" x14ac:dyDescent="0.25">
      <c r="B8" s="118" t="s">
        <v>292</v>
      </c>
      <c r="C8" s="117" t="s">
        <v>293</v>
      </c>
      <c r="D8" s="119" t="s">
        <v>294</v>
      </c>
    </row>
    <row r="9" spans="2:4" x14ac:dyDescent="0.25">
      <c r="B9" s="119" t="s">
        <v>295</v>
      </c>
      <c r="C9" s="117" t="s">
        <v>296</v>
      </c>
      <c r="D9" s="119" t="s">
        <v>297</v>
      </c>
    </row>
    <row r="10" spans="2:4" x14ac:dyDescent="0.25">
      <c r="B10" s="119" t="s">
        <v>298</v>
      </c>
      <c r="C10" s="117" t="s">
        <v>299</v>
      </c>
      <c r="D10" s="119" t="s">
        <v>300</v>
      </c>
    </row>
    <row r="11" spans="2:4" x14ac:dyDescent="0.25">
      <c r="B11" s="119" t="s">
        <v>301</v>
      </c>
      <c r="C11" s="117"/>
      <c r="D11" s="119"/>
    </row>
    <row r="12" spans="2:4" x14ac:dyDescent="0.25">
      <c r="B12" s="118" t="s">
        <v>302</v>
      </c>
      <c r="C12" s="117" t="s">
        <v>303</v>
      </c>
      <c r="D12" s="119" t="s">
        <v>304</v>
      </c>
    </row>
    <row r="13" spans="2:4" x14ac:dyDescent="0.25">
      <c r="B13" s="119" t="s">
        <v>305</v>
      </c>
      <c r="C13" s="117" t="s">
        <v>306</v>
      </c>
      <c r="D13" s="119" t="s">
        <v>307</v>
      </c>
    </row>
    <row r="14" spans="2:4" x14ac:dyDescent="0.25">
      <c r="B14" s="120" t="s">
        <v>308</v>
      </c>
      <c r="C14" s="117" t="s">
        <v>309</v>
      </c>
      <c r="D14" s="119" t="s">
        <v>310</v>
      </c>
    </row>
    <row r="15" spans="2:4" x14ac:dyDescent="0.25">
      <c r="B15" s="119" t="s">
        <v>311</v>
      </c>
      <c r="C15" s="117" t="s">
        <v>312</v>
      </c>
      <c r="D15" s="119" t="s">
        <v>312</v>
      </c>
    </row>
    <row r="16" spans="2:4" x14ac:dyDescent="0.25">
      <c r="B16" s="119" t="s">
        <v>313</v>
      </c>
      <c r="C16" s="117" t="s">
        <v>314</v>
      </c>
      <c r="D16" s="119" t="s">
        <v>315</v>
      </c>
    </row>
    <row r="17" spans="2:4" x14ac:dyDescent="0.25">
      <c r="B17" s="119" t="s">
        <v>316</v>
      </c>
      <c r="C17" s="117"/>
      <c r="D17" s="119"/>
    </row>
    <row r="18" spans="2:4" x14ac:dyDescent="0.25">
      <c r="B18" s="119" t="s">
        <v>317</v>
      </c>
      <c r="C18" s="117" t="s">
        <v>318</v>
      </c>
      <c r="D18" s="119" t="s">
        <v>319</v>
      </c>
    </row>
    <row r="19" spans="2:4" x14ac:dyDescent="0.25">
      <c r="B19" s="118" t="s">
        <v>320</v>
      </c>
      <c r="C19" s="117" t="s">
        <v>321</v>
      </c>
      <c r="D19" s="119" t="s">
        <v>322</v>
      </c>
    </row>
    <row r="20" spans="2:4" x14ac:dyDescent="0.25">
      <c r="B20" s="118" t="s">
        <v>323</v>
      </c>
      <c r="C20" s="117" t="s">
        <v>324</v>
      </c>
      <c r="D20" s="119" t="s">
        <v>325</v>
      </c>
    </row>
    <row r="21" spans="2:4" x14ac:dyDescent="0.25">
      <c r="B21" s="118" t="s">
        <v>326</v>
      </c>
      <c r="C21" s="117" t="s">
        <v>327</v>
      </c>
      <c r="D21" s="119" t="s">
        <v>328</v>
      </c>
    </row>
    <row r="22" spans="2:4" x14ac:dyDescent="0.25">
      <c r="B22" s="118" t="s">
        <v>329</v>
      </c>
      <c r="C22" s="117"/>
      <c r="D22" s="119"/>
    </row>
    <row r="23" spans="2:4" x14ac:dyDescent="0.25">
      <c r="B23" s="118" t="s">
        <v>330</v>
      </c>
      <c r="C23" s="117"/>
      <c r="D23" s="119"/>
    </row>
    <row r="24" spans="2:4" x14ac:dyDescent="0.25">
      <c r="B24" s="118" t="s">
        <v>331</v>
      </c>
      <c r="C24" s="117" t="s">
        <v>327</v>
      </c>
      <c r="D24" s="119" t="s">
        <v>328</v>
      </c>
    </row>
    <row r="25" spans="2:4" x14ac:dyDescent="0.25">
      <c r="B25" s="121"/>
      <c r="C25" s="121"/>
      <c r="D25" s="121"/>
    </row>
    <row r="29" spans="2:4" x14ac:dyDescent="0.25">
      <c r="B29" s="142" t="s">
        <v>332</v>
      </c>
      <c r="C29" s="143"/>
      <c r="D29" s="144"/>
    </row>
    <row r="30" spans="2:4" x14ac:dyDescent="0.25">
      <c r="B30" s="2" t="s">
        <v>146</v>
      </c>
      <c r="C30" s="124">
        <v>2018</v>
      </c>
      <c r="D30" s="124">
        <v>2017</v>
      </c>
    </row>
    <row r="31" spans="2:4" x14ac:dyDescent="0.25">
      <c r="B31" s="105">
        <v>1</v>
      </c>
      <c r="C31" s="105">
        <v>2</v>
      </c>
      <c r="D31" s="105">
        <v>3</v>
      </c>
    </row>
    <row r="32" spans="2:4" x14ac:dyDescent="0.25">
      <c r="B32" s="113" t="s">
        <v>333</v>
      </c>
      <c r="C32" s="127"/>
      <c r="D32" s="123"/>
    </row>
    <row r="33" spans="2:4" x14ac:dyDescent="0.25">
      <c r="B33" s="114" t="s">
        <v>334</v>
      </c>
      <c r="C33" s="123" t="s">
        <v>335</v>
      </c>
      <c r="D33" s="123" t="s">
        <v>336</v>
      </c>
    </row>
    <row r="34" spans="2:4" x14ac:dyDescent="0.25">
      <c r="B34" s="114" t="s">
        <v>337</v>
      </c>
      <c r="C34" s="123" t="s">
        <v>338</v>
      </c>
      <c r="D34" s="123" t="s">
        <v>339</v>
      </c>
    </row>
    <row r="35" spans="2:4" x14ac:dyDescent="0.25">
      <c r="B35" s="114" t="s">
        <v>340</v>
      </c>
      <c r="C35" s="123" t="s">
        <v>341</v>
      </c>
      <c r="D35" s="123"/>
    </row>
    <row r="36" spans="2:4" x14ac:dyDescent="0.25">
      <c r="B36" s="125" t="s">
        <v>342</v>
      </c>
      <c r="C36" s="123" t="s">
        <v>343</v>
      </c>
      <c r="D36" s="123" t="s">
        <v>344</v>
      </c>
    </row>
    <row r="37" spans="2:4" x14ac:dyDescent="0.25">
      <c r="B37" s="114" t="s">
        <v>345</v>
      </c>
      <c r="C37" s="123"/>
      <c r="D37" s="123"/>
    </row>
    <row r="38" spans="2:4" x14ac:dyDescent="0.25">
      <c r="B38" s="115" t="s">
        <v>346</v>
      </c>
      <c r="C38" s="123" t="s">
        <v>347</v>
      </c>
      <c r="D38" s="123" t="s">
        <v>348</v>
      </c>
    </row>
    <row r="39" spans="2:4" x14ac:dyDescent="0.25">
      <c r="B39" s="114" t="s">
        <v>349</v>
      </c>
      <c r="C39" s="123" t="s">
        <v>350</v>
      </c>
      <c r="D39" s="123" t="s">
        <v>351</v>
      </c>
    </row>
    <row r="40" spans="2:4" x14ac:dyDescent="0.25">
      <c r="B40" s="114" t="s">
        <v>352</v>
      </c>
      <c r="C40" s="123"/>
      <c r="D40" s="123"/>
    </row>
    <row r="41" spans="2:4" x14ac:dyDescent="0.25">
      <c r="B41" s="114" t="s">
        <v>353</v>
      </c>
      <c r="C41" s="123"/>
      <c r="D41" s="123"/>
    </row>
    <row r="42" spans="2:4" x14ac:dyDescent="0.25">
      <c r="B42" s="2" t="s">
        <v>168</v>
      </c>
      <c r="C42" s="123" t="s">
        <v>354</v>
      </c>
      <c r="D42" s="123" t="s">
        <v>355</v>
      </c>
    </row>
    <row r="43" spans="2:4" x14ac:dyDescent="0.25">
      <c r="B43" s="113" t="s">
        <v>356</v>
      </c>
      <c r="C43" s="123"/>
      <c r="D43" s="123"/>
    </row>
    <row r="44" spans="2:4" x14ac:dyDescent="0.25">
      <c r="B44" s="125" t="s">
        <v>357</v>
      </c>
      <c r="C44" s="123"/>
      <c r="D44" s="123"/>
    </row>
    <row r="45" spans="2:4" x14ac:dyDescent="0.25">
      <c r="B45" s="125" t="s">
        <v>358</v>
      </c>
      <c r="C45" s="123"/>
      <c r="D45" s="123"/>
    </row>
    <row r="46" spans="2:4" x14ac:dyDescent="0.25">
      <c r="B46" s="125" t="s">
        <v>359</v>
      </c>
      <c r="C46" s="123" t="s">
        <v>360</v>
      </c>
      <c r="D46" s="123" t="s">
        <v>361</v>
      </c>
    </row>
    <row r="47" spans="2:4" x14ac:dyDescent="0.25">
      <c r="B47" s="125" t="s">
        <v>362</v>
      </c>
      <c r="C47" s="123"/>
      <c r="D47" s="123"/>
    </row>
    <row r="48" spans="2:4" x14ac:dyDescent="0.25">
      <c r="B48" s="125" t="s">
        <v>363</v>
      </c>
      <c r="C48" s="123" t="s">
        <v>364</v>
      </c>
      <c r="D48" s="123" t="s">
        <v>364</v>
      </c>
    </row>
    <row r="49" spans="2:4" x14ac:dyDescent="0.25">
      <c r="B49" s="126" t="s">
        <v>365</v>
      </c>
      <c r="C49" s="123"/>
      <c r="D49" s="123"/>
    </row>
    <row r="50" spans="2:4" x14ac:dyDescent="0.25">
      <c r="B50" s="126" t="s">
        <v>366</v>
      </c>
      <c r="C50" s="123" t="s">
        <v>367</v>
      </c>
      <c r="D50" s="123" t="s">
        <v>368</v>
      </c>
    </row>
    <row r="51" spans="2:4" x14ac:dyDescent="0.25">
      <c r="B51" s="124" t="s">
        <v>195</v>
      </c>
      <c r="C51" s="123" t="s">
        <v>354</v>
      </c>
      <c r="D51" s="123" t="s">
        <v>355</v>
      </c>
    </row>
  </sheetData>
  <mergeCells count="2">
    <mergeCell ref="B5:D5"/>
    <mergeCell ref="B29:D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6"/>
  <sheetViews>
    <sheetView topLeftCell="A23" workbookViewId="0">
      <selection activeCell="C17" sqref="C17"/>
    </sheetView>
  </sheetViews>
  <sheetFormatPr defaultRowHeight="15" x14ac:dyDescent="0.25"/>
  <cols>
    <col min="2" max="2" width="58.140625" customWidth="1"/>
    <col min="3" max="3" width="22.42578125" customWidth="1"/>
    <col min="4" max="4" width="18.7109375" customWidth="1"/>
  </cols>
  <sheetData>
    <row r="1" spans="2:4" x14ac:dyDescent="0.25">
      <c r="B1" t="s">
        <v>420</v>
      </c>
    </row>
    <row r="6" spans="2:4" x14ac:dyDescent="0.25">
      <c r="B6" s="182" t="s">
        <v>371</v>
      </c>
      <c r="C6" s="143"/>
      <c r="D6" s="144"/>
    </row>
    <row r="7" spans="2:4" x14ac:dyDescent="0.25">
      <c r="B7" s="2" t="s">
        <v>146</v>
      </c>
      <c r="C7" s="2">
        <v>2018</v>
      </c>
      <c r="D7" s="2">
        <v>2017</v>
      </c>
    </row>
    <row r="8" spans="2:4" x14ac:dyDescent="0.25">
      <c r="B8" s="105">
        <v>1</v>
      </c>
      <c r="C8" s="105">
        <v>2</v>
      </c>
      <c r="D8" s="105">
        <v>3</v>
      </c>
    </row>
    <row r="9" spans="2:4" ht="20.25" customHeight="1" x14ac:dyDescent="0.25">
      <c r="B9" s="128" t="s">
        <v>372</v>
      </c>
      <c r="C9" s="117" t="s">
        <v>378</v>
      </c>
      <c r="D9" s="119" t="s">
        <v>379</v>
      </c>
    </row>
    <row r="10" spans="2:4" x14ac:dyDescent="0.25">
      <c r="B10" s="114" t="s">
        <v>373</v>
      </c>
      <c r="C10" s="117"/>
      <c r="D10" s="119"/>
    </row>
    <row r="11" spans="2:4" x14ac:dyDescent="0.25">
      <c r="B11" s="114" t="s">
        <v>374</v>
      </c>
      <c r="C11" s="117"/>
      <c r="D11" s="119"/>
    </row>
    <row r="12" spans="2:4" x14ac:dyDescent="0.25">
      <c r="B12" s="114" t="s">
        <v>375</v>
      </c>
      <c r="C12" s="117"/>
      <c r="D12" s="119"/>
    </row>
    <row r="13" spans="2:4" x14ac:dyDescent="0.25">
      <c r="B13" s="114" t="s">
        <v>376</v>
      </c>
      <c r="C13" s="117"/>
      <c r="D13" s="119"/>
    </row>
    <row r="14" spans="2:4" x14ac:dyDescent="0.25">
      <c r="B14" s="114" t="s">
        <v>377</v>
      </c>
      <c r="C14" s="117" t="s">
        <v>378</v>
      </c>
      <c r="D14" s="119" t="s">
        <v>379</v>
      </c>
    </row>
    <row r="15" spans="2:4" ht="15.75" customHeight="1" x14ac:dyDescent="0.25">
      <c r="B15" s="128" t="s">
        <v>380</v>
      </c>
      <c r="C15" s="117"/>
      <c r="D15" s="119"/>
    </row>
    <row r="16" spans="2:4" x14ac:dyDescent="0.25">
      <c r="B16" s="114" t="s">
        <v>381</v>
      </c>
      <c r="C16" s="117"/>
      <c r="D16" s="119"/>
    </row>
    <row r="17" spans="2:4" x14ac:dyDescent="0.25">
      <c r="B17" s="115" t="s">
        <v>382</v>
      </c>
      <c r="C17" s="117"/>
      <c r="D17" s="119"/>
    </row>
    <row r="18" spans="2:4" x14ac:dyDescent="0.25">
      <c r="B18" s="114" t="s">
        <v>383</v>
      </c>
      <c r="C18" s="117"/>
      <c r="D18" s="119"/>
    </row>
    <row r="19" spans="2:4" x14ac:dyDescent="0.25">
      <c r="B19" s="113" t="s">
        <v>384</v>
      </c>
      <c r="C19" s="117" t="s">
        <v>385</v>
      </c>
      <c r="D19" s="119" t="s">
        <v>386</v>
      </c>
    </row>
    <row r="20" spans="2:4" x14ac:dyDescent="0.25">
      <c r="B20" s="113" t="s">
        <v>387</v>
      </c>
      <c r="C20" s="117" t="s">
        <v>388</v>
      </c>
      <c r="D20" s="119" t="s">
        <v>389</v>
      </c>
    </row>
    <row r="21" spans="2:4" x14ac:dyDescent="0.25">
      <c r="B21" s="113" t="s">
        <v>390</v>
      </c>
      <c r="C21" s="117" t="s">
        <v>391</v>
      </c>
      <c r="D21" s="119" t="s">
        <v>392</v>
      </c>
    </row>
    <row r="22" spans="2:4" x14ac:dyDescent="0.25">
      <c r="B22" s="125" t="s">
        <v>393</v>
      </c>
      <c r="C22" s="117" t="s">
        <v>394</v>
      </c>
      <c r="D22" s="119" t="s">
        <v>395</v>
      </c>
    </row>
    <row r="23" spans="2:4" x14ac:dyDescent="0.25">
      <c r="B23" s="125" t="s">
        <v>396</v>
      </c>
      <c r="C23" s="117"/>
      <c r="D23" s="119"/>
    </row>
    <row r="24" spans="2:4" x14ac:dyDescent="0.25">
      <c r="B24" s="125" t="s">
        <v>397</v>
      </c>
      <c r="C24" s="117"/>
      <c r="D24" s="119"/>
    </row>
    <row r="25" spans="2:4" x14ac:dyDescent="0.25">
      <c r="B25" s="125" t="s">
        <v>398</v>
      </c>
      <c r="C25" s="117" t="s">
        <v>399</v>
      </c>
      <c r="D25" s="119" t="s">
        <v>400</v>
      </c>
    </row>
    <row r="26" spans="2:4" x14ac:dyDescent="0.25">
      <c r="B26" s="113" t="s">
        <v>401</v>
      </c>
      <c r="C26" s="117"/>
      <c r="D26" s="119"/>
    </row>
    <row r="27" spans="2:4" x14ac:dyDescent="0.25">
      <c r="B27" s="113" t="s">
        <v>402</v>
      </c>
      <c r="C27" s="117" t="s">
        <v>403</v>
      </c>
      <c r="D27" s="119" t="s">
        <v>404</v>
      </c>
    </row>
    <row r="28" spans="2:4" x14ac:dyDescent="0.25">
      <c r="B28" s="113" t="s">
        <v>405</v>
      </c>
      <c r="C28" s="117" t="s">
        <v>406</v>
      </c>
      <c r="D28" s="119" t="s">
        <v>407</v>
      </c>
    </row>
    <row r="29" spans="2:4" x14ac:dyDescent="0.25">
      <c r="B29" s="113" t="s">
        <v>408</v>
      </c>
      <c r="C29" s="117" t="s">
        <v>409</v>
      </c>
      <c r="D29" s="119" t="s">
        <v>410</v>
      </c>
    </row>
    <row r="30" spans="2:4" x14ac:dyDescent="0.25">
      <c r="B30" s="113" t="s">
        <v>411</v>
      </c>
      <c r="C30" s="117" t="s">
        <v>412</v>
      </c>
      <c r="D30" s="119" t="s">
        <v>413</v>
      </c>
    </row>
    <row r="31" spans="2:4" x14ac:dyDescent="0.25">
      <c r="B31" s="113" t="s">
        <v>414</v>
      </c>
      <c r="C31" s="117" t="s">
        <v>415</v>
      </c>
      <c r="D31" s="119" t="s">
        <v>416</v>
      </c>
    </row>
    <row r="32" spans="2:4" x14ac:dyDescent="0.25">
      <c r="B32" s="113" t="s">
        <v>417</v>
      </c>
      <c r="C32" s="117" t="s">
        <v>418</v>
      </c>
      <c r="D32" s="119" t="s">
        <v>419</v>
      </c>
    </row>
    <row r="37" spans="2:4" x14ac:dyDescent="0.25">
      <c r="B37" s="183" t="s">
        <v>421</v>
      </c>
      <c r="C37" s="184"/>
      <c r="D37" s="185"/>
    </row>
    <row r="38" spans="2:4" x14ac:dyDescent="0.25">
      <c r="B38" s="2" t="s">
        <v>146</v>
      </c>
      <c r="C38" s="2">
        <v>2018</v>
      </c>
      <c r="D38" s="2">
        <v>2017</v>
      </c>
    </row>
    <row r="39" spans="2:4" x14ac:dyDescent="0.25">
      <c r="B39" s="2">
        <v>1</v>
      </c>
      <c r="C39" s="2">
        <v>2</v>
      </c>
      <c r="D39" s="2">
        <v>3</v>
      </c>
    </row>
    <row r="40" spans="2:4" x14ac:dyDescent="0.25">
      <c r="B40" s="113" t="s">
        <v>422</v>
      </c>
      <c r="C40" s="114"/>
      <c r="D40" s="114"/>
    </row>
    <row r="41" spans="2:4" x14ac:dyDescent="0.25">
      <c r="B41" s="114" t="s">
        <v>423</v>
      </c>
      <c r="C41" s="114" t="s">
        <v>424</v>
      </c>
      <c r="D41" s="114" t="s">
        <v>425</v>
      </c>
    </row>
    <row r="42" spans="2:4" x14ac:dyDescent="0.25">
      <c r="B42" s="114" t="s">
        <v>426</v>
      </c>
      <c r="C42" s="114" t="s">
        <v>427</v>
      </c>
      <c r="D42" s="114" t="s">
        <v>428</v>
      </c>
    </row>
    <row r="43" spans="2:4" x14ac:dyDescent="0.25">
      <c r="B43" s="114" t="s">
        <v>429</v>
      </c>
      <c r="C43" s="114" t="s">
        <v>430</v>
      </c>
      <c r="D43" s="114" t="s">
        <v>431</v>
      </c>
    </row>
    <row r="44" spans="2:4" x14ac:dyDescent="0.25">
      <c r="B44" s="114" t="s">
        <v>432</v>
      </c>
      <c r="C44" s="114" t="s">
        <v>433</v>
      </c>
      <c r="D44" s="114" t="s">
        <v>434</v>
      </c>
    </row>
    <row r="45" spans="2:4" x14ac:dyDescent="0.25">
      <c r="B45" s="114" t="s">
        <v>435</v>
      </c>
      <c r="C45" s="114"/>
      <c r="D45" s="114"/>
    </row>
    <row r="46" spans="2:4" x14ac:dyDescent="0.25">
      <c r="B46" s="114" t="s">
        <v>436</v>
      </c>
      <c r="C46" s="114"/>
      <c r="D46" s="114"/>
    </row>
    <row r="47" spans="2:4" x14ac:dyDescent="0.25">
      <c r="B47" s="114" t="s">
        <v>437</v>
      </c>
      <c r="C47" s="114"/>
      <c r="D47" s="114"/>
    </row>
    <row r="48" spans="2:4" x14ac:dyDescent="0.25">
      <c r="B48" s="114" t="s">
        <v>438</v>
      </c>
      <c r="C48" s="114"/>
      <c r="D48" s="114"/>
    </row>
    <row r="49" spans="2:4" x14ac:dyDescent="0.25">
      <c r="B49" s="114" t="s">
        <v>439</v>
      </c>
      <c r="C49" s="114" t="s">
        <v>440</v>
      </c>
      <c r="D49" s="114" t="s">
        <v>441</v>
      </c>
    </row>
    <row r="50" spans="2:4" x14ac:dyDescent="0.25">
      <c r="B50" s="114" t="s">
        <v>442</v>
      </c>
      <c r="C50" s="114"/>
      <c r="D50" s="114"/>
    </row>
    <row r="51" spans="2:4" x14ac:dyDescent="0.25">
      <c r="B51" s="114" t="s">
        <v>443</v>
      </c>
      <c r="C51" s="114"/>
      <c r="D51" s="114"/>
    </row>
    <row r="52" spans="2:4" x14ac:dyDescent="0.25">
      <c r="B52" s="129" t="s">
        <v>444</v>
      </c>
      <c r="C52" s="114"/>
      <c r="D52" s="114"/>
    </row>
    <row r="53" spans="2:4" x14ac:dyDescent="0.25">
      <c r="B53" s="130" t="s">
        <v>445</v>
      </c>
      <c r="C53" s="114"/>
      <c r="D53" s="114"/>
    </row>
    <row r="54" spans="2:4" x14ac:dyDescent="0.25">
      <c r="B54" s="114" t="s">
        <v>446</v>
      </c>
      <c r="C54" s="114" t="s">
        <v>447</v>
      </c>
      <c r="D54" s="114" t="s">
        <v>448</v>
      </c>
    </row>
    <row r="55" spans="2:4" x14ac:dyDescent="0.25">
      <c r="B55" s="114" t="s">
        <v>449</v>
      </c>
      <c r="C55" s="114" t="s">
        <v>450</v>
      </c>
      <c r="D55" s="114" t="s">
        <v>451</v>
      </c>
    </row>
    <row r="56" spans="2:4" x14ac:dyDescent="0.25">
      <c r="B56" s="114" t="s">
        <v>452</v>
      </c>
      <c r="C56" s="114" t="s">
        <v>453</v>
      </c>
      <c r="D56" s="114" t="s">
        <v>454</v>
      </c>
    </row>
    <row r="57" spans="2:4" x14ac:dyDescent="0.25">
      <c r="B57" s="2" t="s">
        <v>455</v>
      </c>
      <c r="C57" s="114" t="s">
        <v>456</v>
      </c>
      <c r="D57" s="114" t="s">
        <v>457</v>
      </c>
    </row>
    <row r="58" spans="2:4" x14ac:dyDescent="0.25">
      <c r="B58" s="113" t="s">
        <v>458</v>
      </c>
      <c r="C58" s="114"/>
      <c r="D58" s="114"/>
    </row>
    <row r="59" spans="2:4" x14ac:dyDescent="0.25">
      <c r="B59" s="113" t="s">
        <v>459</v>
      </c>
      <c r="C59" s="114"/>
      <c r="D59" s="114"/>
    </row>
    <row r="60" spans="2:4" x14ac:dyDescent="0.25">
      <c r="B60" s="114" t="s">
        <v>460</v>
      </c>
      <c r="C60" s="114" t="s">
        <v>461</v>
      </c>
      <c r="D60" s="114" t="s">
        <v>462</v>
      </c>
    </row>
    <row r="61" spans="2:4" x14ac:dyDescent="0.25">
      <c r="B61" s="114" t="s">
        <v>463</v>
      </c>
      <c r="C61" s="114"/>
      <c r="D61" s="114"/>
    </row>
    <row r="62" spans="2:4" x14ac:dyDescent="0.25">
      <c r="B62" s="114" t="s">
        <v>464</v>
      </c>
      <c r="C62" s="114"/>
      <c r="D62" s="114"/>
    </row>
    <row r="63" spans="2:4" x14ac:dyDescent="0.25">
      <c r="B63" s="114" t="s">
        <v>465</v>
      </c>
      <c r="C63" s="114"/>
      <c r="D63" s="114"/>
    </row>
    <row r="64" spans="2:4" x14ac:dyDescent="0.25">
      <c r="B64" s="114" t="s">
        <v>466</v>
      </c>
      <c r="C64" s="114"/>
      <c r="D64" s="114"/>
    </row>
    <row r="65" spans="2:4" x14ac:dyDescent="0.25">
      <c r="B65" s="114" t="s">
        <v>467</v>
      </c>
      <c r="C65" s="114" t="s">
        <v>468</v>
      </c>
      <c r="D65" s="114" t="s">
        <v>469</v>
      </c>
    </row>
    <row r="66" spans="2:4" x14ac:dyDescent="0.25">
      <c r="B66" s="114" t="s">
        <v>470</v>
      </c>
      <c r="C66" s="114"/>
      <c r="D66" s="114"/>
    </row>
    <row r="67" spans="2:4" x14ac:dyDescent="0.25">
      <c r="B67" s="114" t="s">
        <v>471</v>
      </c>
      <c r="C67" s="114"/>
      <c r="D67" s="114"/>
    </row>
    <row r="68" spans="2:4" x14ac:dyDescent="0.25">
      <c r="B68" s="114" t="s">
        <v>472</v>
      </c>
      <c r="C68" s="114"/>
      <c r="D68" s="114"/>
    </row>
    <row r="69" spans="2:4" x14ac:dyDescent="0.25">
      <c r="B69" s="115" t="s">
        <v>473</v>
      </c>
      <c r="C69" s="114"/>
      <c r="D69" s="114"/>
    </row>
    <row r="70" spans="2:4" x14ac:dyDescent="0.25">
      <c r="B70" s="115" t="s">
        <v>474</v>
      </c>
      <c r="C70" s="114"/>
      <c r="D70" s="114"/>
    </row>
    <row r="71" spans="2:4" x14ac:dyDescent="0.25">
      <c r="B71" s="131" t="s">
        <v>475</v>
      </c>
      <c r="C71" s="114" t="s">
        <v>476</v>
      </c>
      <c r="D71" s="114" t="s">
        <v>477</v>
      </c>
    </row>
    <row r="72" spans="2:4" x14ac:dyDescent="0.25">
      <c r="B72" s="115" t="s">
        <v>478</v>
      </c>
      <c r="C72" s="114" t="s">
        <v>479</v>
      </c>
      <c r="D72" s="114" t="s">
        <v>479</v>
      </c>
    </row>
    <row r="73" spans="2:4" x14ac:dyDescent="0.25">
      <c r="B73" s="115" t="s">
        <v>480</v>
      </c>
      <c r="C73" s="114"/>
      <c r="D73" s="114"/>
    </row>
    <row r="74" spans="2:4" x14ac:dyDescent="0.25">
      <c r="B74" s="115" t="s">
        <v>481</v>
      </c>
      <c r="C74" s="114" t="s">
        <v>482</v>
      </c>
      <c r="D74" s="114" t="s">
        <v>482</v>
      </c>
    </row>
    <row r="75" spans="2:4" x14ac:dyDescent="0.25">
      <c r="B75" s="115" t="s">
        <v>483</v>
      </c>
      <c r="C75" s="114" t="s">
        <v>484</v>
      </c>
      <c r="D75" s="114" t="s">
        <v>412</v>
      </c>
    </row>
    <row r="76" spans="2:4" x14ac:dyDescent="0.25">
      <c r="B76" s="2" t="s">
        <v>485</v>
      </c>
      <c r="C76" s="114" t="s">
        <v>456</v>
      </c>
      <c r="D76" s="114" t="s">
        <v>457</v>
      </c>
    </row>
  </sheetData>
  <mergeCells count="2">
    <mergeCell ref="B6:D6"/>
    <mergeCell ref="B37:D3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workbookViewId="0">
      <selection activeCell="C17" sqref="C17"/>
    </sheetView>
  </sheetViews>
  <sheetFormatPr defaultRowHeight="15" x14ac:dyDescent="0.25"/>
  <cols>
    <col min="2" max="2" width="45.7109375" customWidth="1"/>
    <col min="3" max="3" width="20.85546875" customWidth="1"/>
    <col min="4" max="4" width="17.85546875" customWidth="1"/>
  </cols>
  <sheetData>
    <row r="2" spans="2:4" x14ac:dyDescent="0.25">
      <c r="B2" t="s">
        <v>486</v>
      </c>
    </row>
    <row r="6" spans="2:4" x14ac:dyDescent="0.25">
      <c r="B6" s="142" t="s">
        <v>291</v>
      </c>
      <c r="C6" s="143"/>
      <c r="D6" s="144"/>
    </row>
    <row r="7" spans="2:4" x14ac:dyDescent="0.25">
      <c r="B7" s="2" t="s">
        <v>146</v>
      </c>
      <c r="C7" s="2">
        <v>2018</v>
      </c>
      <c r="D7" s="2">
        <v>2017</v>
      </c>
    </row>
    <row r="8" spans="2:4" x14ac:dyDescent="0.25">
      <c r="B8" s="105">
        <v>1</v>
      </c>
      <c r="C8" s="105">
        <v>2</v>
      </c>
      <c r="D8" s="105">
        <v>3</v>
      </c>
    </row>
    <row r="9" spans="2:4" x14ac:dyDescent="0.25">
      <c r="B9" s="132" t="s">
        <v>292</v>
      </c>
      <c r="C9" s="133" t="s">
        <v>487</v>
      </c>
      <c r="D9" s="133" t="s">
        <v>488</v>
      </c>
    </row>
    <row r="10" spans="2:4" x14ac:dyDescent="0.25">
      <c r="B10" s="129" t="s">
        <v>295</v>
      </c>
      <c r="C10" s="133" t="s">
        <v>489</v>
      </c>
      <c r="D10" s="133" t="s">
        <v>490</v>
      </c>
    </row>
    <row r="11" spans="2:4" x14ac:dyDescent="0.25">
      <c r="B11" s="129" t="s">
        <v>298</v>
      </c>
      <c r="C11" s="133" t="s">
        <v>491</v>
      </c>
      <c r="D11" s="133" t="s">
        <v>492</v>
      </c>
    </row>
    <row r="12" spans="2:4" x14ac:dyDescent="0.25">
      <c r="B12" s="129" t="s">
        <v>301</v>
      </c>
      <c r="C12" s="133"/>
      <c r="D12" s="133"/>
    </row>
    <row r="13" spans="2:4" x14ac:dyDescent="0.25">
      <c r="B13" s="132" t="s">
        <v>302</v>
      </c>
      <c r="C13" s="133" t="s">
        <v>493</v>
      </c>
      <c r="D13" s="133" t="s">
        <v>494</v>
      </c>
    </row>
    <row r="14" spans="2:4" x14ac:dyDescent="0.25">
      <c r="B14" s="129" t="s">
        <v>305</v>
      </c>
      <c r="C14" s="133" t="s">
        <v>495</v>
      </c>
      <c r="D14" s="133" t="s">
        <v>496</v>
      </c>
    </row>
    <row r="15" spans="2:4" x14ac:dyDescent="0.25">
      <c r="B15" s="134" t="s">
        <v>308</v>
      </c>
      <c r="C15" s="133" t="s">
        <v>497</v>
      </c>
      <c r="D15" s="133" t="s">
        <v>498</v>
      </c>
    </row>
    <row r="16" spans="2:4" x14ac:dyDescent="0.25">
      <c r="B16" s="129" t="s">
        <v>311</v>
      </c>
      <c r="C16" s="133"/>
      <c r="D16" s="133"/>
    </row>
    <row r="17" spans="2:4" x14ac:dyDescent="0.25">
      <c r="B17" s="129" t="s">
        <v>313</v>
      </c>
      <c r="C17" s="135">
        <v>360000</v>
      </c>
      <c r="D17" s="135">
        <v>683700</v>
      </c>
    </row>
    <row r="18" spans="2:4" x14ac:dyDescent="0.25">
      <c r="B18" s="129" t="s">
        <v>316</v>
      </c>
      <c r="C18" s="133" t="s">
        <v>499</v>
      </c>
      <c r="D18" s="133" t="s">
        <v>500</v>
      </c>
    </row>
    <row r="19" spans="2:4" x14ac:dyDescent="0.25">
      <c r="B19" s="129" t="s">
        <v>317</v>
      </c>
      <c r="C19" s="133" t="s">
        <v>501</v>
      </c>
      <c r="D19" s="133" t="s">
        <v>502</v>
      </c>
    </row>
    <row r="20" spans="2:4" x14ac:dyDescent="0.25">
      <c r="B20" s="132" t="s">
        <v>320</v>
      </c>
      <c r="C20" s="133" t="s">
        <v>503</v>
      </c>
      <c r="D20" s="133" t="s">
        <v>504</v>
      </c>
    </row>
    <row r="21" spans="2:4" x14ac:dyDescent="0.25">
      <c r="B21" s="132" t="s">
        <v>323</v>
      </c>
      <c r="C21" s="133" t="s">
        <v>505</v>
      </c>
      <c r="D21" s="133" t="s">
        <v>506</v>
      </c>
    </row>
    <row r="22" spans="2:4" x14ac:dyDescent="0.25">
      <c r="B22" s="132" t="s">
        <v>326</v>
      </c>
      <c r="C22" s="133" t="s">
        <v>507</v>
      </c>
      <c r="D22" s="133" t="s">
        <v>508</v>
      </c>
    </row>
    <row r="23" spans="2:4" x14ac:dyDescent="0.25">
      <c r="B23" s="132" t="s">
        <v>329</v>
      </c>
      <c r="C23" s="133" t="s">
        <v>509</v>
      </c>
      <c r="D23" s="133" t="s">
        <v>510</v>
      </c>
    </row>
    <row r="24" spans="2:4" x14ac:dyDescent="0.25">
      <c r="B24" s="132" t="s">
        <v>330</v>
      </c>
      <c r="C24" s="133"/>
      <c r="D24" s="133"/>
    </row>
    <row r="25" spans="2:4" x14ac:dyDescent="0.25">
      <c r="B25" s="132" t="s">
        <v>331</v>
      </c>
      <c r="C25" s="133" t="s">
        <v>511</v>
      </c>
      <c r="D25" s="133" t="s">
        <v>509</v>
      </c>
    </row>
    <row r="29" spans="2:4" x14ac:dyDescent="0.25">
      <c r="B29" s="142" t="s">
        <v>332</v>
      </c>
      <c r="C29" s="143"/>
      <c r="D29" s="144"/>
    </row>
    <row r="30" spans="2:4" x14ac:dyDescent="0.25">
      <c r="B30" s="2" t="s">
        <v>146</v>
      </c>
      <c r="C30" s="124">
        <v>2018</v>
      </c>
      <c r="D30" s="124">
        <v>2017</v>
      </c>
    </row>
    <row r="31" spans="2:4" x14ac:dyDescent="0.25">
      <c r="B31" s="105">
        <v>1</v>
      </c>
      <c r="C31" s="105">
        <v>2</v>
      </c>
      <c r="D31" s="105">
        <v>3</v>
      </c>
    </row>
    <row r="32" spans="2:4" x14ac:dyDescent="0.25">
      <c r="B32" s="113" t="s">
        <v>333</v>
      </c>
      <c r="C32" s="87"/>
      <c r="D32" s="45"/>
    </row>
    <row r="33" spans="2:4" x14ac:dyDescent="0.25">
      <c r="B33" s="114" t="s">
        <v>334</v>
      </c>
      <c r="C33" s="119" t="s">
        <v>512</v>
      </c>
      <c r="D33" s="119" t="s">
        <v>513</v>
      </c>
    </row>
    <row r="34" spans="2:4" x14ac:dyDescent="0.25">
      <c r="B34" s="114" t="s">
        <v>337</v>
      </c>
      <c r="C34" s="119" t="s">
        <v>514</v>
      </c>
      <c r="D34" s="119"/>
    </row>
    <row r="35" spans="2:4" x14ac:dyDescent="0.25">
      <c r="B35" s="114" t="s">
        <v>340</v>
      </c>
      <c r="C35" s="119"/>
      <c r="D35" s="119"/>
    </row>
    <row r="36" spans="2:4" x14ac:dyDescent="0.25">
      <c r="B36" s="125" t="s">
        <v>342</v>
      </c>
      <c r="C36" s="119"/>
      <c r="D36" s="119"/>
    </row>
    <row r="37" spans="2:4" x14ac:dyDescent="0.25">
      <c r="B37" s="114" t="s">
        <v>345</v>
      </c>
      <c r="C37" s="119"/>
      <c r="D37" s="119" t="s">
        <v>515</v>
      </c>
    </row>
    <row r="38" spans="2:4" x14ac:dyDescent="0.25">
      <c r="B38" s="115" t="s">
        <v>346</v>
      </c>
      <c r="C38" s="119" t="s">
        <v>516</v>
      </c>
      <c r="D38" s="119" t="s">
        <v>517</v>
      </c>
    </row>
    <row r="39" spans="2:4" x14ac:dyDescent="0.25">
      <c r="B39" s="114" t="s">
        <v>349</v>
      </c>
      <c r="C39" s="119" t="s">
        <v>518</v>
      </c>
      <c r="D39" s="119" t="s">
        <v>519</v>
      </c>
    </row>
    <row r="40" spans="2:4" x14ac:dyDescent="0.25">
      <c r="B40" s="114" t="s">
        <v>352</v>
      </c>
      <c r="C40" s="119"/>
      <c r="D40" s="119"/>
    </row>
    <row r="41" spans="2:4" x14ac:dyDescent="0.25">
      <c r="B41" s="114" t="s">
        <v>353</v>
      </c>
      <c r="C41" s="119"/>
      <c r="D41" s="119"/>
    </row>
    <row r="42" spans="2:4" x14ac:dyDescent="0.25">
      <c r="B42" s="2" t="s">
        <v>168</v>
      </c>
      <c r="C42" s="119" t="s">
        <v>520</v>
      </c>
      <c r="D42" s="119" t="s">
        <v>521</v>
      </c>
    </row>
    <row r="43" spans="2:4" x14ac:dyDescent="0.25">
      <c r="B43" s="113" t="s">
        <v>356</v>
      </c>
      <c r="C43" s="119"/>
      <c r="D43" s="119"/>
    </row>
    <row r="44" spans="2:4" x14ac:dyDescent="0.25">
      <c r="B44" s="125" t="s">
        <v>357</v>
      </c>
      <c r="C44" s="119"/>
      <c r="D44" s="119"/>
    </row>
    <row r="45" spans="2:4" x14ac:dyDescent="0.25">
      <c r="B45" s="125" t="s">
        <v>358</v>
      </c>
      <c r="C45" s="119"/>
      <c r="D45" s="119"/>
    </row>
    <row r="46" spans="2:4" x14ac:dyDescent="0.25">
      <c r="B46" s="125" t="s">
        <v>359</v>
      </c>
      <c r="C46" s="119" t="s">
        <v>522</v>
      </c>
      <c r="D46" s="119" t="s">
        <v>523</v>
      </c>
    </row>
    <row r="47" spans="2:4" x14ac:dyDescent="0.25">
      <c r="B47" s="125" t="s">
        <v>362</v>
      </c>
      <c r="C47" s="119"/>
      <c r="D47" s="119"/>
    </row>
    <row r="48" spans="2:4" x14ac:dyDescent="0.25">
      <c r="B48" s="125" t="s">
        <v>363</v>
      </c>
      <c r="C48" s="119" t="s">
        <v>364</v>
      </c>
      <c r="D48" s="119" t="s">
        <v>364</v>
      </c>
    </row>
    <row r="49" spans="2:4" x14ac:dyDescent="0.25">
      <c r="B49" s="126" t="s">
        <v>365</v>
      </c>
      <c r="C49" s="119"/>
      <c r="D49" s="119"/>
    </row>
    <row r="50" spans="2:4" x14ac:dyDescent="0.25">
      <c r="B50" s="126" t="s">
        <v>366</v>
      </c>
      <c r="C50" s="119" t="s">
        <v>511</v>
      </c>
      <c r="D50" s="119" t="s">
        <v>509</v>
      </c>
    </row>
    <row r="51" spans="2:4" x14ac:dyDescent="0.25">
      <c r="B51" s="124" t="s">
        <v>195</v>
      </c>
      <c r="C51" s="119" t="s">
        <v>520</v>
      </c>
      <c r="D51" s="119" t="s">
        <v>521</v>
      </c>
    </row>
  </sheetData>
  <mergeCells count="2">
    <mergeCell ref="B6:D6"/>
    <mergeCell ref="B29:D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topLeftCell="A25" workbookViewId="0">
      <selection activeCell="C17" sqref="C17"/>
    </sheetView>
  </sheetViews>
  <sheetFormatPr defaultRowHeight="15" x14ac:dyDescent="0.25"/>
  <cols>
    <col min="2" max="2" width="45.7109375" customWidth="1"/>
    <col min="3" max="3" width="25.28515625" customWidth="1"/>
    <col min="4" max="4" width="16.28515625" customWidth="1"/>
  </cols>
  <sheetData>
    <row r="1" spans="2:4" x14ac:dyDescent="0.25">
      <c r="B1" t="s">
        <v>550</v>
      </c>
    </row>
    <row r="5" spans="2:4" x14ac:dyDescent="0.25">
      <c r="B5" s="142" t="s">
        <v>291</v>
      </c>
      <c r="C5" s="143"/>
      <c r="D5" s="144"/>
    </row>
    <row r="6" spans="2:4" x14ac:dyDescent="0.25">
      <c r="B6" s="2" t="s">
        <v>146</v>
      </c>
      <c r="C6" s="2">
        <v>2018</v>
      </c>
      <c r="D6" s="2">
        <v>2017</v>
      </c>
    </row>
    <row r="7" spans="2:4" x14ac:dyDescent="0.25">
      <c r="B7" s="105">
        <v>1</v>
      </c>
      <c r="C7" s="105">
        <v>2</v>
      </c>
      <c r="D7" s="105">
        <v>3</v>
      </c>
    </row>
    <row r="8" spans="2:4" x14ac:dyDescent="0.25">
      <c r="B8" s="113" t="s">
        <v>292</v>
      </c>
      <c r="C8" s="117" t="s">
        <v>524</v>
      </c>
      <c r="D8" s="117" t="s">
        <v>525</v>
      </c>
    </row>
    <row r="9" spans="2:4" x14ac:dyDescent="0.25">
      <c r="B9" s="114" t="s">
        <v>295</v>
      </c>
      <c r="C9" s="117" t="s">
        <v>526</v>
      </c>
      <c r="D9" s="117" t="s">
        <v>527</v>
      </c>
    </row>
    <row r="10" spans="2:4" x14ac:dyDescent="0.25">
      <c r="B10" s="114" t="s">
        <v>298</v>
      </c>
      <c r="C10" s="117" t="s">
        <v>528</v>
      </c>
      <c r="D10" s="117" t="s">
        <v>529</v>
      </c>
    </row>
    <row r="11" spans="2:4" x14ac:dyDescent="0.25">
      <c r="B11" s="114" t="s">
        <v>301</v>
      </c>
      <c r="C11" s="117" t="s">
        <v>530</v>
      </c>
      <c r="D11" s="117">
        <v>605.76599999999996</v>
      </c>
    </row>
    <row r="12" spans="2:4" x14ac:dyDescent="0.25">
      <c r="B12" s="113" t="s">
        <v>302</v>
      </c>
      <c r="C12" s="117" t="s">
        <v>531</v>
      </c>
      <c r="D12" s="117" t="s">
        <v>532</v>
      </c>
    </row>
    <row r="13" spans="2:4" x14ac:dyDescent="0.25">
      <c r="B13" s="114" t="s">
        <v>305</v>
      </c>
      <c r="C13" s="117" t="s">
        <v>533</v>
      </c>
      <c r="D13" s="117" t="s">
        <v>534</v>
      </c>
    </row>
    <row r="14" spans="2:4" x14ac:dyDescent="0.25">
      <c r="B14" s="115" t="s">
        <v>308</v>
      </c>
      <c r="C14" s="117" t="s">
        <v>535</v>
      </c>
      <c r="D14" s="117" t="s">
        <v>536</v>
      </c>
    </row>
    <row r="15" spans="2:4" x14ac:dyDescent="0.25">
      <c r="B15" s="114" t="s">
        <v>311</v>
      </c>
      <c r="C15" s="117" t="s">
        <v>537</v>
      </c>
      <c r="D15" s="117" t="s">
        <v>537</v>
      </c>
    </row>
    <row r="16" spans="2:4" x14ac:dyDescent="0.25">
      <c r="B16" s="114" t="s">
        <v>313</v>
      </c>
      <c r="C16" s="117" t="s">
        <v>538</v>
      </c>
      <c r="D16" s="117" t="s">
        <v>539</v>
      </c>
    </row>
    <row r="17" spans="2:4" x14ac:dyDescent="0.25">
      <c r="B17" s="114" t="s">
        <v>316</v>
      </c>
      <c r="C17" s="117" t="s">
        <v>540</v>
      </c>
      <c r="D17" s="117" t="s">
        <v>541</v>
      </c>
    </row>
    <row r="18" spans="2:4" x14ac:dyDescent="0.25">
      <c r="B18" s="114" t="s">
        <v>317</v>
      </c>
      <c r="C18" s="117" t="s">
        <v>542</v>
      </c>
      <c r="D18" s="117" t="s">
        <v>543</v>
      </c>
    </row>
    <row r="19" spans="2:4" x14ac:dyDescent="0.25">
      <c r="B19" s="113" t="s">
        <v>320</v>
      </c>
      <c r="C19" s="117" t="s">
        <v>544</v>
      </c>
      <c r="D19" s="117" t="s">
        <v>545</v>
      </c>
    </row>
    <row r="20" spans="2:4" x14ac:dyDescent="0.25">
      <c r="B20" s="113" t="s">
        <v>323</v>
      </c>
      <c r="C20" s="117"/>
      <c r="D20" s="117"/>
    </row>
    <row r="21" spans="2:4" x14ac:dyDescent="0.25">
      <c r="B21" s="113" t="s">
        <v>326</v>
      </c>
      <c r="C21" s="117" t="s">
        <v>544</v>
      </c>
      <c r="D21" s="117" t="s">
        <v>545</v>
      </c>
    </row>
    <row r="22" spans="2:4" x14ac:dyDescent="0.25">
      <c r="B22" s="113" t="s">
        <v>329</v>
      </c>
      <c r="C22" s="117" t="s">
        <v>546</v>
      </c>
      <c r="D22" s="117" t="s">
        <v>547</v>
      </c>
    </row>
    <row r="23" spans="2:4" x14ac:dyDescent="0.25">
      <c r="B23" s="113" t="s">
        <v>330</v>
      </c>
      <c r="C23" s="117"/>
      <c r="D23" s="117"/>
    </row>
    <row r="24" spans="2:4" x14ac:dyDescent="0.25">
      <c r="B24" s="113" t="s">
        <v>331</v>
      </c>
      <c r="C24" s="117" t="s">
        <v>548</v>
      </c>
      <c r="D24" s="117" t="s">
        <v>549</v>
      </c>
    </row>
    <row r="29" spans="2:4" x14ac:dyDescent="0.25">
      <c r="B29" s="142" t="s">
        <v>332</v>
      </c>
      <c r="C29" s="143"/>
      <c r="D29" s="144"/>
    </row>
    <row r="30" spans="2:4" x14ac:dyDescent="0.25">
      <c r="B30" s="2" t="s">
        <v>146</v>
      </c>
      <c r="C30" s="124">
        <v>2018</v>
      </c>
      <c r="D30" s="124">
        <v>2017</v>
      </c>
    </row>
    <row r="31" spans="2:4" x14ac:dyDescent="0.25">
      <c r="B31" s="105">
        <v>1</v>
      </c>
      <c r="C31" s="105">
        <v>2</v>
      </c>
      <c r="D31" s="105">
        <v>3</v>
      </c>
    </row>
    <row r="32" spans="2:4" x14ac:dyDescent="0.25">
      <c r="B32" s="113" t="s">
        <v>333</v>
      </c>
      <c r="C32" s="87"/>
      <c r="D32" s="45"/>
    </row>
    <row r="33" spans="2:4" x14ac:dyDescent="0.25">
      <c r="B33" s="114" t="s">
        <v>334</v>
      </c>
      <c r="C33" s="45" t="s">
        <v>551</v>
      </c>
      <c r="D33" s="45" t="s">
        <v>552</v>
      </c>
    </row>
    <row r="34" spans="2:4" x14ac:dyDescent="0.25">
      <c r="B34" s="114" t="s">
        <v>337</v>
      </c>
      <c r="C34" s="45" t="s">
        <v>553</v>
      </c>
      <c r="D34" s="45" t="s">
        <v>554</v>
      </c>
    </row>
    <row r="35" spans="2:4" x14ac:dyDescent="0.25">
      <c r="B35" s="114" t="s">
        <v>340</v>
      </c>
      <c r="C35" s="45"/>
      <c r="D35" s="45"/>
    </row>
    <row r="36" spans="2:4" x14ac:dyDescent="0.25">
      <c r="B36" s="125" t="s">
        <v>342</v>
      </c>
      <c r="C36" s="45" t="s">
        <v>555</v>
      </c>
      <c r="D36" s="45" t="s">
        <v>556</v>
      </c>
    </row>
    <row r="37" spans="2:4" x14ac:dyDescent="0.25">
      <c r="B37" s="114" t="s">
        <v>345</v>
      </c>
      <c r="C37" s="45" t="s">
        <v>557</v>
      </c>
      <c r="D37" s="45" t="s">
        <v>558</v>
      </c>
    </row>
    <row r="38" spans="2:4" x14ac:dyDescent="0.25">
      <c r="B38" s="115" t="s">
        <v>346</v>
      </c>
      <c r="C38" s="45" t="s">
        <v>559</v>
      </c>
      <c r="D38" s="45" t="s">
        <v>560</v>
      </c>
    </row>
    <row r="39" spans="2:4" x14ac:dyDescent="0.25">
      <c r="B39" s="114" t="s">
        <v>349</v>
      </c>
      <c r="C39" s="45" t="s">
        <v>561</v>
      </c>
      <c r="D39" s="45" t="s">
        <v>562</v>
      </c>
    </row>
    <row r="40" spans="2:4" x14ac:dyDescent="0.25">
      <c r="B40" s="114" t="s">
        <v>352</v>
      </c>
      <c r="C40" s="45"/>
      <c r="D40" s="45"/>
    </row>
    <row r="41" spans="2:4" x14ac:dyDescent="0.25">
      <c r="B41" s="114" t="s">
        <v>353</v>
      </c>
      <c r="C41" s="45"/>
      <c r="D41" s="45">
        <v>855</v>
      </c>
    </row>
    <row r="42" spans="2:4" x14ac:dyDescent="0.25">
      <c r="B42" s="2" t="s">
        <v>168</v>
      </c>
      <c r="C42" s="45" t="s">
        <v>563</v>
      </c>
      <c r="D42" s="45" t="s">
        <v>564</v>
      </c>
    </row>
    <row r="43" spans="2:4" x14ac:dyDescent="0.25">
      <c r="B43" s="113" t="s">
        <v>356</v>
      </c>
      <c r="C43" s="45"/>
      <c r="D43" s="45"/>
    </row>
    <row r="44" spans="2:4" x14ac:dyDescent="0.25">
      <c r="B44" s="125" t="s">
        <v>357</v>
      </c>
      <c r="C44" s="45" t="s">
        <v>565</v>
      </c>
      <c r="D44" s="45" t="s">
        <v>566</v>
      </c>
    </row>
    <row r="45" spans="2:4" x14ac:dyDescent="0.25">
      <c r="B45" s="125" t="s">
        <v>358</v>
      </c>
      <c r="C45" s="45" t="s">
        <v>567</v>
      </c>
      <c r="D45" s="45" t="s">
        <v>568</v>
      </c>
    </row>
    <row r="46" spans="2:4" x14ac:dyDescent="0.25">
      <c r="B46" s="125" t="s">
        <v>359</v>
      </c>
      <c r="C46" s="45" t="s">
        <v>569</v>
      </c>
      <c r="D46" s="45" t="s">
        <v>570</v>
      </c>
    </row>
    <row r="47" spans="2:4" x14ac:dyDescent="0.25">
      <c r="B47" s="125" t="s">
        <v>362</v>
      </c>
      <c r="C47" s="45" t="s">
        <v>571</v>
      </c>
      <c r="D47" s="45" t="s">
        <v>572</v>
      </c>
    </row>
    <row r="48" spans="2:4" x14ac:dyDescent="0.25">
      <c r="B48" s="125" t="s">
        <v>363</v>
      </c>
      <c r="C48" s="45" t="s">
        <v>573</v>
      </c>
      <c r="D48" s="45" t="s">
        <v>574</v>
      </c>
    </row>
    <row r="49" spans="2:4" x14ac:dyDescent="0.25">
      <c r="B49" s="126" t="s">
        <v>365</v>
      </c>
      <c r="C49" s="45"/>
      <c r="D49" s="45" t="s">
        <v>575</v>
      </c>
    </row>
    <row r="50" spans="2:4" x14ac:dyDescent="0.25">
      <c r="B50" s="126" t="s">
        <v>366</v>
      </c>
      <c r="C50" s="45" t="s">
        <v>548</v>
      </c>
      <c r="D50" s="45" t="s">
        <v>549</v>
      </c>
    </row>
    <row r="51" spans="2:4" x14ac:dyDescent="0.25">
      <c r="B51" s="124" t="s">
        <v>195</v>
      </c>
      <c r="C51" s="45" t="s">
        <v>563</v>
      </c>
      <c r="D51" s="45" t="s">
        <v>564</v>
      </c>
    </row>
  </sheetData>
  <mergeCells count="2">
    <mergeCell ref="B5:D5"/>
    <mergeCell ref="B29:D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1"/>
  <sheetViews>
    <sheetView topLeftCell="A121" workbookViewId="0">
      <selection activeCell="C17" sqref="C17"/>
    </sheetView>
  </sheetViews>
  <sheetFormatPr defaultRowHeight="15" x14ac:dyDescent="0.25"/>
  <cols>
    <col min="2" max="2" width="67.42578125" customWidth="1"/>
    <col min="3" max="3" width="18.7109375" customWidth="1"/>
    <col min="4" max="4" width="19.7109375" customWidth="1"/>
  </cols>
  <sheetData>
    <row r="2" spans="2:4" x14ac:dyDescent="0.25">
      <c r="B2" t="s">
        <v>576</v>
      </c>
    </row>
    <row r="5" spans="2:4" x14ac:dyDescent="0.25">
      <c r="B5" s="182" t="s">
        <v>577</v>
      </c>
      <c r="C5" s="186"/>
      <c r="D5" s="187"/>
    </row>
    <row r="6" spans="2:4" x14ac:dyDescent="0.25">
      <c r="B6" s="2" t="s">
        <v>146</v>
      </c>
      <c r="C6" s="2">
        <v>2018</v>
      </c>
      <c r="D6" s="2">
        <v>2017</v>
      </c>
    </row>
    <row r="7" spans="2:4" x14ac:dyDescent="0.25">
      <c r="B7" s="2">
        <v>1</v>
      </c>
      <c r="C7" s="2">
        <v>2</v>
      </c>
      <c r="D7" s="2">
        <v>3</v>
      </c>
    </row>
    <row r="8" spans="2:4" x14ac:dyDescent="0.25">
      <c r="B8" s="113" t="s">
        <v>578</v>
      </c>
      <c r="C8" s="114"/>
      <c r="D8" s="114"/>
    </row>
    <row r="9" spans="2:4" x14ac:dyDescent="0.25">
      <c r="B9" s="113" t="s">
        <v>579</v>
      </c>
      <c r="C9" s="122">
        <v>130155846</v>
      </c>
      <c r="D9" s="117" t="s">
        <v>580</v>
      </c>
    </row>
    <row r="10" spans="2:4" x14ac:dyDescent="0.25">
      <c r="B10" s="114" t="s">
        <v>581</v>
      </c>
      <c r="C10" s="117"/>
      <c r="D10" s="117"/>
    </row>
    <row r="11" spans="2:4" x14ac:dyDescent="0.25">
      <c r="B11" s="114" t="s">
        <v>582</v>
      </c>
      <c r="C11" s="117" t="s">
        <v>583</v>
      </c>
      <c r="D11" s="117" t="s">
        <v>584</v>
      </c>
    </row>
    <row r="12" spans="2:4" x14ac:dyDescent="0.25">
      <c r="B12" s="114" t="s">
        <v>585</v>
      </c>
      <c r="C12" s="117"/>
      <c r="D12" s="117"/>
    </row>
    <row r="13" spans="2:4" x14ac:dyDescent="0.25">
      <c r="B13" s="114" t="s">
        <v>586</v>
      </c>
      <c r="C13" s="117"/>
      <c r="D13" s="117"/>
    </row>
    <row r="14" spans="2:4" x14ac:dyDescent="0.25">
      <c r="B14" s="114" t="s">
        <v>587</v>
      </c>
      <c r="C14" s="117"/>
      <c r="D14" s="117"/>
    </row>
    <row r="15" spans="2:4" x14ac:dyDescent="0.25">
      <c r="B15" s="114" t="s">
        <v>588</v>
      </c>
      <c r="C15" s="117" t="s">
        <v>589</v>
      </c>
      <c r="D15" s="117" t="s">
        <v>590</v>
      </c>
    </row>
    <row r="16" spans="2:4" x14ac:dyDescent="0.25">
      <c r="B16" s="114" t="s">
        <v>591</v>
      </c>
      <c r="C16" s="117"/>
      <c r="D16" s="117"/>
    </row>
    <row r="17" spans="2:4" x14ac:dyDescent="0.25">
      <c r="B17" s="114" t="s">
        <v>592</v>
      </c>
      <c r="C17" s="117">
        <v>462.57499999999999</v>
      </c>
      <c r="D17" s="117">
        <v>536.77800000000002</v>
      </c>
    </row>
    <row r="18" spans="2:4" x14ac:dyDescent="0.25">
      <c r="B18" s="114" t="s">
        <v>593</v>
      </c>
      <c r="C18" s="117" t="s">
        <v>594</v>
      </c>
      <c r="D18" s="117" t="s">
        <v>595</v>
      </c>
    </row>
    <row r="19" spans="2:4" x14ac:dyDescent="0.25">
      <c r="B19" s="114" t="s">
        <v>596</v>
      </c>
      <c r="C19" s="117"/>
      <c r="D19" s="117"/>
    </row>
    <row r="20" spans="2:4" x14ac:dyDescent="0.25">
      <c r="B20" s="114" t="s">
        <v>597</v>
      </c>
      <c r="C20" s="117" t="s">
        <v>598</v>
      </c>
      <c r="D20" s="117" t="s">
        <v>599</v>
      </c>
    </row>
    <row r="21" spans="2:4" x14ac:dyDescent="0.25">
      <c r="B21" s="114" t="s">
        <v>600</v>
      </c>
      <c r="C21" s="117"/>
      <c r="D21" s="117"/>
    </row>
    <row r="22" spans="2:4" x14ac:dyDescent="0.25">
      <c r="B22" s="114" t="s">
        <v>601</v>
      </c>
      <c r="C22" s="117"/>
      <c r="D22" s="117"/>
    </row>
    <row r="23" spans="2:4" x14ac:dyDescent="0.25">
      <c r="B23" s="114" t="s">
        <v>602</v>
      </c>
      <c r="C23" s="117"/>
      <c r="D23" s="117"/>
    </row>
    <row r="24" spans="2:4" x14ac:dyDescent="0.25">
      <c r="B24" s="114" t="s">
        <v>603</v>
      </c>
      <c r="C24" s="117" t="s">
        <v>604</v>
      </c>
      <c r="D24" s="117" t="s">
        <v>604</v>
      </c>
    </row>
    <row r="25" spans="2:4" x14ac:dyDescent="0.25">
      <c r="B25" s="114" t="s">
        <v>605</v>
      </c>
      <c r="C25" s="117">
        <v>426.84800000000001</v>
      </c>
      <c r="D25" s="117">
        <v>461.15199999999999</v>
      </c>
    </row>
    <row r="26" spans="2:4" x14ac:dyDescent="0.25">
      <c r="B26" s="113" t="s">
        <v>606</v>
      </c>
      <c r="C26" s="117" t="s">
        <v>607</v>
      </c>
      <c r="D26" s="117" t="s">
        <v>608</v>
      </c>
    </row>
    <row r="27" spans="2:4" x14ac:dyDescent="0.25">
      <c r="B27" s="114" t="s">
        <v>609</v>
      </c>
      <c r="C27" s="117">
        <v>630.94200000000001</v>
      </c>
      <c r="D27" s="117">
        <v>957.76700000000005</v>
      </c>
    </row>
    <row r="28" spans="2:4" x14ac:dyDescent="0.25">
      <c r="B28" s="114" t="s">
        <v>610</v>
      </c>
      <c r="C28" s="117"/>
      <c r="D28" s="117"/>
    </row>
    <row r="29" spans="2:4" x14ac:dyDescent="0.25">
      <c r="B29" s="114" t="s">
        <v>611</v>
      </c>
      <c r="C29" s="117"/>
      <c r="D29" s="117"/>
    </row>
    <row r="30" spans="2:4" x14ac:dyDescent="0.25">
      <c r="B30" s="114" t="s">
        <v>612</v>
      </c>
      <c r="C30" s="117"/>
      <c r="D30" s="117"/>
    </row>
    <row r="31" spans="2:4" x14ac:dyDescent="0.25">
      <c r="B31" s="114" t="s">
        <v>613</v>
      </c>
      <c r="C31" s="117"/>
      <c r="D31" s="117"/>
    </row>
    <row r="32" spans="2:4" x14ac:dyDescent="0.25">
      <c r="B32" s="114" t="s">
        <v>614</v>
      </c>
      <c r="C32" s="117"/>
      <c r="D32" s="117"/>
    </row>
    <row r="33" spans="2:4" x14ac:dyDescent="0.25">
      <c r="B33" s="114" t="s">
        <v>615</v>
      </c>
      <c r="C33" s="117"/>
      <c r="D33" s="117"/>
    </row>
    <row r="34" spans="2:4" x14ac:dyDescent="0.25">
      <c r="B34" s="114" t="s">
        <v>616</v>
      </c>
      <c r="C34" s="117"/>
      <c r="D34" s="117"/>
    </row>
    <row r="35" spans="2:4" x14ac:dyDescent="0.25">
      <c r="B35" s="114" t="s">
        <v>617</v>
      </c>
      <c r="C35" s="117" t="s">
        <v>618</v>
      </c>
      <c r="D35" s="117" t="s">
        <v>619</v>
      </c>
    </row>
    <row r="36" spans="2:4" x14ac:dyDescent="0.25">
      <c r="B36" s="114" t="s">
        <v>620</v>
      </c>
      <c r="C36" s="117">
        <v>145.71799999999999</v>
      </c>
      <c r="D36" s="117">
        <v>320</v>
      </c>
    </row>
    <row r="37" spans="2:4" x14ac:dyDescent="0.25">
      <c r="B37" s="113" t="s">
        <v>621</v>
      </c>
      <c r="C37" s="117">
        <v>46.67</v>
      </c>
      <c r="D37" s="117">
        <v>41.567</v>
      </c>
    </row>
    <row r="38" spans="2:4" x14ac:dyDescent="0.25">
      <c r="B38" s="114" t="s">
        <v>622</v>
      </c>
      <c r="C38" s="117"/>
      <c r="D38" s="117"/>
    </row>
    <row r="39" spans="2:4" x14ac:dyDescent="0.25">
      <c r="B39" s="114" t="s">
        <v>623</v>
      </c>
      <c r="C39" s="117"/>
      <c r="D39" s="117"/>
    </row>
    <row r="40" spans="2:4" x14ac:dyDescent="0.25">
      <c r="B40" s="114" t="s">
        <v>624</v>
      </c>
      <c r="C40" s="117">
        <v>8222</v>
      </c>
      <c r="D40" s="117">
        <v>16.443999999999999</v>
      </c>
    </row>
    <row r="41" spans="2:4" x14ac:dyDescent="0.25">
      <c r="B41" s="114" t="s">
        <v>625</v>
      </c>
      <c r="C41" s="117">
        <v>38.448</v>
      </c>
      <c r="D41" s="117">
        <v>25.123000000000001</v>
      </c>
    </row>
    <row r="42" spans="2:4" x14ac:dyDescent="0.25">
      <c r="B42" s="114" t="s">
        <v>626</v>
      </c>
      <c r="C42" s="117"/>
      <c r="D42" s="117"/>
    </row>
    <row r="43" spans="2:4" x14ac:dyDescent="0.25">
      <c r="B43" s="113" t="s">
        <v>627</v>
      </c>
      <c r="C43" s="117">
        <v>0</v>
      </c>
      <c r="D43" s="117">
        <v>0</v>
      </c>
    </row>
    <row r="44" spans="2:4" x14ac:dyDescent="0.25">
      <c r="B44" s="113" t="s">
        <v>628</v>
      </c>
      <c r="C44" s="117" t="s">
        <v>629</v>
      </c>
      <c r="D44" s="117" t="s">
        <v>630</v>
      </c>
    </row>
    <row r="45" spans="2:4" ht="15.75" customHeight="1" x14ac:dyDescent="0.25">
      <c r="B45" s="128" t="s">
        <v>631</v>
      </c>
      <c r="C45" s="117"/>
      <c r="D45" s="117"/>
    </row>
    <row r="46" spans="2:4" ht="27.75" customHeight="1" x14ac:dyDescent="0.25">
      <c r="B46" s="130" t="s">
        <v>632</v>
      </c>
      <c r="C46" s="117" t="s">
        <v>633</v>
      </c>
      <c r="D46" s="117">
        <v>41</v>
      </c>
    </row>
    <row r="47" spans="2:4" x14ac:dyDescent="0.25">
      <c r="B47" s="114" t="s">
        <v>634</v>
      </c>
      <c r="C47" s="117"/>
      <c r="D47" s="117"/>
    </row>
    <row r="48" spans="2:4" x14ac:dyDescent="0.25">
      <c r="B48" s="114" t="s">
        <v>635</v>
      </c>
      <c r="C48" s="117" t="s">
        <v>636</v>
      </c>
      <c r="D48" s="117">
        <v>0</v>
      </c>
    </row>
    <row r="49" spans="2:4" x14ac:dyDescent="0.25">
      <c r="B49" s="114" t="s">
        <v>637</v>
      </c>
      <c r="C49" s="117">
        <v>150000</v>
      </c>
      <c r="D49" s="117"/>
    </row>
    <row r="50" spans="2:4" x14ac:dyDescent="0.25">
      <c r="B50" s="114" t="s">
        <v>638</v>
      </c>
      <c r="C50" s="117"/>
      <c r="D50" s="117"/>
    </row>
    <row r="51" spans="2:4" x14ac:dyDescent="0.25">
      <c r="B51" s="114" t="s">
        <v>639</v>
      </c>
      <c r="C51" s="117">
        <v>2.2309999999999999</v>
      </c>
      <c r="D51" s="117">
        <v>41</v>
      </c>
    </row>
    <row r="52" spans="2:4" x14ac:dyDescent="0.25">
      <c r="B52" s="114" t="s">
        <v>640</v>
      </c>
      <c r="C52" s="117"/>
      <c r="D52" s="117"/>
    </row>
    <row r="53" spans="2:4" x14ac:dyDescent="0.25">
      <c r="B53" s="2" t="s">
        <v>641</v>
      </c>
      <c r="C53" s="117" t="s">
        <v>642</v>
      </c>
      <c r="D53" s="117" t="s">
        <v>643</v>
      </c>
    </row>
    <row r="57" spans="2:4" x14ac:dyDescent="0.25">
      <c r="B57" s="182" t="s">
        <v>780</v>
      </c>
      <c r="C57" s="143"/>
      <c r="D57" s="144"/>
    </row>
    <row r="58" spans="2:4" x14ac:dyDescent="0.25">
      <c r="B58" s="2" t="s">
        <v>146</v>
      </c>
      <c r="C58" s="2">
        <v>2018</v>
      </c>
      <c r="D58" s="2">
        <v>2017</v>
      </c>
    </row>
    <row r="59" spans="2:4" x14ac:dyDescent="0.25">
      <c r="B59" s="105">
        <v>1</v>
      </c>
      <c r="C59" s="105">
        <v>2</v>
      </c>
      <c r="D59" s="105">
        <v>3</v>
      </c>
    </row>
    <row r="60" spans="2:4" x14ac:dyDescent="0.25">
      <c r="B60" s="113" t="s">
        <v>644</v>
      </c>
      <c r="C60" s="117"/>
      <c r="D60" s="117"/>
    </row>
    <row r="61" spans="2:4" x14ac:dyDescent="0.25">
      <c r="B61" s="114" t="s">
        <v>645</v>
      </c>
      <c r="C61" s="119" t="s">
        <v>646</v>
      </c>
      <c r="D61" s="119" t="s">
        <v>647</v>
      </c>
    </row>
    <row r="62" spans="2:4" x14ac:dyDescent="0.25">
      <c r="B62" s="114" t="s">
        <v>648</v>
      </c>
      <c r="C62" s="119" t="s">
        <v>649</v>
      </c>
      <c r="D62" s="119" t="s">
        <v>650</v>
      </c>
    </row>
    <row r="63" spans="2:4" x14ac:dyDescent="0.25">
      <c r="B63" s="114" t="s">
        <v>651</v>
      </c>
      <c r="C63" s="119">
        <v>372.59199999999998</v>
      </c>
      <c r="D63" s="119">
        <v>331.85</v>
      </c>
    </row>
    <row r="64" spans="2:4" x14ac:dyDescent="0.25">
      <c r="B64" s="113" t="s">
        <v>652</v>
      </c>
      <c r="C64" s="119">
        <v>60000</v>
      </c>
      <c r="D64" s="119">
        <v>60000</v>
      </c>
    </row>
    <row r="65" spans="2:4" x14ac:dyDescent="0.25">
      <c r="B65" s="114" t="s">
        <v>653</v>
      </c>
      <c r="C65" s="119">
        <v>5.4619999999999997</v>
      </c>
      <c r="D65" s="119">
        <v>652.82100000000003</v>
      </c>
    </row>
    <row r="66" spans="2:4" x14ac:dyDescent="0.25">
      <c r="B66" s="115" t="s">
        <v>654</v>
      </c>
      <c r="C66" s="119"/>
      <c r="D66" s="119"/>
    </row>
    <row r="67" spans="2:4" x14ac:dyDescent="0.25">
      <c r="B67" s="114" t="s">
        <v>655</v>
      </c>
      <c r="C67" s="136" t="s">
        <v>656</v>
      </c>
      <c r="D67" s="119" t="s">
        <v>657</v>
      </c>
    </row>
    <row r="68" spans="2:4" x14ac:dyDescent="0.25">
      <c r="B68" s="114" t="s">
        <v>658</v>
      </c>
      <c r="C68" s="119" t="s">
        <v>659</v>
      </c>
      <c r="D68" s="119" t="s">
        <v>660</v>
      </c>
    </row>
    <row r="69" spans="2:4" x14ac:dyDescent="0.25">
      <c r="B69" s="114" t="s">
        <v>661</v>
      </c>
      <c r="C69" s="119" t="s">
        <v>662</v>
      </c>
      <c r="D69" s="119" t="s">
        <v>663</v>
      </c>
    </row>
    <row r="70" spans="2:4" x14ac:dyDescent="0.25">
      <c r="B70" s="114" t="s">
        <v>664</v>
      </c>
      <c r="C70" s="119" t="s">
        <v>665</v>
      </c>
      <c r="D70" s="119" t="s">
        <v>666</v>
      </c>
    </row>
    <row r="71" spans="2:4" x14ac:dyDescent="0.25">
      <c r="B71" s="113" t="s">
        <v>667</v>
      </c>
      <c r="C71" s="119" t="s">
        <v>668</v>
      </c>
      <c r="D71" s="119" t="s">
        <v>669</v>
      </c>
    </row>
    <row r="72" spans="2:4" x14ac:dyDescent="0.25">
      <c r="B72" s="113" t="s">
        <v>670</v>
      </c>
      <c r="C72" s="119">
        <v>21.443000000000001</v>
      </c>
      <c r="D72" s="119">
        <v>30.734000000000002</v>
      </c>
    </row>
    <row r="73" spans="2:4" x14ac:dyDescent="0.25">
      <c r="B73" s="113" t="s">
        <v>671</v>
      </c>
      <c r="C73" s="119"/>
      <c r="D73" s="119"/>
    </row>
    <row r="74" spans="2:4" x14ac:dyDescent="0.25">
      <c r="B74" s="113" t="s">
        <v>672</v>
      </c>
      <c r="C74" s="119"/>
      <c r="D74" s="119"/>
    </row>
    <row r="75" spans="2:4" x14ac:dyDescent="0.25">
      <c r="B75" s="113" t="s">
        <v>673</v>
      </c>
      <c r="C75" s="119" t="s">
        <v>674</v>
      </c>
      <c r="D75" s="119" t="s">
        <v>675</v>
      </c>
    </row>
    <row r="76" spans="2:4" x14ac:dyDescent="0.25">
      <c r="B76" s="113" t="s">
        <v>676</v>
      </c>
      <c r="C76" s="119">
        <v>139.43100000000001</v>
      </c>
      <c r="D76" s="119">
        <v>136.928</v>
      </c>
    </row>
    <row r="77" spans="2:4" x14ac:dyDescent="0.25">
      <c r="B77" s="126" t="s">
        <v>677</v>
      </c>
      <c r="C77" s="119" t="s">
        <v>678</v>
      </c>
      <c r="D77" s="119" t="s">
        <v>679</v>
      </c>
    </row>
    <row r="78" spans="2:4" x14ac:dyDescent="0.25">
      <c r="B78" s="126" t="s">
        <v>680</v>
      </c>
      <c r="C78" s="119" t="s">
        <v>681</v>
      </c>
      <c r="D78" s="119" t="s">
        <v>682</v>
      </c>
    </row>
    <row r="79" spans="2:4" x14ac:dyDescent="0.25">
      <c r="B79" s="126" t="s">
        <v>683</v>
      </c>
      <c r="C79" s="119"/>
      <c r="D79" s="119"/>
    </row>
    <row r="80" spans="2:4" x14ac:dyDescent="0.25">
      <c r="B80" s="126" t="s">
        <v>684</v>
      </c>
      <c r="C80" s="119"/>
      <c r="D80" s="119"/>
    </row>
    <row r="81" spans="2:4" x14ac:dyDescent="0.25">
      <c r="B81" s="126" t="s">
        <v>685</v>
      </c>
      <c r="C81" s="119"/>
      <c r="D81" s="119"/>
    </row>
    <row r="82" spans="2:4" x14ac:dyDescent="0.25">
      <c r="B82" s="126" t="s">
        <v>686</v>
      </c>
      <c r="C82" s="119"/>
      <c r="D82" s="119"/>
    </row>
    <row r="83" spans="2:4" x14ac:dyDescent="0.25">
      <c r="B83" s="113" t="s">
        <v>687</v>
      </c>
      <c r="C83" s="119" t="s">
        <v>688</v>
      </c>
      <c r="D83" s="119" t="s">
        <v>689</v>
      </c>
    </row>
    <row r="84" spans="2:4" x14ac:dyDescent="0.25">
      <c r="B84" s="113" t="s">
        <v>690</v>
      </c>
      <c r="C84" s="119" t="s">
        <v>691</v>
      </c>
      <c r="D84" s="119" t="s">
        <v>692</v>
      </c>
    </row>
    <row r="85" spans="2:4" x14ac:dyDescent="0.25">
      <c r="B85" s="113" t="s">
        <v>693</v>
      </c>
      <c r="C85" s="119" t="s">
        <v>642</v>
      </c>
      <c r="D85" s="119" t="s">
        <v>691</v>
      </c>
    </row>
    <row r="86" spans="2:4" x14ac:dyDescent="0.25">
      <c r="C86" s="121"/>
      <c r="D86" s="121"/>
    </row>
    <row r="90" spans="2:4" x14ac:dyDescent="0.25">
      <c r="B90" s="182" t="s">
        <v>694</v>
      </c>
      <c r="C90" s="143"/>
      <c r="D90" s="144"/>
    </row>
    <row r="91" spans="2:4" x14ac:dyDescent="0.25">
      <c r="B91" s="2" t="s">
        <v>146</v>
      </c>
      <c r="C91" s="2">
        <v>2018</v>
      </c>
      <c r="D91" s="2">
        <v>2017</v>
      </c>
    </row>
    <row r="92" spans="2:4" x14ac:dyDescent="0.25">
      <c r="B92" s="105">
        <v>1</v>
      </c>
      <c r="C92" s="105">
        <v>2</v>
      </c>
      <c r="D92" s="105">
        <v>3</v>
      </c>
    </row>
    <row r="93" spans="2:4" x14ac:dyDescent="0.25">
      <c r="B93" s="113" t="s">
        <v>695</v>
      </c>
      <c r="C93" s="119" t="s">
        <v>646</v>
      </c>
      <c r="D93" s="119" t="s">
        <v>647</v>
      </c>
    </row>
    <row r="94" spans="2:4" x14ac:dyDescent="0.25">
      <c r="B94" s="114" t="s">
        <v>696</v>
      </c>
      <c r="C94" s="119" t="s">
        <v>649</v>
      </c>
      <c r="D94" s="119" t="s">
        <v>650</v>
      </c>
    </row>
    <row r="95" spans="2:4" x14ac:dyDescent="0.25">
      <c r="B95" s="114" t="s">
        <v>697</v>
      </c>
      <c r="C95" s="119">
        <v>372.59199999999998</v>
      </c>
      <c r="D95" s="119">
        <v>331850</v>
      </c>
    </row>
    <row r="96" spans="2:4" x14ac:dyDescent="0.25">
      <c r="B96" s="113" t="s">
        <v>698</v>
      </c>
      <c r="C96" s="119">
        <v>60000</v>
      </c>
      <c r="D96" s="119">
        <v>60000</v>
      </c>
    </row>
    <row r="97" spans="2:4" x14ac:dyDescent="0.25">
      <c r="B97" s="114" t="s">
        <v>699</v>
      </c>
      <c r="C97" s="119">
        <v>5.4619999999999997</v>
      </c>
      <c r="D97" s="119">
        <v>652.82100000000003</v>
      </c>
    </row>
    <row r="98" spans="2:4" x14ac:dyDescent="0.25">
      <c r="B98" s="115" t="s">
        <v>700</v>
      </c>
      <c r="C98" s="119"/>
      <c r="D98" s="119"/>
    </row>
    <row r="99" spans="2:4" x14ac:dyDescent="0.25">
      <c r="B99" s="114" t="s">
        <v>701</v>
      </c>
      <c r="C99" s="119">
        <v>139.43100000000001</v>
      </c>
      <c r="D99" s="119">
        <v>136.928</v>
      </c>
    </row>
    <row r="100" spans="2:4" x14ac:dyDescent="0.25">
      <c r="B100" s="114" t="s">
        <v>702</v>
      </c>
      <c r="C100" s="136">
        <v>1.903</v>
      </c>
      <c r="D100" s="119">
        <v>2.2810000000000001</v>
      </c>
    </row>
    <row r="101" spans="2:4" x14ac:dyDescent="0.25">
      <c r="B101" s="114" t="s">
        <v>703</v>
      </c>
      <c r="C101" s="119">
        <v>71.622</v>
      </c>
      <c r="D101" s="119">
        <v>66240</v>
      </c>
    </row>
    <row r="102" spans="2:4" x14ac:dyDescent="0.25">
      <c r="B102" s="114" t="s">
        <v>704</v>
      </c>
      <c r="C102" s="119">
        <v>65.635000000000005</v>
      </c>
      <c r="D102" s="119">
        <v>65.635000000000005</v>
      </c>
    </row>
    <row r="103" spans="2:4" x14ac:dyDescent="0.25">
      <c r="B103" s="114" t="s">
        <v>705</v>
      </c>
      <c r="C103" s="119"/>
      <c r="D103" s="119"/>
    </row>
    <row r="104" spans="2:4" x14ac:dyDescent="0.25">
      <c r="B104" s="125" t="s">
        <v>706</v>
      </c>
      <c r="C104" s="119">
        <v>272</v>
      </c>
      <c r="D104" s="119">
        <v>2.7719999999999998</v>
      </c>
    </row>
    <row r="105" spans="2:4" x14ac:dyDescent="0.25">
      <c r="B105" s="113" t="s">
        <v>707</v>
      </c>
      <c r="C105" s="119" t="s">
        <v>708</v>
      </c>
      <c r="D105" s="119" t="s">
        <v>709</v>
      </c>
    </row>
    <row r="106" spans="2:4" x14ac:dyDescent="0.25">
      <c r="B106" s="113" t="s">
        <v>387</v>
      </c>
      <c r="C106" s="119" t="s">
        <v>678</v>
      </c>
      <c r="D106" s="119" t="s">
        <v>710</v>
      </c>
    </row>
    <row r="107" spans="2:4" x14ac:dyDescent="0.25">
      <c r="B107" s="125" t="s">
        <v>711</v>
      </c>
      <c r="C107" s="119" t="s">
        <v>712</v>
      </c>
      <c r="D107" s="119">
        <v>818.59400000000005</v>
      </c>
    </row>
    <row r="108" spans="2:4" x14ac:dyDescent="0.25">
      <c r="B108" s="125" t="s">
        <v>713</v>
      </c>
      <c r="C108" s="119">
        <v>285.73099999999999</v>
      </c>
      <c r="D108" s="119">
        <v>219.22800000000001</v>
      </c>
    </row>
    <row r="109" spans="2:4" x14ac:dyDescent="0.25">
      <c r="B109" s="125" t="s">
        <v>714</v>
      </c>
      <c r="C109" s="119">
        <v>9.7129999999999992</v>
      </c>
      <c r="D109" s="119">
        <v>4.9279999999999999</v>
      </c>
    </row>
    <row r="110" spans="2:4" x14ac:dyDescent="0.25">
      <c r="B110" s="126" t="s">
        <v>715</v>
      </c>
      <c r="C110" s="119">
        <v>24.716999999999999</v>
      </c>
      <c r="D110" s="119">
        <v>16.879000000000001</v>
      </c>
    </row>
    <row r="111" spans="2:4" x14ac:dyDescent="0.25">
      <c r="B111" s="126" t="s">
        <v>716</v>
      </c>
      <c r="C111" s="119">
        <v>65.201999999999998</v>
      </c>
      <c r="D111" s="119">
        <v>65.855999999999995</v>
      </c>
    </row>
    <row r="112" spans="2:4" x14ac:dyDescent="0.25">
      <c r="B112" s="126" t="s">
        <v>717</v>
      </c>
      <c r="C112" s="119"/>
      <c r="D112" s="119"/>
    </row>
    <row r="113" spans="2:4" x14ac:dyDescent="0.25">
      <c r="B113" s="126" t="s">
        <v>718</v>
      </c>
      <c r="C113" s="119"/>
      <c r="D113" s="119"/>
    </row>
    <row r="114" spans="2:4" x14ac:dyDescent="0.25">
      <c r="B114" s="131" t="s">
        <v>719</v>
      </c>
      <c r="C114" s="119">
        <v>21443</v>
      </c>
      <c r="D114" s="119">
        <v>30.734000000000002</v>
      </c>
    </row>
    <row r="115" spans="2:4" x14ac:dyDescent="0.25">
      <c r="B115" s="126" t="s">
        <v>720</v>
      </c>
      <c r="C115" s="119"/>
      <c r="D115" s="119"/>
    </row>
    <row r="116" spans="2:4" x14ac:dyDescent="0.25">
      <c r="B116" s="125" t="s">
        <v>721</v>
      </c>
      <c r="C116" s="119"/>
      <c r="D116" s="119"/>
    </row>
    <row r="117" spans="2:4" x14ac:dyDescent="0.25">
      <c r="B117" s="125" t="s">
        <v>722</v>
      </c>
      <c r="C117" s="119"/>
      <c r="D117" s="119"/>
    </row>
    <row r="118" spans="2:4" x14ac:dyDescent="0.25">
      <c r="B118" s="125" t="s">
        <v>723</v>
      </c>
      <c r="C118" s="119">
        <v>21.443000000000001</v>
      </c>
      <c r="D118" s="119">
        <v>30.734000000000002</v>
      </c>
    </row>
    <row r="119" spans="2:4" x14ac:dyDescent="0.25">
      <c r="B119" s="126" t="s">
        <v>724</v>
      </c>
      <c r="C119" s="119"/>
      <c r="D119" s="119"/>
    </row>
    <row r="120" spans="2:4" x14ac:dyDescent="0.25">
      <c r="B120" s="131" t="s">
        <v>725</v>
      </c>
      <c r="C120" s="119" t="s">
        <v>726</v>
      </c>
      <c r="D120" s="119" t="s">
        <v>727</v>
      </c>
    </row>
    <row r="121" spans="2:4" x14ac:dyDescent="0.25">
      <c r="B121" s="131" t="s">
        <v>405</v>
      </c>
      <c r="C121" s="119">
        <v>79.531000000000006</v>
      </c>
      <c r="D121" s="119">
        <v>73.972999999999999</v>
      </c>
    </row>
    <row r="122" spans="2:4" x14ac:dyDescent="0.25">
      <c r="B122" s="131" t="s">
        <v>728</v>
      </c>
      <c r="C122" s="119" t="s">
        <v>729</v>
      </c>
      <c r="D122" s="119" t="s">
        <v>730</v>
      </c>
    </row>
    <row r="126" spans="2:4" x14ac:dyDescent="0.25">
      <c r="B126" s="182" t="s">
        <v>731</v>
      </c>
      <c r="C126" s="186"/>
      <c r="D126" s="187"/>
    </row>
    <row r="127" spans="2:4" x14ac:dyDescent="0.25">
      <c r="B127" s="2" t="s">
        <v>146</v>
      </c>
      <c r="C127" s="2">
        <v>2018</v>
      </c>
      <c r="D127" s="2">
        <v>2017</v>
      </c>
    </row>
    <row r="128" spans="2:4" x14ac:dyDescent="0.25">
      <c r="B128" s="2">
        <v>1</v>
      </c>
      <c r="C128" s="2">
        <v>2</v>
      </c>
      <c r="D128" s="2">
        <v>3</v>
      </c>
    </row>
    <row r="129" spans="2:4" x14ac:dyDescent="0.25">
      <c r="B129" s="113" t="s">
        <v>578</v>
      </c>
      <c r="C129" s="114"/>
      <c r="D129" s="114"/>
    </row>
    <row r="130" spans="2:4" x14ac:dyDescent="0.25">
      <c r="B130" s="113" t="s">
        <v>732</v>
      </c>
      <c r="C130" s="117" t="s">
        <v>733</v>
      </c>
      <c r="D130" s="117" t="s">
        <v>734</v>
      </c>
    </row>
    <row r="131" spans="2:4" x14ac:dyDescent="0.25">
      <c r="B131" s="114" t="s">
        <v>581</v>
      </c>
      <c r="C131" s="117"/>
      <c r="D131" s="117"/>
    </row>
    <row r="132" spans="2:4" x14ac:dyDescent="0.25">
      <c r="B132" s="114" t="s">
        <v>582</v>
      </c>
      <c r="C132" s="117" t="s">
        <v>583</v>
      </c>
      <c r="D132" s="117" t="s">
        <v>584</v>
      </c>
    </row>
    <row r="133" spans="2:4" x14ac:dyDescent="0.25">
      <c r="B133" s="114" t="s">
        <v>585</v>
      </c>
      <c r="C133" s="117"/>
      <c r="D133" s="117"/>
    </row>
    <row r="134" spans="2:4" x14ac:dyDescent="0.25">
      <c r="B134" s="114" t="s">
        <v>586</v>
      </c>
      <c r="C134" s="117"/>
      <c r="D134" s="117"/>
    </row>
    <row r="135" spans="2:4" x14ac:dyDescent="0.25">
      <c r="B135" s="114" t="s">
        <v>587</v>
      </c>
      <c r="C135" s="117"/>
      <c r="D135" s="117"/>
    </row>
    <row r="136" spans="2:4" x14ac:dyDescent="0.25">
      <c r="B136" s="114" t="s">
        <v>588</v>
      </c>
      <c r="C136" s="117" t="s">
        <v>735</v>
      </c>
      <c r="D136" s="117" t="s">
        <v>736</v>
      </c>
    </row>
    <row r="137" spans="2:4" x14ac:dyDescent="0.25">
      <c r="B137" s="114" t="s">
        <v>591</v>
      </c>
      <c r="C137" s="117"/>
      <c r="D137" s="117"/>
    </row>
    <row r="138" spans="2:4" x14ac:dyDescent="0.25">
      <c r="B138" s="114" t="s">
        <v>592</v>
      </c>
      <c r="C138" s="117">
        <v>452.96199999999999</v>
      </c>
      <c r="D138" s="117">
        <v>500000</v>
      </c>
    </row>
    <row r="139" spans="2:4" x14ac:dyDescent="0.25">
      <c r="B139" s="114" t="s">
        <v>593</v>
      </c>
      <c r="C139" s="117" t="s">
        <v>737</v>
      </c>
      <c r="D139" s="117" t="s">
        <v>738</v>
      </c>
    </row>
    <row r="140" spans="2:4" x14ac:dyDescent="0.25">
      <c r="B140" s="114" t="s">
        <v>596</v>
      </c>
      <c r="C140" s="117"/>
      <c r="D140" s="117"/>
    </row>
    <row r="141" spans="2:4" x14ac:dyDescent="0.25">
      <c r="B141" s="114" t="s">
        <v>597</v>
      </c>
      <c r="C141" s="117">
        <v>950000</v>
      </c>
      <c r="D141" s="117">
        <v>630000</v>
      </c>
    </row>
    <row r="142" spans="2:4" x14ac:dyDescent="0.25">
      <c r="B142" s="114" t="s">
        <v>600</v>
      </c>
      <c r="C142" s="117"/>
      <c r="D142" s="117"/>
    </row>
    <row r="143" spans="2:4" x14ac:dyDescent="0.25">
      <c r="B143" s="114" t="s">
        <v>601</v>
      </c>
      <c r="C143" s="117"/>
      <c r="D143" s="117"/>
    </row>
    <row r="144" spans="2:4" x14ac:dyDescent="0.25">
      <c r="B144" s="114" t="s">
        <v>602</v>
      </c>
      <c r="C144" s="117"/>
      <c r="D144" s="117"/>
    </row>
    <row r="145" spans="2:4" x14ac:dyDescent="0.25">
      <c r="B145" s="114" t="s">
        <v>603</v>
      </c>
      <c r="C145" s="117" t="s">
        <v>739</v>
      </c>
      <c r="D145" s="117" t="s">
        <v>740</v>
      </c>
    </row>
    <row r="146" spans="2:4" x14ac:dyDescent="0.25">
      <c r="B146" s="114" t="s">
        <v>741</v>
      </c>
      <c r="C146" s="117"/>
      <c r="D146" s="117"/>
    </row>
    <row r="147" spans="2:4" x14ac:dyDescent="0.25">
      <c r="B147" s="114" t="s">
        <v>742</v>
      </c>
      <c r="C147" s="117">
        <v>426.84800000000001</v>
      </c>
      <c r="D147" s="117">
        <v>461.15199999999999</v>
      </c>
    </row>
    <row r="148" spans="2:4" x14ac:dyDescent="0.25">
      <c r="B148" s="113" t="s">
        <v>743</v>
      </c>
      <c r="C148" s="117" t="s">
        <v>744</v>
      </c>
      <c r="D148" s="117" t="s">
        <v>745</v>
      </c>
    </row>
    <row r="149" spans="2:4" x14ac:dyDescent="0.25">
      <c r="B149" s="113" t="s">
        <v>746</v>
      </c>
      <c r="C149" s="117" t="s">
        <v>607</v>
      </c>
      <c r="D149" s="117" t="s">
        <v>608</v>
      </c>
    </row>
    <row r="150" spans="2:4" x14ac:dyDescent="0.25">
      <c r="B150" s="114" t="s">
        <v>747</v>
      </c>
      <c r="C150" s="117">
        <v>630.94200000000001</v>
      </c>
      <c r="D150" s="117">
        <v>957.76700000000005</v>
      </c>
    </row>
    <row r="151" spans="2:4" x14ac:dyDescent="0.25">
      <c r="B151" s="114" t="s">
        <v>610</v>
      </c>
      <c r="C151" s="117" t="s">
        <v>748</v>
      </c>
      <c r="D151" s="117" t="s">
        <v>749</v>
      </c>
    </row>
    <row r="152" spans="2:4" x14ac:dyDescent="0.25">
      <c r="B152" s="114" t="s">
        <v>611</v>
      </c>
      <c r="C152" s="117"/>
      <c r="D152" s="117"/>
    </row>
    <row r="153" spans="2:4" x14ac:dyDescent="0.25">
      <c r="B153" s="114" t="s">
        <v>612</v>
      </c>
      <c r="C153" s="117"/>
      <c r="D153" s="117"/>
    </row>
    <row r="154" spans="2:4" x14ac:dyDescent="0.25">
      <c r="B154" s="114" t="s">
        <v>613</v>
      </c>
      <c r="C154" s="117"/>
      <c r="D154" s="117"/>
    </row>
    <row r="155" spans="2:4" x14ac:dyDescent="0.25">
      <c r="B155" s="114" t="s">
        <v>614</v>
      </c>
      <c r="C155" s="117"/>
      <c r="D155" s="117"/>
    </row>
    <row r="156" spans="2:4" x14ac:dyDescent="0.25">
      <c r="B156" s="114" t="s">
        <v>615</v>
      </c>
      <c r="C156" s="117">
        <v>145.71799999999999</v>
      </c>
      <c r="D156" s="117">
        <v>320000</v>
      </c>
    </row>
    <row r="157" spans="2:4" x14ac:dyDescent="0.25">
      <c r="B157" s="114" t="s">
        <v>616</v>
      </c>
      <c r="C157" s="137"/>
      <c r="D157" s="117"/>
    </row>
    <row r="158" spans="2:4" x14ac:dyDescent="0.25">
      <c r="B158" s="114" t="s">
        <v>617</v>
      </c>
      <c r="C158" s="138" t="s">
        <v>618</v>
      </c>
      <c r="D158" s="117" t="s">
        <v>619</v>
      </c>
    </row>
    <row r="159" spans="2:4" x14ac:dyDescent="0.25">
      <c r="B159" s="114" t="s">
        <v>620</v>
      </c>
      <c r="C159" s="117"/>
      <c r="D159" s="117"/>
    </row>
    <row r="160" spans="2:4" x14ac:dyDescent="0.25">
      <c r="B160" s="113" t="s">
        <v>750</v>
      </c>
      <c r="C160" s="117">
        <v>495.86399999999998</v>
      </c>
      <c r="D160" s="117">
        <v>441.327</v>
      </c>
    </row>
    <row r="161" spans="2:4" x14ac:dyDescent="0.25">
      <c r="B161" s="114" t="s">
        <v>751</v>
      </c>
      <c r="C161" s="117"/>
      <c r="D161" s="117"/>
    </row>
    <row r="162" spans="2:4" x14ac:dyDescent="0.25">
      <c r="B162" s="114" t="s">
        <v>752</v>
      </c>
      <c r="C162" s="117"/>
      <c r="D162" s="117"/>
    </row>
    <row r="163" spans="2:4" x14ac:dyDescent="0.25">
      <c r="B163" s="114" t="s">
        <v>753</v>
      </c>
      <c r="C163" s="117">
        <v>170.85499999999999</v>
      </c>
      <c r="D163" s="117">
        <v>170.85499999999999</v>
      </c>
    </row>
    <row r="164" spans="2:4" x14ac:dyDescent="0.25">
      <c r="B164" s="114" t="s">
        <v>754</v>
      </c>
      <c r="C164" s="117">
        <v>100.41200000000001</v>
      </c>
      <c r="D164" s="117">
        <v>70.591999999999999</v>
      </c>
    </row>
    <row r="165" spans="2:4" x14ac:dyDescent="0.25">
      <c r="B165" s="114" t="s">
        <v>755</v>
      </c>
      <c r="C165" s="117"/>
      <c r="D165" s="117"/>
    </row>
    <row r="166" spans="2:4" x14ac:dyDescent="0.25">
      <c r="B166" s="114" t="s">
        <v>756</v>
      </c>
      <c r="C166" s="122">
        <v>224597</v>
      </c>
      <c r="D166" s="122">
        <v>199880</v>
      </c>
    </row>
    <row r="167" spans="2:4" x14ac:dyDescent="0.25">
      <c r="B167" s="113" t="s">
        <v>757</v>
      </c>
      <c r="C167" s="117"/>
      <c r="D167" s="117"/>
    </row>
    <row r="168" spans="2:4" x14ac:dyDescent="0.25">
      <c r="B168" s="124" t="s">
        <v>51</v>
      </c>
      <c r="C168" s="116" t="s">
        <v>629</v>
      </c>
      <c r="D168" s="116" t="s">
        <v>630</v>
      </c>
    </row>
    <row r="169" spans="2:4" x14ac:dyDescent="0.25">
      <c r="B169" s="113" t="s">
        <v>631</v>
      </c>
      <c r="C169" s="117"/>
      <c r="D169" s="117"/>
    </row>
    <row r="170" spans="2:4" x14ac:dyDescent="0.25">
      <c r="B170" s="113" t="s">
        <v>758</v>
      </c>
      <c r="C170" s="117"/>
      <c r="D170" s="117"/>
    </row>
    <row r="171" spans="2:4" x14ac:dyDescent="0.25">
      <c r="B171" s="125" t="s">
        <v>759</v>
      </c>
      <c r="C171" s="117"/>
      <c r="D171" s="117"/>
    </row>
    <row r="172" spans="2:4" x14ac:dyDescent="0.25">
      <c r="B172" s="125" t="s">
        <v>760</v>
      </c>
      <c r="C172" s="117"/>
      <c r="D172" s="117"/>
    </row>
    <row r="173" spans="2:4" x14ac:dyDescent="0.25">
      <c r="B173" s="125" t="s">
        <v>761</v>
      </c>
      <c r="C173" s="117"/>
      <c r="D173" s="117"/>
    </row>
    <row r="174" spans="2:4" x14ac:dyDescent="0.25">
      <c r="B174" s="113" t="s">
        <v>762</v>
      </c>
      <c r="C174" s="117"/>
      <c r="D174" s="117"/>
    </row>
    <row r="175" spans="2:4" x14ac:dyDescent="0.25">
      <c r="B175" s="113" t="s">
        <v>763</v>
      </c>
      <c r="C175" s="117" t="s">
        <v>764</v>
      </c>
      <c r="D175" s="117" t="s">
        <v>765</v>
      </c>
    </row>
    <row r="176" spans="2:4" x14ac:dyDescent="0.25">
      <c r="B176" s="113" t="s">
        <v>766</v>
      </c>
      <c r="C176" s="117"/>
      <c r="D176" s="117"/>
    </row>
    <row r="177" spans="2:4" x14ac:dyDescent="0.25">
      <c r="B177" s="125" t="s">
        <v>634</v>
      </c>
      <c r="C177" s="117"/>
      <c r="D177" s="117"/>
    </row>
    <row r="178" spans="2:4" x14ac:dyDescent="0.25">
      <c r="B178" s="125" t="s">
        <v>767</v>
      </c>
      <c r="C178" s="117"/>
      <c r="D178" s="117"/>
    </row>
    <row r="179" spans="2:4" x14ac:dyDescent="0.25">
      <c r="B179" s="125" t="s">
        <v>637</v>
      </c>
      <c r="C179" s="117"/>
      <c r="D179" s="117"/>
    </row>
    <row r="180" spans="2:4" x14ac:dyDescent="0.25">
      <c r="B180" s="125" t="s">
        <v>638</v>
      </c>
      <c r="C180" s="117"/>
      <c r="D180" s="117"/>
    </row>
    <row r="181" spans="2:4" x14ac:dyDescent="0.25">
      <c r="B181" s="125" t="s">
        <v>768</v>
      </c>
      <c r="C181" s="117"/>
      <c r="D181" s="117"/>
    </row>
    <row r="182" spans="2:4" x14ac:dyDescent="0.25">
      <c r="B182" s="113" t="s">
        <v>769</v>
      </c>
      <c r="C182" s="117" t="s">
        <v>770</v>
      </c>
      <c r="D182" s="117" t="s">
        <v>771</v>
      </c>
    </row>
    <row r="183" spans="2:4" x14ac:dyDescent="0.25">
      <c r="B183" s="113" t="s">
        <v>772</v>
      </c>
      <c r="C183" s="117"/>
      <c r="D183" s="117"/>
    </row>
    <row r="184" spans="2:4" x14ac:dyDescent="0.25">
      <c r="B184" s="113" t="s">
        <v>773</v>
      </c>
      <c r="C184" s="117" t="s">
        <v>633</v>
      </c>
      <c r="D184" s="117">
        <v>210000</v>
      </c>
    </row>
    <row r="185" spans="2:4" x14ac:dyDescent="0.25">
      <c r="B185" s="125" t="s">
        <v>634</v>
      </c>
      <c r="C185" s="117"/>
      <c r="D185" s="117"/>
    </row>
    <row r="186" spans="2:4" x14ac:dyDescent="0.25">
      <c r="B186" s="125" t="s">
        <v>774</v>
      </c>
      <c r="C186" s="117" t="s">
        <v>636</v>
      </c>
      <c r="D186" s="117"/>
    </row>
    <row r="187" spans="2:4" x14ac:dyDescent="0.25">
      <c r="B187" s="125" t="s">
        <v>775</v>
      </c>
      <c r="C187" s="117">
        <v>150000</v>
      </c>
      <c r="D187" s="117">
        <v>210000</v>
      </c>
    </row>
    <row r="188" spans="2:4" x14ac:dyDescent="0.25">
      <c r="B188" s="125" t="s">
        <v>776</v>
      </c>
      <c r="C188" s="117"/>
      <c r="D188" s="117"/>
    </row>
    <row r="189" spans="2:4" x14ac:dyDescent="0.25">
      <c r="B189" s="125" t="s">
        <v>777</v>
      </c>
      <c r="C189" s="117">
        <v>2231</v>
      </c>
      <c r="D189" s="117"/>
    </row>
    <row r="190" spans="2:4" x14ac:dyDescent="0.25">
      <c r="B190" s="113"/>
      <c r="C190" s="117" t="s">
        <v>629</v>
      </c>
      <c r="D190" s="117" t="s">
        <v>630</v>
      </c>
    </row>
    <row r="191" spans="2:4" x14ac:dyDescent="0.25">
      <c r="B191" s="124" t="s">
        <v>778</v>
      </c>
      <c r="C191" s="119"/>
      <c r="D191" s="119"/>
    </row>
  </sheetData>
  <mergeCells count="4">
    <mergeCell ref="B5:D5"/>
    <mergeCell ref="B57:D57"/>
    <mergeCell ref="B90:D90"/>
    <mergeCell ref="B126:D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7"/>
  <sheetViews>
    <sheetView workbookViewId="0">
      <selection activeCell="C17" sqref="C17"/>
    </sheetView>
  </sheetViews>
  <sheetFormatPr defaultRowHeight="15" x14ac:dyDescent="0.25"/>
  <cols>
    <col min="1" max="1" width="5.140625" customWidth="1"/>
    <col min="2" max="2" width="3.7109375" customWidth="1"/>
    <col min="3" max="3" width="4.42578125" customWidth="1"/>
    <col min="4" max="4" width="3.28515625" customWidth="1"/>
    <col min="5" max="5" width="42.140625" customWidth="1"/>
    <col min="6" max="6" width="23.5703125" customWidth="1"/>
    <col min="7" max="7" width="21.5703125" customWidth="1"/>
  </cols>
  <sheetData>
    <row r="2" spans="1:7" x14ac:dyDescent="0.25">
      <c r="A2" s="21" t="s">
        <v>70</v>
      </c>
      <c r="B2" s="21"/>
      <c r="C2" s="21"/>
      <c r="D2" s="21"/>
      <c r="E2" s="21" t="s">
        <v>124</v>
      </c>
      <c r="F2" s="1"/>
      <c r="G2" s="1"/>
    </row>
    <row r="3" spans="1:7" s="32" customFormat="1" x14ac:dyDescent="0.25">
      <c r="A3" s="21" t="s">
        <v>73</v>
      </c>
      <c r="B3" s="21"/>
      <c r="C3" s="21"/>
      <c r="D3" s="30" t="s">
        <v>74</v>
      </c>
      <c r="E3" s="31">
        <v>2016</v>
      </c>
      <c r="F3" s="21"/>
      <c r="G3" s="21"/>
    </row>
    <row r="4" spans="1:7" x14ac:dyDescent="0.25">
      <c r="B4" s="1"/>
      <c r="C4" s="1"/>
      <c r="D4" s="1"/>
      <c r="E4" s="1"/>
      <c r="F4" s="1"/>
      <c r="G4" s="1"/>
    </row>
    <row r="5" spans="1:7" x14ac:dyDescent="0.25">
      <c r="A5" s="21" t="s">
        <v>119</v>
      </c>
      <c r="B5" s="1"/>
      <c r="C5" s="1"/>
      <c r="D5" s="1"/>
      <c r="E5" s="1"/>
      <c r="F5" s="1"/>
      <c r="G5" s="1"/>
    </row>
    <row r="6" spans="1:7" x14ac:dyDescent="0.25">
      <c r="A6" s="142" t="s">
        <v>0</v>
      </c>
      <c r="B6" s="143"/>
      <c r="C6" s="143"/>
      <c r="D6" s="143"/>
      <c r="E6" s="144"/>
      <c r="F6" s="2">
        <v>2018</v>
      </c>
      <c r="G6" s="2">
        <v>2017</v>
      </c>
    </row>
    <row r="7" spans="1:7" x14ac:dyDescent="0.25">
      <c r="A7" s="19" t="s">
        <v>1</v>
      </c>
      <c r="B7" s="20" t="s">
        <v>2</v>
      </c>
      <c r="C7" s="3"/>
      <c r="D7" s="3"/>
      <c r="E7" s="4"/>
      <c r="F7" s="26">
        <f>F8+F9</f>
        <v>93439930</v>
      </c>
      <c r="G7" s="26">
        <f>G8+G9</f>
        <v>58178312</v>
      </c>
    </row>
    <row r="8" spans="1:7" x14ac:dyDescent="0.25">
      <c r="A8" s="6"/>
      <c r="B8" s="7">
        <v>1</v>
      </c>
      <c r="C8" s="8" t="s">
        <v>3</v>
      </c>
      <c r="D8" s="8"/>
      <c r="E8" s="9"/>
      <c r="F8" s="11">
        <v>32858793</v>
      </c>
      <c r="G8" s="11">
        <v>31285409</v>
      </c>
    </row>
    <row r="9" spans="1:7" x14ac:dyDescent="0.25">
      <c r="A9" s="6"/>
      <c r="B9" s="7">
        <v>2</v>
      </c>
      <c r="C9" s="8" t="s">
        <v>4</v>
      </c>
      <c r="D9" s="8"/>
      <c r="E9" s="9"/>
      <c r="F9" s="11">
        <v>60581137</v>
      </c>
      <c r="G9" s="11">
        <v>26892903</v>
      </c>
    </row>
    <row r="10" spans="1:7" x14ac:dyDescent="0.25">
      <c r="A10" s="12" t="s">
        <v>30</v>
      </c>
      <c r="B10" s="18" t="s">
        <v>5</v>
      </c>
      <c r="C10" s="8"/>
      <c r="D10" s="8"/>
      <c r="E10" s="9"/>
      <c r="F10" s="27">
        <f>F11+F12</f>
        <v>54094401</v>
      </c>
      <c r="G10" s="28">
        <f>G11+G12</f>
        <v>14052204</v>
      </c>
    </row>
    <row r="11" spans="1:7" x14ac:dyDescent="0.25">
      <c r="A11" s="6"/>
      <c r="B11" s="7">
        <v>1</v>
      </c>
      <c r="C11" s="8" t="s">
        <v>6</v>
      </c>
      <c r="D11" s="8"/>
      <c r="E11" s="9"/>
      <c r="F11" s="11">
        <v>0</v>
      </c>
      <c r="G11" s="11">
        <v>0</v>
      </c>
    </row>
    <row r="12" spans="1:7" x14ac:dyDescent="0.25">
      <c r="A12" s="6"/>
      <c r="B12" s="7">
        <v>2</v>
      </c>
      <c r="C12" s="8" t="s">
        <v>7</v>
      </c>
      <c r="D12" s="8"/>
      <c r="E12" s="9"/>
      <c r="F12" s="27">
        <f>F13+F14+F15+F16+F17+F18+F19+F20+F23+F24+F25+F26</f>
        <v>54094401</v>
      </c>
      <c r="G12" s="27">
        <f>G13+G14+G15+G16+G17+G18+G19+G20+G23+G24+G25+G26</f>
        <v>14052204</v>
      </c>
    </row>
    <row r="13" spans="1:7" x14ac:dyDescent="0.25">
      <c r="A13" s="6"/>
      <c r="B13" s="8"/>
      <c r="C13" s="8">
        <v>2.1</v>
      </c>
      <c r="D13" s="8" t="s">
        <v>8</v>
      </c>
      <c r="E13" s="9"/>
      <c r="F13" s="11"/>
      <c r="G13" s="11"/>
    </row>
    <row r="14" spans="1:7" x14ac:dyDescent="0.25">
      <c r="A14" s="6"/>
      <c r="B14" s="8"/>
      <c r="C14" s="8">
        <v>2.2000000000000002</v>
      </c>
      <c r="D14" s="8" t="s">
        <v>9</v>
      </c>
      <c r="E14" s="9"/>
      <c r="F14" s="11"/>
      <c r="G14" s="11"/>
    </row>
    <row r="15" spans="1:7" x14ac:dyDescent="0.25">
      <c r="A15" s="6"/>
      <c r="B15" s="8"/>
      <c r="C15" s="8">
        <v>2.2999999999999998</v>
      </c>
      <c r="D15" s="8" t="s">
        <v>10</v>
      </c>
      <c r="E15" s="9"/>
      <c r="F15" s="11">
        <v>4557500</v>
      </c>
      <c r="G15" s="11">
        <v>192000</v>
      </c>
    </row>
    <row r="16" spans="1:7" x14ac:dyDescent="0.25">
      <c r="A16" s="6"/>
      <c r="B16" s="8"/>
      <c r="C16" s="8">
        <v>2.4</v>
      </c>
      <c r="D16" s="8" t="s">
        <v>11</v>
      </c>
      <c r="E16" s="9"/>
      <c r="F16" s="11">
        <v>4557500</v>
      </c>
      <c r="G16" s="11">
        <v>1214500</v>
      </c>
    </row>
    <row r="17" spans="1:7" x14ac:dyDescent="0.25">
      <c r="A17" s="6"/>
      <c r="B17" s="8"/>
      <c r="C17" s="8">
        <v>2.5</v>
      </c>
      <c r="D17" s="8" t="s">
        <v>12</v>
      </c>
      <c r="E17" s="9"/>
      <c r="F17" s="11">
        <v>10250000</v>
      </c>
      <c r="G17" s="11">
        <v>2500000</v>
      </c>
    </row>
    <row r="18" spans="1:7" x14ac:dyDescent="0.25">
      <c r="A18" s="6"/>
      <c r="B18" s="8"/>
      <c r="C18" s="8">
        <v>2.6</v>
      </c>
      <c r="D18" s="8" t="s">
        <v>13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2.7</v>
      </c>
      <c r="D19" s="8" t="s">
        <v>14</v>
      </c>
      <c r="E19" s="9"/>
      <c r="F19" s="11">
        <v>0</v>
      </c>
      <c r="G19" s="11">
        <v>0</v>
      </c>
    </row>
    <row r="20" spans="1:7" x14ac:dyDescent="0.25">
      <c r="A20" s="6"/>
      <c r="B20" s="8"/>
      <c r="C20" s="8">
        <v>2.8</v>
      </c>
      <c r="D20" s="8" t="s">
        <v>15</v>
      </c>
      <c r="E20" s="9"/>
      <c r="F20" s="27">
        <f>F21+F22</f>
        <v>24912500</v>
      </c>
      <c r="G20" s="27">
        <f>G21+G22</f>
        <v>7985000</v>
      </c>
    </row>
    <row r="21" spans="1:7" x14ac:dyDescent="0.25">
      <c r="A21" s="6"/>
      <c r="B21" s="8"/>
      <c r="C21" s="8"/>
      <c r="D21" s="8" t="s">
        <v>16</v>
      </c>
      <c r="E21" s="9" t="s">
        <v>17</v>
      </c>
      <c r="F21" s="11">
        <v>8650000</v>
      </c>
      <c r="G21" s="11">
        <v>5600000</v>
      </c>
    </row>
    <row r="22" spans="1:7" x14ac:dyDescent="0.25">
      <c r="A22" s="6"/>
      <c r="B22" s="8"/>
      <c r="C22" s="8"/>
      <c r="D22" s="8" t="s">
        <v>18</v>
      </c>
      <c r="E22" s="9" t="s">
        <v>19</v>
      </c>
      <c r="F22" s="11">
        <v>16262500</v>
      </c>
      <c r="G22" s="11">
        <v>2385000</v>
      </c>
    </row>
    <row r="23" spans="1:7" x14ac:dyDescent="0.25">
      <c r="A23" s="6"/>
      <c r="B23" s="8"/>
      <c r="C23" s="8">
        <v>2.9</v>
      </c>
      <c r="D23" s="8" t="s">
        <v>20</v>
      </c>
      <c r="E23" s="9"/>
      <c r="F23" s="11">
        <v>444000</v>
      </c>
      <c r="G23" s="11">
        <v>55000</v>
      </c>
    </row>
    <row r="24" spans="1:7" x14ac:dyDescent="0.25">
      <c r="A24" s="6"/>
      <c r="B24" s="8"/>
      <c r="C24" s="10">
        <v>2.1</v>
      </c>
      <c r="D24" s="8" t="s">
        <v>21</v>
      </c>
      <c r="E24" s="9"/>
      <c r="F24" s="11">
        <v>4587650</v>
      </c>
      <c r="G24" s="11">
        <v>1076083</v>
      </c>
    </row>
    <row r="25" spans="1:7" x14ac:dyDescent="0.25">
      <c r="A25" s="6"/>
      <c r="B25" s="8"/>
      <c r="C25" s="10">
        <v>2.11</v>
      </c>
      <c r="D25" s="8" t="s">
        <v>22</v>
      </c>
      <c r="E25" s="9"/>
      <c r="F25" s="11">
        <v>0</v>
      </c>
      <c r="G25" s="11">
        <v>0</v>
      </c>
    </row>
    <row r="26" spans="1:7" x14ac:dyDescent="0.25">
      <c r="A26" s="6"/>
      <c r="B26" s="8"/>
      <c r="C26" s="10">
        <v>2.12</v>
      </c>
      <c r="D26" s="8" t="s">
        <v>23</v>
      </c>
      <c r="E26" s="9"/>
      <c r="F26" s="11">
        <v>4785251</v>
      </c>
      <c r="G26" s="11">
        <v>1029621</v>
      </c>
    </row>
    <row r="27" spans="1:7" x14ac:dyDescent="0.25">
      <c r="A27" s="12" t="s">
        <v>31</v>
      </c>
      <c r="B27" s="13" t="s">
        <v>24</v>
      </c>
      <c r="C27" s="13"/>
      <c r="D27" s="13"/>
      <c r="E27" s="14"/>
      <c r="F27" s="27">
        <f>F7-F10</f>
        <v>39345529</v>
      </c>
      <c r="G27" s="27">
        <f>G7-G10</f>
        <v>44126108</v>
      </c>
    </row>
    <row r="28" spans="1:7" x14ac:dyDescent="0.25">
      <c r="A28" s="12" t="s">
        <v>32</v>
      </c>
      <c r="B28" s="13" t="s">
        <v>25</v>
      </c>
      <c r="C28" s="13"/>
      <c r="D28" s="13"/>
      <c r="E28" s="14"/>
      <c r="F28" s="11">
        <v>538425</v>
      </c>
      <c r="G28" s="11">
        <v>1597</v>
      </c>
    </row>
    <row r="29" spans="1:7" x14ac:dyDescent="0.25">
      <c r="A29" s="12" t="s">
        <v>33</v>
      </c>
      <c r="B29" s="13" t="s">
        <v>26</v>
      </c>
      <c r="C29" s="13"/>
      <c r="D29" s="13"/>
      <c r="E29" s="14"/>
      <c r="F29" s="11">
        <v>596473</v>
      </c>
      <c r="G29" s="11">
        <v>488775</v>
      </c>
    </row>
    <row r="30" spans="1:7" x14ac:dyDescent="0.25">
      <c r="A30" s="12" t="s">
        <v>34</v>
      </c>
      <c r="B30" s="13" t="s">
        <v>27</v>
      </c>
      <c r="C30" s="13"/>
      <c r="D30" s="13"/>
      <c r="E30" s="14"/>
      <c r="F30" s="27">
        <f>F28-F29</f>
        <v>-58048</v>
      </c>
      <c r="G30" s="27">
        <f>G28-G29</f>
        <v>-487178</v>
      </c>
    </row>
    <row r="31" spans="1:7" x14ac:dyDescent="0.25">
      <c r="A31" s="12" t="s">
        <v>35</v>
      </c>
      <c r="B31" s="13" t="s">
        <v>71</v>
      </c>
      <c r="C31" s="13"/>
      <c r="D31" s="13"/>
      <c r="E31" s="14"/>
      <c r="F31" s="27">
        <f>F27+F30</f>
        <v>39287481</v>
      </c>
      <c r="G31" s="27">
        <f>G27+G30</f>
        <v>43638930</v>
      </c>
    </row>
    <row r="32" spans="1:7" x14ac:dyDescent="0.25">
      <c r="A32" s="12" t="s">
        <v>36</v>
      </c>
      <c r="B32" s="13" t="s">
        <v>28</v>
      </c>
      <c r="C32" s="13"/>
      <c r="D32" s="13"/>
      <c r="E32" s="14"/>
      <c r="F32" s="11">
        <v>2772500</v>
      </c>
      <c r="G32" s="11">
        <v>0</v>
      </c>
    </row>
    <row r="33" spans="1:7" x14ac:dyDescent="0.25">
      <c r="A33" s="15" t="s">
        <v>37</v>
      </c>
      <c r="B33" s="16" t="s">
        <v>29</v>
      </c>
      <c r="C33" s="16"/>
      <c r="D33" s="16"/>
      <c r="E33" s="17"/>
      <c r="F33" s="29">
        <f>F31-F32</f>
        <v>36514981</v>
      </c>
      <c r="G33" s="29">
        <f>G31-G32</f>
        <v>43638930</v>
      </c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B36" s="1"/>
      <c r="C36" s="1"/>
      <c r="D36" s="1"/>
      <c r="E36" s="1"/>
      <c r="F36" s="1"/>
      <c r="G36" s="1"/>
    </row>
    <row r="37" spans="1:7" x14ac:dyDescent="0.25">
      <c r="A37" s="21" t="s">
        <v>120</v>
      </c>
      <c r="B37" s="1"/>
      <c r="C37" s="1"/>
      <c r="D37" s="1"/>
      <c r="E37" s="1"/>
      <c r="F37" s="1"/>
      <c r="G37" s="1"/>
    </row>
    <row r="38" spans="1:7" x14ac:dyDescent="0.25">
      <c r="A38" s="142" t="s">
        <v>0</v>
      </c>
      <c r="B38" s="143"/>
      <c r="C38" s="143"/>
      <c r="D38" s="143"/>
      <c r="E38" s="144"/>
      <c r="F38" s="2">
        <v>2018</v>
      </c>
      <c r="G38" s="2">
        <v>2017</v>
      </c>
    </row>
    <row r="39" spans="1:7" x14ac:dyDescent="0.25">
      <c r="A39" s="25" t="s">
        <v>38</v>
      </c>
      <c r="B39" s="23"/>
      <c r="C39" s="23"/>
      <c r="D39" s="23"/>
      <c r="E39" s="24"/>
      <c r="F39" s="5"/>
      <c r="G39" s="5"/>
    </row>
    <row r="40" spans="1:7" x14ac:dyDescent="0.25">
      <c r="A40" s="22">
        <v>1</v>
      </c>
      <c r="B40" s="8" t="s">
        <v>39</v>
      </c>
      <c r="C40" s="8"/>
      <c r="D40" s="8"/>
      <c r="E40" s="9"/>
      <c r="F40" s="11">
        <v>3247935</v>
      </c>
      <c r="G40" s="11">
        <v>2142833</v>
      </c>
    </row>
    <row r="41" spans="1:7" x14ac:dyDescent="0.25">
      <c r="A41" s="22">
        <v>2</v>
      </c>
      <c r="B41" s="8" t="s">
        <v>40</v>
      </c>
      <c r="C41" s="8"/>
      <c r="D41" s="8"/>
      <c r="E41" s="9"/>
      <c r="F41" s="11">
        <v>16183251</v>
      </c>
      <c r="G41" s="11">
        <v>38114317</v>
      </c>
    </row>
    <row r="42" spans="1:7" x14ac:dyDescent="0.25">
      <c r="A42" s="22">
        <v>3</v>
      </c>
      <c r="B42" s="8" t="s">
        <v>41</v>
      </c>
      <c r="C42" s="8"/>
      <c r="D42" s="8"/>
      <c r="E42" s="9"/>
      <c r="F42" s="11"/>
      <c r="G42" s="11"/>
    </row>
    <row r="43" spans="1:7" x14ac:dyDescent="0.25">
      <c r="A43" s="22">
        <v>4</v>
      </c>
      <c r="B43" s="8" t="s">
        <v>42</v>
      </c>
      <c r="C43" s="8"/>
      <c r="D43" s="8"/>
      <c r="E43" s="9"/>
      <c r="F43" s="11"/>
      <c r="G43" s="11"/>
    </row>
    <row r="44" spans="1:7" x14ac:dyDescent="0.25">
      <c r="A44" s="22">
        <v>5</v>
      </c>
      <c r="B44" s="8" t="s">
        <v>43</v>
      </c>
      <c r="C44" s="8"/>
      <c r="D44" s="8"/>
      <c r="E44" s="9"/>
      <c r="F44" s="11">
        <v>155129581</v>
      </c>
      <c r="G44" s="11">
        <v>125430090</v>
      </c>
    </row>
    <row r="45" spans="1:7" x14ac:dyDescent="0.25">
      <c r="A45" s="22">
        <v>6</v>
      </c>
      <c r="B45" s="8" t="s">
        <v>49</v>
      </c>
      <c r="C45" s="8"/>
      <c r="D45" s="8"/>
      <c r="E45" s="9"/>
      <c r="F45" s="11"/>
      <c r="G45" s="11"/>
    </row>
    <row r="46" spans="1:7" x14ac:dyDescent="0.25">
      <c r="A46" s="22">
        <v>7</v>
      </c>
      <c r="B46" s="8" t="s">
        <v>44</v>
      </c>
      <c r="C46" s="8"/>
      <c r="D46" s="8"/>
      <c r="E46" s="9"/>
      <c r="F46" s="11">
        <v>1043800000</v>
      </c>
      <c r="G46" s="11"/>
    </row>
    <row r="47" spans="1:7" x14ac:dyDescent="0.25">
      <c r="A47" s="22">
        <v>8</v>
      </c>
      <c r="B47" s="8" t="s">
        <v>45</v>
      </c>
      <c r="C47" s="8"/>
      <c r="D47" s="8"/>
      <c r="E47" s="9"/>
      <c r="F47" s="11"/>
      <c r="G47" s="11"/>
    </row>
    <row r="48" spans="1:7" x14ac:dyDescent="0.25">
      <c r="A48" s="22">
        <v>9</v>
      </c>
      <c r="B48" s="8" t="s">
        <v>46</v>
      </c>
      <c r="C48" s="8"/>
      <c r="D48" s="8"/>
      <c r="E48" s="9"/>
      <c r="F48" s="11">
        <v>8250000</v>
      </c>
      <c r="G48" s="11">
        <v>7500000</v>
      </c>
    </row>
    <row r="49" spans="1:7" x14ac:dyDescent="0.25">
      <c r="A49" s="22">
        <v>10</v>
      </c>
      <c r="B49" s="8" t="s">
        <v>47</v>
      </c>
      <c r="C49" s="8"/>
      <c r="D49" s="8"/>
      <c r="E49" s="9"/>
      <c r="F49" s="11">
        <v>23799000</v>
      </c>
      <c r="G49" s="11">
        <v>21473000</v>
      </c>
    </row>
    <row r="50" spans="1:7" x14ac:dyDescent="0.25">
      <c r="A50" s="22">
        <v>11</v>
      </c>
      <c r="B50" s="8" t="s">
        <v>48</v>
      </c>
      <c r="C50" s="8"/>
      <c r="D50" s="8"/>
      <c r="E50" s="9"/>
      <c r="F50" s="11">
        <v>-5663773</v>
      </c>
      <c r="G50" s="11">
        <v>-1076083</v>
      </c>
    </row>
    <row r="51" spans="1:7" x14ac:dyDescent="0.25">
      <c r="A51" s="22">
        <v>12</v>
      </c>
      <c r="B51" s="8" t="s">
        <v>50</v>
      </c>
      <c r="C51" s="8"/>
      <c r="D51" s="8"/>
      <c r="E51" s="9"/>
      <c r="F51" s="11">
        <v>32589435</v>
      </c>
      <c r="G51" s="11">
        <v>10092953</v>
      </c>
    </row>
    <row r="52" spans="1:7" x14ac:dyDescent="0.25">
      <c r="A52" s="145" t="s">
        <v>51</v>
      </c>
      <c r="B52" s="146"/>
      <c r="C52" s="146"/>
      <c r="D52" s="146"/>
      <c r="E52" s="147"/>
      <c r="F52" s="27">
        <f>SUM(F40:F51)</f>
        <v>1277335429</v>
      </c>
      <c r="G52" s="27">
        <f>SUM(G40:G51)</f>
        <v>203677110</v>
      </c>
    </row>
    <row r="53" spans="1:7" x14ac:dyDescent="0.25">
      <c r="A53" s="22"/>
      <c r="B53" s="8"/>
      <c r="C53" s="8"/>
      <c r="D53" s="8"/>
      <c r="E53" s="9"/>
      <c r="F53" s="11"/>
      <c r="G53" s="11"/>
    </row>
    <row r="54" spans="1:7" x14ac:dyDescent="0.25">
      <c r="A54" s="22" t="s">
        <v>52</v>
      </c>
      <c r="B54" s="8"/>
      <c r="C54" s="8"/>
      <c r="D54" s="8"/>
      <c r="E54" s="9"/>
      <c r="F54" s="11"/>
      <c r="G54" s="11"/>
    </row>
    <row r="55" spans="1:7" x14ac:dyDescent="0.25">
      <c r="A55" s="22">
        <v>1</v>
      </c>
      <c r="B55" s="8" t="s">
        <v>53</v>
      </c>
      <c r="C55" s="8"/>
      <c r="D55" s="8"/>
      <c r="E55" s="9"/>
      <c r="F55" s="11"/>
      <c r="G55" s="11"/>
    </row>
    <row r="56" spans="1:7" x14ac:dyDescent="0.25">
      <c r="A56" s="22">
        <v>2</v>
      </c>
      <c r="B56" s="8" t="s">
        <v>54</v>
      </c>
      <c r="C56" s="8"/>
      <c r="D56" s="8"/>
      <c r="E56" s="9"/>
      <c r="F56" s="11">
        <v>16658825</v>
      </c>
      <c r="G56" s="11">
        <v>3012391</v>
      </c>
    </row>
    <row r="57" spans="1:7" x14ac:dyDescent="0.25">
      <c r="A57" s="22">
        <v>3</v>
      </c>
      <c r="B57" s="8" t="s">
        <v>55</v>
      </c>
      <c r="C57" s="8"/>
      <c r="D57" s="8"/>
      <c r="E57" s="9"/>
      <c r="F57" s="11"/>
      <c r="G57" s="11">
        <v>300000</v>
      </c>
    </row>
    <row r="58" spans="1:7" x14ac:dyDescent="0.25">
      <c r="A58" s="22">
        <v>4</v>
      </c>
      <c r="B58" s="8" t="s">
        <v>56</v>
      </c>
      <c r="C58" s="8"/>
      <c r="D58" s="8"/>
      <c r="E58" s="9"/>
      <c r="F58" s="11"/>
      <c r="G58" s="11"/>
    </row>
    <row r="59" spans="1:7" x14ac:dyDescent="0.25">
      <c r="A59" s="22">
        <v>5</v>
      </c>
      <c r="B59" s="8" t="s">
        <v>57</v>
      </c>
      <c r="C59" s="8"/>
      <c r="D59" s="8"/>
      <c r="E59" s="9"/>
      <c r="F59" s="11"/>
      <c r="G59" s="11"/>
    </row>
    <row r="60" spans="1:7" x14ac:dyDescent="0.25">
      <c r="A60" s="22">
        <v>6</v>
      </c>
      <c r="B60" s="8" t="s">
        <v>58</v>
      </c>
      <c r="C60" s="8"/>
      <c r="D60" s="8"/>
      <c r="E60" s="9"/>
      <c r="F60" s="27">
        <f>SUM(F61:F66)</f>
        <v>1260676644</v>
      </c>
      <c r="G60" s="27">
        <f>SUM(G61:G66)</f>
        <v>200364719</v>
      </c>
    </row>
    <row r="61" spans="1:7" x14ac:dyDescent="0.25">
      <c r="A61" s="22"/>
      <c r="B61" s="8" t="s">
        <v>16</v>
      </c>
      <c r="C61" s="8" t="s">
        <v>59</v>
      </c>
      <c r="D61" s="8"/>
      <c r="E61" s="9"/>
      <c r="F61" s="11">
        <v>1128255000</v>
      </c>
      <c r="G61" s="11">
        <v>80255000</v>
      </c>
    </row>
    <row r="62" spans="1:7" x14ac:dyDescent="0.25">
      <c r="A62" s="22"/>
      <c r="B62" s="8" t="s">
        <v>18</v>
      </c>
      <c r="C62" s="8" t="s">
        <v>60</v>
      </c>
      <c r="D62" s="8"/>
      <c r="E62" s="9"/>
      <c r="F62" s="11">
        <v>15875000</v>
      </c>
      <c r="G62" s="11">
        <v>9775000</v>
      </c>
    </row>
    <row r="63" spans="1:7" x14ac:dyDescent="0.25">
      <c r="A63" s="22"/>
      <c r="B63" s="8" t="s">
        <v>61</v>
      </c>
      <c r="C63" s="8" t="s">
        <v>62</v>
      </c>
      <c r="D63" s="8"/>
      <c r="E63" s="9"/>
      <c r="F63" s="11">
        <v>11013158</v>
      </c>
      <c r="G63" s="11">
        <v>2695789</v>
      </c>
    </row>
    <row r="64" spans="1:7" x14ac:dyDescent="0.25">
      <c r="A64" s="22"/>
      <c r="B64" s="8" t="s">
        <v>63</v>
      </c>
      <c r="C64" s="8" t="s">
        <v>64</v>
      </c>
      <c r="D64" s="8"/>
      <c r="E64" s="9"/>
      <c r="F64" s="11"/>
      <c r="G64" s="11"/>
    </row>
    <row r="65" spans="1:7" x14ac:dyDescent="0.25">
      <c r="A65" s="22"/>
      <c r="B65" s="8" t="s">
        <v>65</v>
      </c>
      <c r="C65" s="8" t="s">
        <v>66</v>
      </c>
      <c r="D65" s="8"/>
      <c r="E65" s="9"/>
      <c r="F65" s="11">
        <v>65000000</v>
      </c>
      <c r="G65" s="11">
        <v>65000000</v>
      </c>
    </row>
    <row r="66" spans="1:7" x14ac:dyDescent="0.25">
      <c r="A66" s="22"/>
      <c r="B66" s="8" t="s">
        <v>67</v>
      </c>
      <c r="C66" s="8" t="s">
        <v>68</v>
      </c>
      <c r="D66" s="8"/>
      <c r="E66" s="9"/>
      <c r="F66" s="11">
        <v>40533486</v>
      </c>
      <c r="G66" s="11">
        <v>42638930</v>
      </c>
    </row>
    <row r="67" spans="1:7" x14ac:dyDescent="0.25">
      <c r="A67" s="148" t="s">
        <v>69</v>
      </c>
      <c r="B67" s="149"/>
      <c r="C67" s="149"/>
      <c r="D67" s="149"/>
      <c r="E67" s="150"/>
      <c r="F67" s="29">
        <f>F60+F59+F58+F57+F56+F55</f>
        <v>1277335469</v>
      </c>
      <c r="G67" s="29">
        <f>G60+G59+G58+G57+G56+G55</f>
        <v>203677110</v>
      </c>
    </row>
  </sheetData>
  <mergeCells count="4">
    <mergeCell ref="A6:E6"/>
    <mergeCell ref="A38:E38"/>
    <mergeCell ref="A52:E52"/>
    <mergeCell ref="A67:E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7"/>
  <sheetViews>
    <sheetView topLeftCell="A41" workbookViewId="0">
      <selection activeCell="C17" sqref="C17"/>
    </sheetView>
  </sheetViews>
  <sheetFormatPr defaultRowHeight="15" x14ac:dyDescent="0.25"/>
  <cols>
    <col min="1" max="1" width="5.140625" customWidth="1"/>
    <col min="2" max="2" width="3.7109375" customWidth="1"/>
    <col min="3" max="3" width="4.42578125" customWidth="1"/>
    <col min="4" max="4" width="3.28515625" customWidth="1"/>
    <col min="5" max="5" width="42.140625" customWidth="1"/>
    <col min="6" max="6" width="23.5703125" customWidth="1"/>
    <col min="7" max="7" width="21.5703125" customWidth="1"/>
  </cols>
  <sheetData>
    <row r="2" spans="1:7" x14ac:dyDescent="0.25">
      <c r="A2" s="21" t="s">
        <v>70</v>
      </c>
      <c r="B2" s="21"/>
      <c r="C2" s="21"/>
      <c r="D2" s="21"/>
      <c r="E2" s="21" t="s">
        <v>77</v>
      </c>
      <c r="F2" s="1"/>
      <c r="G2" s="1"/>
    </row>
    <row r="3" spans="1:7" x14ac:dyDescent="0.25">
      <c r="A3" s="21" t="s">
        <v>73</v>
      </c>
      <c r="B3" s="21"/>
      <c r="C3" s="21"/>
      <c r="D3" s="30" t="s">
        <v>74</v>
      </c>
      <c r="E3" s="31">
        <v>1982</v>
      </c>
      <c r="F3" s="1"/>
      <c r="G3" s="1"/>
    </row>
    <row r="4" spans="1:7" x14ac:dyDescent="0.25">
      <c r="B4" s="1"/>
      <c r="C4" s="1"/>
      <c r="D4" s="1"/>
      <c r="E4" s="1"/>
      <c r="F4" s="1"/>
      <c r="G4" s="1"/>
    </row>
    <row r="5" spans="1:7" x14ac:dyDescent="0.25">
      <c r="A5" s="21" t="s">
        <v>119</v>
      </c>
      <c r="B5" s="1"/>
      <c r="C5" s="1"/>
      <c r="D5" s="1"/>
      <c r="E5" s="1"/>
      <c r="F5" s="1"/>
      <c r="G5" s="1"/>
    </row>
    <row r="6" spans="1:7" x14ac:dyDescent="0.25">
      <c r="A6" s="142" t="s">
        <v>0</v>
      </c>
      <c r="B6" s="143"/>
      <c r="C6" s="143"/>
      <c r="D6" s="143"/>
      <c r="E6" s="144"/>
      <c r="F6" s="2">
        <v>2018</v>
      </c>
      <c r="G6" s="2">
        <v>2017</v>
      </c>
    </row>
    <row r="7" spans="1:7" x14ac:dyDescent="0.25">
      <c r="A7" s="19" t="s">
        <v>1</v>
      </c>
      <c r="B7" s="20" t="s">
        <v>2</v>
      </c>
      <c r="C7" s="3"/>
      <c r="D7" s="3"/>
      <c r="E7" s="4"/>
      <c r="F7" s="26">
        <f>F8+F9</f>
        <v>2858410903</v>
      </c>
      <c r="G7" s="26">
        <f>G8+G9</f>
        <v>2956075175</v>
      </c>
    </row>
    <row r="8" spans="1:7" x14ac:dyDescent="0.25">
      <c r="A8" s="6"/>
      <c r="B8" s="7">
        <v>1</v>
      </c>
      <c r="C8" s="8" t="s">
        <v>3</v>
      </c>
      <c r="D8" s="8"/>
      <c r="E8" s="9"/>
      <c r="F8" s="11">
        <v>338370363</v>
      </c>
      <c r="G8" s="11">
        <v>291690403</v>
      </c>
    </row>
    <row r="9" spans="1:7" x14ac:dyDescent="0.25">
      <c r="A9" s="6"/>
      <c r="B9" s="7">
        <v>2</v>
      </c>
      <c r="C9" s="8" t="s">
        <v>4</v>
      </c>
      <c r="D9" s="8"/>
      <c r="E9" s="9"/>
      <c r="F9" s="11">
        <v>2520040540</v>
      </c>
      <c r="G9" s="11">
        <v>2664384772</v>
      </c>
    </row>
    <row r="10" spans="1:7" x14ac:dyDescent="0.25">
      <c r="A10" s="12" t="s">
        <v>30</v>
      </c>
      <c r="B10" s="18" t="s">
        <v>5</v>
      </c>
      <c r="C10" s="8"/>
      <c r="D10" s="8"/>
      <c r="E10" s="9"/>
      <c r="F10" s="27">
        <v>2502395790</v>
      </c>
      <c r="G10" s="28">
        <v>2540475357</v>
      </c>
    </row>
    <row r="11" spans="1:7" x14ac:dyDescent="0.25">
      <c r="A11" s="6"/>
      <c r="B11" s="7">
        <v>1</v>
      </c>
      <c r="C11" s="8" t="s">
        <v>6</v>
      </c>
      <c r="D11" s="8"/>
      <c r="E11" s="9"/>
      <c r="F11" s="11"/>
      <c r="G11" s="11"/>
    </row>
    <row r="12" spans="1:7" x14ac:dyDescent="0.25">
      <c r="A12" s="6"/>
      <c r="B12" s="7">
        <v>2</v>
      </c>
      <c r="C12" s="8" t="s">
        <v>7</v>
      </c>
      <c r="D12" s="8"/>
      <c r="E12" s="9"/>
      <c r="F12" s="27"/>
      <c r="G12" s="27"/>
    </row>
    <row r="13" spans="1:7" x14ac:dyDescent="0.25">
      <c r="A13" s="6"/>
      <c r="B13" s="8"/>
      <c r="C13" s="8">
        <v>2.1</v>
      </c>
      <c r="D13" s="8" t="s">
        <v>8</v>
      </c>
      <c r="E13" s="9"/>
      <c r="F13" s="11"/>
      <c r="G13" s="11"/>
    </row>
    <row r="14" spans="1:7" x14ac:dyDescent="0.25">
      <c r="A14" s="6"/>
      <c r="B14" s="8"/>
      <c r="C14" s="8">
        <v>2.2000000000000002</v>
      </c>
      <c r="D14" s="8" t="s">
        <v>9</v>
      </c>
      <c r="E14" s="9"/>
      <c r="F14" s="11"/>
      <c r="G14" s="11"/>
    </row>
    <row r="15" spans="1:7" x14ac:dyDescent="0.25">
      <c r="A15" s="6"/>
      <c r="B15" s="8"/>
      <c r="C15" s="8">
        <v>2.2999999999999998</v>
      </c>
      <c r="D15" s="8" t="s">
        <v>10</v>
      </c>
      <c r="E15" s="9"/>
      <c r="F15" s="11"/>
      <c r="G15" s="11"/>
    </row>
    <row r="16" spans="1:7" x14ac:dyDescent="0.25">
      <c r="A16" s="6"/>
      <c r="B16" s="8"/>
      <c r="C16" s="8">
        <v>2.4</v>
      </c>
      <c r="D16" s="8" t="s">
        <v>11</v>
      </c>
      <c r="E16" s="9"/>
      <c r="F16" s="11"/>
      <c r="G16" s="11"/>
    </row>
    <row r="17" spans="1:7" x14ac:dyDescent="0.25">
      <c r="A17" s="6"/>
      <c r="B17" s="8"/>
      <c r="C17" s="8">
        <v>2.5</v>
      </c>
      <c r="D17" s="8" t="s">
        <v>12</v>
      </c>
      <c r="E17" s="9"/>
      <c r="F17" s="11"/>
      <c r="G17" s="11"/>
    </row>
    <row r="18" spans="1:7" x14ac:dyDescent="0.25">
      <c r="A18" s="6"/>
      <c r="B18" s="8"/>
      <c r="C18" s="8">
        <v>2.6</v>
      </c>
      <c r="D18" s="8" t="s">
        <v>13</v>
      </c>
      <c r="E18" s="9"/>
      <c r="F18" s="11"/>
      <c r="G18" s="11"/>
    </row>
    <row r="19" spans="1:7" x14ac:dyDescent="0.25">
      <c r="A19" s="6"/>
      <c r="B19" s="8"/>
      <c r="C19" s="8">
        <v>2.7</v>
      </c>
      <c r="D19" s="8" t="s">
        <v>14</v>
      </c>
      <c r="E19" s="9"/>
      <c r="F19" s="11"/>
      <c r="G19" s="11"/>
    </row>
    <row r="20" spans="1:7" x14ac:dyDescent="0.25">
      <c r="A20" s="6"/>
      <c r="B20" s="8"/>
      <c r="C20" s="8">
        <v>2.8</v>
      </c>
      <c r="D20" s="8" t="s">
        <v>15</v>
      </c>
      <c r="E20" s="9"/>
      <c r="F20" s="27">
        <f>F21+F22</f>
        <v>0</v>
      </c>
      <c r="G20" s="27">
        <f>G21+G22</f>
        <v>0</v>
      </c>
    </row>
    <row r="21" spans="1:7" x14ac:dyDescent="0.25">
      <c r="A21" s="6"/>
      <c r="B21" s="8"/>
      <c r="C21" s="8"/>
      <c r="D21" s="8" t="s">
        <v>16</v>
      </c>
      <c r="E21" s="9" t="s">
        <v>17</v>
      </c>
      <c r="F21" s="11"/>
      <c r="G21" s="11"/>
    </row>
    <row r="22" spans="1:7" x14ac:dyDescent="0.25">
      <c r="A22" s="6"/>
      <c r="B22" s="8"/>
      <c r="C22" s="8"/>
      <c r="D22" s="8" t="s">
        <v>18</v>
      </c>
      <c r="E22" s="9" t="s">
        <v>19</v>
      </c>
      <c r="F22" s="11"/>
      <c r="G22" s="11"/>
    </row>
    <row r="23" spans="1:7" x14ac:dyDescent="0.25">
      <c r="A23" s="6"/>
      <c r="B23" s="8"/>
      <c r="C23" s="8">
        <v>2.9</v>
      </c>
      <c r="D23" s="8" t="s">
        <v>20</v>
      </c>
      <c r="E23" s="9"/>
      <c r="F23" s="11"/>
      <c r="G23" s="11"/>
    </row>
    <row r="24" spans="1:7" x14ac:dyDescent="0.25">
      <c r="A24" s="6"/>
      <c r="B24" s="8"/>
      <c r="C24" s="10">
        <v>2.1</v>
      </c>
      <c r="D24" s="8" t="s">
        <v>21</v>
      </c>
      <c r="E24" s="9"/>
      <c r="F24" s="11"/>
      <c r="G24" s="11"/>
    </row>
    <row r="25" spans="1:7" x14ac:dyDescent="0.25">
      <c r="A25" s="6"/>
      <c r="B25" s="8"/>
      <c r="C25" s="10">
        <v>2.11</v>
      </c>
      <c r="D25" s="8" t="s">
        <v>22</v>
      </c>
      <c r="E25" s="9"/>
      <c r="F25" s="11"/>
      <c r="G25" s="11"/>
    </row>
    <row r="26" spans="1:7" x14ac:dyDescent="0.25">
      <c r="A26" s="6"/>
      <c r="B26" s="8"/>
      <c r="C26" s="10">
        <v>2.12</v>
      </c>
      <c r="D26" s="8" t="s">
        <v>23</v>
      </c>
      <c r="E26" s="9"/>
      <c r="F26" s="11"/>
      <c r="G26" s="11"/>
    </row>
    <row r="27" spans="1:7" x14ac:dyDescent="0.25">
      <c r="A27" s="12" t="s">
        <v>31</v>
      </c>
      <c r="B27" s="13" t="s">
        <v>24</v>
      </c>
      <c r="C27" s="13"/>
      <c r="D27" s="13"/>
      <c r="E27" s="14"/>
      <c r="F27" s="27">
        <f>F7-F10</f>
        <v>356015113</v>
      </c>
      <c r="G27" s="27">
        <f>G7-G10</f>
        <v>415599818</v>
      </c>
    </row>
    <row r="28" spans="1:7" x14ac:dyDescent="0.25">
      <c r="A28" s="12" t="s">
        <v>32</v>
      </c>
      <c r="B28" s="13" t="s">
        <v>25</v>
      </c>
      <c r="C28" s="13"/>
      <c r="D28" s="13"/>
      <c r="E28" s="14"/>
      <c r="F28" s="11">
        <v>17847686</v>
      </c>
      <c r="G28" s="11">
        <v>21760793</v>
      </c>
    </row>
    <row r="29" spans="1:7" x14ac:dyDescent="0.25">
      <c r="A29" s="12" t="s">
        <v>33</v>
      </c>
      <c r="B29" s="13" t="s">
        <v>26</v>
      </c>
      <c r="C29" s="13"/>
      <c r="D29" s="13"/>
      <c r="E29" s="14"/>
      <c r="F29" s="11">
        <v>98577760</v>
      </c>
      <c r="G29" s="11">
        <v>159369455</v>
      </c>
    </row>
    <row r="30" spans="1:7" x14ac:dyDescent="0.25">
      <c r="A30" s="12" t="s">
        <v>34</v>
      </c>
      <c r="B30" s="13" t="s">
        <v>27</v>
      </c>
      <c r="C30" s="13"/>
      <c r="D30" s="13"/>
      <c r="E30" s="14"/>
      <c r="F30" s="27">
        <f>F28-F29</f>
        <v>-80730074</v>
      </c>
      <c r="G30" s="27">
        <f>G28-G29</f>
        <v>-137608662</v>
      </c>
    </row>
    <row r="31" spans="1:7" x14ac:dyDescent="0.25">
      <c r="A31" s="12" t="s">
        <v>35</v>
      </c>
      <c r="B31" s="13" t="s">
        <v>71</v>
      </c>
      <c r="C31" s="13"/>
      <c r="D31" s="13"/>
      <c r="E31" s="14"/>
      <c r="F31" s="27">
        <f>F27+F30</f>
        <v>275285039</v>
      </c>
      <c r="G31" s="27">
        <f>G27+G30</f>
        <v>277991156</v>
      </c>
    </row>
    <row r="32" spans="1:7" x14ac:dyDescent="0.25">
      <c r="A32" s="12" t="s">
        <v>36</v>
      </c>
      <c r="B32" s="13" t="s">
        <v>28</v>
      </c>
      <c r="C32" s="13"/>
      <c r="D32" s="13"/>
      <c r="E32" s="14"/>
      <c r="F32" s="11">
        <v>20558427</v>
      </c>
      <c r="G32" s="11">
        <v>29778360</v>
      </c>
    </row>
    <row r="33" spans="1:7" x14ac:dyDescent="0.25">
      <c r="A33" s="15" t="s">
        <v>37</v>
      </c>
      <c r="B33" s="16" t="s">
        <v>29</v>
      </c>
      <c r="C33" s="16"/>
      <c r="D33" s="16"/>
      <c r="E33" s="17"/>
      <c r="F33" s="29">
        <f>F31-F32</f>
        <v>254726612</v>
      </c>
      <c r="G33" s="29">
        <f>G31-G32</f>
        <v>248212796</v>
      </c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120</v>
      </c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42" t="s">
        <v>0</v>
      </c>
      <c r="B38" s="143"/>
      <c r="C38" s="143"/>
      <c r="D38" s="143"/>
      <c r="E38" s="144"/>
      <c r="F38" s="2">
        <v>2018</v>
      </c>
      <c r="G38" s="2">
        <v>2017</v>
      </c>
    </row>
    <row r="39" spans="1:7" x14ac:dyDescent="0.25">
      <c r="A39" s="25" t="s">
        <v>38</v>
      </c>
      <c r="B39" s="23"/>
      <c r="C39" s="23"/>
      <c r="D39" s="23"/>
      <c r="E39" s="24"/>
      <c r="F39" s="5"/>
      <c r="G39" s="5"/>
    </row>
    <row r="40" spans="1:7" x14ac:dyDescent="0.25">
      <c r="A40" s="22">
        <v>1</v>
      </c>
      <c r="B40" s="8" t="s">
        <v>39</v>
      </c>
      <c r="C40" s="8"/>
      <c r="D40" s="8"/>
      <c r="E40" s="9"/>
      <c r="F40" s="11">
        <v>103647917</v>
      </c>
      <c r="G40" s="11">
        <v>352972073</v>
      </c>
    </row>
    <row r="41" spans="1:7" x14ac:dyDescent="0.25">
      <c r="A41" s="22">
        <v>2</v>
      </c>
      <c r="B41" s="8" t="s">
        <v>40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3</v>
      </c>
      <c r="B42" s="8" t="s">
        <v>41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4</v>
      </c>
      <c r="B43" s="8" t="s">
        <v>42</v>
      </c>
      <c r="C43" s="8"/>
      <c r="D43" s="8"/>
      <c r="E43" s="9"/>
      <c r="F43" s="11">
        <v>0</v>
      </c>
      <c r="G43" s="11">
        <v>0</v>
      </c>
    </row>
    <row r="44" spans="1:7" x14ac:dyDescent="0.25">
      <c r="A44" s="22">
        <v>5</v>
      </c>
      <c r="B44" s="8" t="s">
        <v>43</v>
      </c>
      <c r="C44" s="8"/>
      <c r="D44" s="8"/>
      <c r="E44" s="9"/>
      <c r="F44" s="11">
        <v>1232418894</v>
      </c>
      <c r="G44" s="11">
        <v>1411368633</v>
      </c>
    </row>
    <row r="45" spans="1:7" x14ac:dyDescent="0.25">
      <c r="A45" s="22">
        <v>6</v>
      </c>
      <c r="B45" s="8" t="s">
        <v>49</v>
      </c>
      <c r="C45" s="8"/>
      <c r="D45" s="8"/>
      <c r="E45" s="9"/>
      <c r="F45" s="11">
        <v>-13739935</v>
      </c>
      <c r="G45" s="11">
        <v>-18566162</v>
      </c>
    </row>
    <row r="46" spans="1:7" x14ac:dyDescent="0.25">
      <c r="A46" s="22">
        <v>7</v>
      </c>
      <c r="B46" s="8" t="s">
        <v>44</v>
      </c>
      <c r="C46" s="8"/>
      <c r="D46" s="8"/>
      <c r="E46" s="9"/>
      <c r="F46" s="11">
        <v>476386357</v>
      </c>
      <c r="G46" s="11">
        <v>454406937</v>
      </c>
    </row>
    <row r="47" spans="1:7" x14ac:dyDescent="0.25">
      <c r="A47" s="22">
        <v>8</v>
      </c>
      <c r="B47" s="8" t="s">
        <v>45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9</v>
      </c>
      <c r="B48" s="8" t="s">
        <v>46</v>
      </c>
      <c r="C48" s="8"/>
      <c r="D48" s="8"/>
      <c r="E48" s="9"/>
      <c r="F48" s="11">
        <v>0</v>
      </c>
      <c r="G48" s="11">
        <v>0</v>
      </c>
    </row>
    <row r="49" spans="1:7" x14ac:dyDescent="0.25">
      <c r="A49" s="22">
        <v>10</v>
      </c>
      <c r="B49" s="8" t="s">
        <v>47</v>
      </c>
      <c r="C49" s="8"/>
      <c r="D49" s="8"/>
      <c r="E49" s="9"/>
      <c r="F49" s="11">
        <v>4947606750</v>
      </c>
      <c r="G49" s="11">
        <v>4414202150</v>
      </c>
    </row>
    <row r="50" spans="1:7" x14ac:dyDescent="0.25">
      <c r="A50" s="22">
        <v>11</v>
      </c>
      <c r="B50" s="8" t="s">
        <v>48</v>
      </c>
      <c r="C50" s="8"/>
      <c r="D50" s="8"/>
      <c r="E50" s="9"/>
      <c r="F50" s="11">
        <v>-1615238385</v>
      </c>
      <c r="G50" s="11">
        <v>-1125457017</v>
      </c>
    </row>
    <row r="51" spans="1:7" x14ac:dyDescent="0.25">
      <c r="A51" s="22">
        <v>12</v>
      </c>
      <c r="B51" s="8" t="s">
        <v>50</v>
      </c>
      <c r="C51" s="8"/>
      <c r="D51" s="8"/>
      <c r="E51" s="9"/>
      <c r="F51" s="11">
        <v>0</v>
      </c>
      <c r="G51" s="11">
        <v>0</v>
      </c>
    </row>
    <row r="52" spans="1:7" x14ac:dyDescent="0.25">
      <c r="A52" s="145" t="s">
        <v>51</v>
      </c>
      <c r="B52" s="146"/>
      <c r="C52" s="146"/>
      <c r="D52" s="146"/>
      <c r="E52" s="147"/>
      <c r="F52" s="27">
        <f>SUM(F40:F51)</f>
        <v>5131081598</v>
      </c>
      <c r="G52" s="27">
        <f>SUM(G40:G51)</f>
        <v>5488926614</v>
      </c>
    </row>
    <row r="53" spans="1:7" x14ac:dyDescent="0.25">
      <c r="A53" s="22"/>
      <c r="B53" s="8"/>
      <c r="C53" s="8"/>
      <c r="D53" s="8"/>
      <c r="E53" s="9"/>
      <c r="F53" s="11"/>
      <c r="G53" s="11"/>
    </row>
    <row r="54" spans="1:7" x14ac:dyDescent="0.25">
      <c r="A54" s="22" t="s">
        <v>52</v>
      </c>
      <c r="B54" s="8"/>
      <c r="C54" s="8"/>
      <c r="D54" s="8"/>
      <c r="E54" s="9"/>
      <c r="F54" s="11"/>
      <c r="G54" s="11"/>
    </row>
    <row r="55" spans="1:7" x14ac:dyDescent="0.25">
      <c r="A55" s="22">
        <v>1</v>
      </c>
      <c r="B55" s="8" t="s">
        <v>53</v>
      </c>
      <c r="C55" s="8"/>
      <c r="D55" s="8"/>
      <c r="E55" s="9"/>
      <c r="F55" s="11"/>
      <c r="G55" s="11"/>
    </row>
    <row r="56" spans="1:7" x14ac:dyDescent="0.25">
      <c r="A56" s="22">
        <v>2</v>
      </c>
      <c r="B56" s="8" t="s">
        <v>54</v>
      </c>
      <c r="C56" s="8"/>
      <c r="D56" s="8"/>
      <c r="E56" s="9"/>
      <c r="F56" s="11"/>
      <c r="G56" s="11"/>
    </row>
    <row r="57" spans="1:7" x14ac:dyDescent="0.25">
      <c r="A57" s="22">
        <v>3</v>
      </c>
      <c r="B57" s="8" t="s">
        <v>55</v>
      </c>
      <c r="C57" s="8"/>
      <c r="D57" s="8"/>
      <c r="E57" s="9"/>
      <c r="F57" s="11"/>
      <c r="G57" s="11"/>
    </row>
    <row r="58" spans="1:7" x14ac:dyDescent="0.25">
      <c r="A58" s="22">
        <v>4</v>
      </c>
      <c r="B58" s="8" t="s">
        <v>56</v>
      </c>
      <c r="C58" s="8"/>
      <c r="D58" s="8"/>
      <c r="E58" s="9"/>
      <c r="F58" s="11">
        <v>1428713691</v>
      </c>
      <c r="G58" s="11">
        <v>1971608183</v>
      </c>
    </row>
    <row r="59" spans="1:7" x14ac:dyDescent="0.25">
      <c r="A59" s="22">
        <v>5</v>
      </c>
      <c r="B59" s="8" t="s">
        <v>57</v>
      </c>
      <c r="C59" s="8"/>
      <c r="D59" s="8"/>
      <c r="E59" s="9"/>
      <c r="F59" s="11"/>
      <c r="G59" s="11"/>
    </row>
    <row r="60" spans="1:7" x14ac:dyDescent="0.25">
      <c r="A60" s="22">
        <v>6</v>
      </c>
      <c r="B60" s="8" t="s">
        <v>58</v>
      </c>
      <c r="C60" s="8"/>
      <c r="D60" s="8"/>
      <c r="E60" s="9"/>
      <c r="F60" s="27">
        <f>SUM(F61:F66)</f>
        <v>3757782925</v>
      </c>
      <c r="G60" s="27">
        <f>SUM(G61:G66)</f>
        <v>3572440226</v>
      </c>
    </row>
    <row r="61" spans="1:7" x14ac:dyDescent="0.25">
      <c r="A61" s="22"/>
      <c r="B61" s="8" t="s">
        <v>16</v>
      </c>
      <c r="C61" s="8" t="s">
        <v>59</v>
      </c>
      <c r="D61" s="8"/>
      <c r="E61" s="9"/>
      <c r="F61" s="11">
        <v>1245975000</v>
      </c>
      <c r="G61" s="11">
        <v>1209588500</v>
      </c>
    </row>
    <row r="62" spans="1:7" x14ac:dyDescent="0.25">
      <c r="A62" s="22"/>
      <c r="B62" s="8" t="s">
        <v>18</v>
      </c>
      <c r="C62" s="8" t="s">
        <v>60</v>
      </c>
      <c r="D62" s="8"/>
      <c r="E62" s="9"/>
      <c r="F62" s="11"/>
      <c r="G62" s="11"/>
    </row>
    <row r="63" spans="1:7" x14ac:dyDescent="0.25">
      <c r="A63" s="22"/>
      <c r="B63" s="8" t="s">
        <v>61</v>
      </c>
      <c r="C63" s="8" t="s">
        <v>62</v>
      </c>
      <c r="D63" s="8"/>
      <c r="E63" s="9"/>
      <c r="F63" s="11">
        <v>2167860313</v>
      </c>
      <c r="G63" s="11">
        <v>2020517930</v>
      </c>
    </row>
    <row r="64" spans="1:7" x14ac:dyDescent="0.25">
      <c r="A64" s="22"/>
      <c r="B64" s="8" t="s">
        <v>63</v>
      </c>
      <c r="C64" s="8" t="s">
        <v>64</v>
      </c>
      <c r="D64" s="8"/>
      <c r="E64" s="9"/>
      <c r="F64" s="11"/>
      <c r="G64" s="11"/>
    </row>
    <row r="65" spans="1:7" x14ac:dyDescent="0.25">
      <c r="A65" s="22"/>
      <c r="B65" s="8" t="s">
        <v>65</v>
      </c>
      <c r="C65" s="8" t="s">
        <v>66</v>
      </c>
      <c r="D65" s="8"/>
      <c r="E65" s="9"/>
      <c r="F65" s="11">
        <v>94121000</v>
      </c>
      <c r="G65" s="11">
        <v>94121000</v>
      </c>
    </row>
    <row r="66" spans="1:7" x14ac:dyDescent="0.25">
      <c r="A66" s="22"/>
      <c r="B66" s="8" t="s">
        <v>67</v>
      </c>
      <c r="C66" s="8" t="s">
        <v>68</v>
      </c>
      <c r="D66" s="8"/>
      <c r="E66" s="9"/>
      <c r="F66" s="11">
        <v>249826612</v>
      </c>
      <c r="G66" s="11">
        <v>248212796</v>
      </c>
    </row>
    <row r="67" spans="1:7" x14ac:dyDescent="0.25">
      <c r="A67" s="148" t="s">
        <v>69</v>
      </c>
      <c r="B67" s="149"/>
      <c r="C67" s="149"/>
      <c r="D67" s="149"/>
      <c r="E67" s="150"/>
      <c r="F67" s="29">
        <f>F60+F59+F58+F57+F56+F55</f>
        <v>5186496616</v>
      </c>
      <c r="G67" s="29">
        <f>G60+G59+G58+G57+G56+G55</f>
        <v>5544048409</v>
      </c>
    </row>
  </sheetData>
  <mergeCells count="4">
    <mergeCell ref="A6:E6"/>
    <mergeCell ref="A38:E38"/>
    <mergeCell ref="A52:E52"/>
    <mergeCell ref="A67:E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44.85546875" customWidth="1"/>
    <col min="6" max="6" width="22.85546875" customWidth="1"/>
    <col min="7" max="7" width="19.7109375" customWidth="1"/>
  </cols>
  <sheetData>
    <row r="1" spans="1:7" x14ac:dyDescent="0.25">
      <c r="A1" s="21" t="s">
        <v>78</v>
      </c>
      <c r="B1" s="21"/>
      <c r="C1" s="21"/>
      <c r="D1" s="21"/>
      <c r="E1" s="21"/>
      <c r="F1" s="1"/>
      <c r="G1" s="1"/>
    </row>
    <row r="2" spans="1:7" x14ac:dyDescent="0.25">
      <c r="A2" s="21" t="s">
        <v>81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29687300</v>
      </c>
      <c r="G6" s="26">
        <f>G7+G8</f>
        <v>25623900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26588680</v>
      </c>
      <c r="G7" s="11">
        <v>23268900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3098620</v>
      </c>
      <c r="G8" s="11">
        <v>2355000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27144986</v>
      </c>
      <c r="G9" s="28">
        <f>G10+G11</f>
        <v>23270588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12882126</v>
      </c>
      <c r="G10" s="11">
        <v>8756326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14262860</v>
      </c>
      <c r="G11" s="27">
        <f>G12+G13+G14+G15+G16+G17+G18+G19+G22+G23+G24+G25</f>
        <v>14514262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1512960</v>
      </c>
      <c r="G12" s="11">
        <v>2664800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197250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127150</v>
      </c>
      <c r="G14" s="11">
        <v>59000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865500</v>
      </c>
      <c r="G15" s="11">
        <v>1640100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11560000</v>
      </c>
      <c r="G19" s="27">
        <f>G20+G21</f>
        <v>10135000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0</v>
      </c>
      <c r="G20" s="11">
        <v>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11560000</v>
      </c>
      <c r="G21" s="11">
        <v>10135000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0</v>
      </c>
      <c r="G25" s="11">
        <v>15362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2542314</v>
      </c>
      <c r="G26" s="27">
        <f>G6-G9</f>
        <v>2353312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1036500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-988650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2025150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2542314</v>
      </c>
      <c r="G30" s="27">
        <f>G26+G29</f>
        <v>4378462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296873</v>
      </c>
      <c r="G31" s="11">
        <v>256239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2245441</v>
      </c>
      <c r="G32" s="29">
        <f>G30-G31</f>
        <v>4122223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62505518</v>
      </c>
      <c r="G39" s="11">
        <v>10686894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1279355</v>
      </c>
      <c r="G40" s="11">
        <v>1309001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616497826</v>
      </c>
      <c r="G43" s="11">
        <v>475283029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-8736158</v>
      </c>
      <c r="G44" s="11">
        <v>-8736168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46613117</v>
      </c>
      <c r="G45" s="11">
        <v>30739317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8721092</v>
      </c>
      <c r="G46" s="11">
        <v>5580942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4867500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202930300</v>
      </c>
      <c r="G48" s="11">
        <v>178323300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-34293660</v>
      </c>
      <c r="G49" s="11">
        <v>-44338660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895517390</v>
      </c>
      <c r="G51" s="27">
        <f>SUM(G39:G50)</f>
        <v>653715155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33058353</v>
      </c>
      <c r="G54" s="11">
        <v>34913901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303355007</v>
      </c>
      <c r="G58" s="11">
        <v>19762397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418798550</v>
      </c>
      <c r="G59" s="27">
        <f>SUM(G60:G65)</f>
        <v>421038864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12900000</v>
      </c>
      <c r="G60" s="11">
        <v>13975000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187606000</v>
      </c>
      <c r="G61" s="11">
        <v>196727500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15589500</v>
      </c>
      <c r="G62" s="11">
        <v>187761185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200457610</v>
      </c>
      <c r="G64" s="11">
        <v>19837256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2245440</v>
      </c>
      <c r="G65" s="11">
        <v>2737923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755211910</v>
      </c>
      <c r="G66" s="29">
        <f>G59+G58+G57+G56+G55+G54</f>
        <v>475715162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49" workbookViewId="0">
      <selection activeCell="C17" sqref="C17"/>
    </sheetView>
  </sheetViews>
  <sheetFormatPr defaultRowHeight="15" x14ac:dyDescent="0.25"/>
  <cols>
    <col min="5" max="5" width="44.140625" customWidth="1"/>
    <col min="6" max="6" width="26.140625" customWidth="1"/>
    <col min="7" max="7" width="20.42578125" customWidth="1"/>
  </cols>
  <sheetData>
    <row r="1" spans="1:7" x14ac:dyDescent="0.25">
      <c r="A1" s="21" t="s">
        <v>79</v>
      </c>
      <c r="B1" s="21"/>
      <c r="C1" s="21"/>
      <c r="D1" s="21"/>
      <c r="E1" s="21"/>
      <c r="F1" s="1"/>
      <c r="G1" s="1"/>
    </row>
    <row r="2" spans="1:7" x14ac:dyDescent="0.25">
      <c r="A2" s="21" t="s">
        <v>80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312992898</v>
      </c>
      <c r="G6" s="26">
        <f>G7+G8</f>
        <v>531432956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81370000</v>
      </c>
      <c r="G7" s="11">
        <v>143546029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231622898</v>
      </c>
      <c r="G8" s="11">
        <v>387886927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284649635</v>
      </c>
      <c r="G9" s="28">
        <f>G10+G11</f>
        <v>324137927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8244273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284649635</v>
      </c>
      <c r="G11" s="27">
        <f>G12+G13+G14+G15+G16+G17+G18+G19+G22+G23+G24+G25</f>
        <v>315893654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27893726</v>
      </c>
      <c r="G12" s="11">
        <v>42254500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22786150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783000</v>
      </c>
      <c r="G14" s="11">
        <v>6136113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37717298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204585200</v>
      </c>
      <c r="G19" s="27">
        <f>G20+G21</f>
        <v>179913800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129303000</v>
      </c>
      <c r="G20" s="11">
        <v>105470500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75282200</v>
      </c>
      <c r="G21" s="11">
        <v>74443300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16936750</v>
      </c>
      <c r="G22" s="11">
        <v>12812000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7821456</v>
      </c>
      <c r="G23" s="11">
        <v>10932115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26629503</v>
      </c>
      <c r="G25" s="11">
        <v>3341678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28343263</v>
      </c>
      <c r="G26" s="27">
        <f>G6-G9</f>
        <v>207295029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207179449</v>
      </c>
      <c r="G27" s="11">
        <v>106268699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207179449</v>
      </c>
      <c r="G29" s="27">
        <f>G27-G28</f>
        <v>106268699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235522712</v>
      </c>
      <c r="G30" s="27">
        <f>G26+G29</f>
        <v>313563728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8661000</v>
      </c>
      <c r="G31" s="11">
        <v>11576000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226861712</v>
      </c>
      <c r="G32" s="29">
        <f>G30-G31</f>
        <v>301987728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108051358</v>
      </c>
      <c r="G39" s="11">
        <v>157345177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113809150</v>
      </c>
      <c r="G40" s="11">
        <v>168774032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25708509</v>
      </c>
      <c r="G41" s="11">
        <v>69477563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2685072954</v>
      </c>
      <c r="G43" s="11">
        <v>4042737300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3410471</v>
      </c>
      <c r="G47" s="11">
        <v>9708428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0</v>
      </c>
      <c r="G48" s="11">
        <v>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454914262</v>
      </c>
      <c r="G50" s="11">
        <v>195316570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3390966704</v>
      </c>
      <c r="G51" s="27">
        <f>SUM(G39:G50)</f>
        <v>4643359070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103544000</v>
      </c>
      <c r="G56" s="11">
        <v>79000000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126268297</v>
      </c>
      <c r="G57" s="11">
        <v>176392625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254547260</v>
      </c>
      <c r="G58" s="11">
        <v>1737244159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2906606787</v>
      </c>
      <c r="G59" s="27">
        <f>SUM(G60:G65)</f>
        <v>2641033868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18108000</v>
      </c>
      <c r="G60" s="11">
        <v>19493000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674409300</v>
      </c>
      <c r="G61" s="11">
        <v>570292300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1902684069</v>
      </c>
      <c r="G62" s="11">
        <v>1708918347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75883000</v>
      </c>
      <c r="G63" s="11">
        <v>39426500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235522418</v>
      </c>
      <c r="G65" s="11">
        <v>302903721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3390966344</v>
      </c>
      <c r="G66" s="29">
        <f>G59+G58+G57+G56+G55+G54</f>
        <v>4633670652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42.85546875" customWidth="1"/>
    <col min="6" max="6" width="26.28515625" customWidth="1"/>
    <col min="7" max="7" width="23.42578125" customWidth="1"/>
  </cols>
  <sheetData>
    <row r="1" spans="1:7" x14ac:dyDescent="0.25">
      <c r="A1" s="21" t="s">
        <v>82</v>
      </c>
      <c r="B1" s="21"/>
      <c r="C1" s="21"/>
      <c r="D1" s="21"/>
      <c r="E1" s="21"/>
      <c r="F1" s="1"/>
      <c r="G1" s="1"/>
    </row>
    <row r="2" spans="1:7" x14ac:dyDescent="0.25">
      <c r="A2" s="21" t="s">
        <v>83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120604390</v>
      </c>
      <c r="G6" s="26">
        <f>G7+G8</f>
        <v>108319169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120604390</v>
      </c>
      <c r="G7" s="11">
        <v>108319169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0</v>
      </c>
      <c r="G8" s="11">
        <v>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20946000</v>
      </c>
      <c r="G9" s="28">
        <f>G10+G11</f>
        <v>22171500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0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20946000</v>
      </c>
      <c r="G11" s="27">
        <f>G12+G13+G14+G15+G16+G17+G18+G19+G22+G23+G24+G25</f>
        <v>22171500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3842250</v>
      </c>
      <c r="G12" s="11">
        <v>3510000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676750</v>
      </c>
      <c r="G14" s="11">
        <v>11500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0</v>
      </c>
      <c r="G18" s="11">
        <v>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5100000</v>
      </c>
      <c r="G19" s="27">
        <f>G20+G21</f>
        <v>5100000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4500000</v>
      </c>
      <c r="G20" s="11">
        <v>4500000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600000</v>
      </c>
      <c r="G21" s="11">
        <v>600000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0</v>
      </c>
      <c r="G23" s="11">
        <v>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11327000</v>
      </c>
      <c r="G25" s="11">
        <v>13550000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99658390</v>
      </c>
      <c r="G26" s="27">
        <f>G6-G9</f>
        <v>86147669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99658390</v>
      </c>
      <c r="G30" s="27">
        <f>G26+G29</f>
        <v>86147669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0</v>
      </c>
      <c r="G31" s="11">
        <v>0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99658390</v>
      </c>
      <c r="G32" s="29">
        <f>G30-G31</f>
        <v>86147669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63513635</v>
      </c>
      <c r="G39" s="11">
        <v>115503477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0</v>
      </c>
      <c r="G40" s="11">
        <v>0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0</v>
      </c>
      <c r="G42" s="11">
        <v>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525619400</v>
      </c>
      <c r="G43" s="11">
        <v>384270000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0</v>
      </c>
      <c r="G45" s="11">
        <v>0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0</v>
      </c>
      <c r="G48" s="11">
        <v>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0</v>
      </c>
      <c r="G49" s="11">
        <v>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413000</v>
      </c>
      <c r="G50" s="11">
        <v>308000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589546035</v>
      </c>
      <c r="G51" s="27">
        <f>SUM(G39:G50)</f>
        <v>500081477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148972556</v>
      </c>
      <c r="G58" s="11">
        <v>121607790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440573476</v>
      </c>
      <c r="G59" s="27">
        <f>SUM(G60:G65)</f>
        <v>379473687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2150000</v>
      </c>
      <c r="G60" s="11">
        <v>2300000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149460000</v>
      </c>
      <c r="G61" s="11">
        <v>136080000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189405086</v>
      </c>
      <c r="G62" s="11">
        <v>154946018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0</v>
      </c>
      <c r="G63" s="11">
        <v>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99558390</v>
      </c>
      <c r="G65" s="11">
        <v>86147669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589546032</v>
      </c>
      <c r="G66" s="29">
        <f>G59+G58+G57+G56+G55+G54</f>
        <v>501081477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7" sqref="C17"/>
    </sheetView>
  </sheetViews>
  <sheetFormatPr defaultRowHeight="15" x14ac:dyDescent="0.25"/>
  <cols>
    <col min="5" max="5" width="44.85546875" customWidth="1"/>
    <col min="6" max="6" width="21.42578125" customWidth="1"/>
    <col min="7" max="7" width="18.5703125" customWidth="1"/>
  </cols>
  <sheetData>
    <row r="1" spans="1:7" x14ac:dyDescent="0.25">
      <c r="A1" s="21" t="s">
        <v>84</v>
      </c>
      <c r="B1" s="21"/>
      <c r="C1" s="21"/>
      <c r="D1" s="21"/>
      <c r="E1" s="21"/>
      <c r="F1" s="1"/>
      <c r="G1" s="1"/>
    </row>
    <row r="2" spans="1:7" x14ac:dyDescent="0.25">
      <c r="A2" s="21" t="s">
        <v>85</v>
      </c>
      <c r="B2" s="21"/>
      <c r="C2" s="21"/>
      <c r="D2" s="21"/>
      <c r="E2" s="3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21" t="s">
        <v>76</v>
      </c>
      <c r="B4" s="1"/>
      <c r="C4" s="1"/>
      <c r="D4" s="1"/>
      <c r="E4" s="1"/>
      <c r="F4" s="1"/>
      <c r="G4" s="1"/>
    </row>
    <row r="5" spans="1:7" x14ac:dyDescent="0.25">
      <c r="A5" s="142" t="s">
        <v>0</v>
      </c>
      <c r="B5" s="143"/>
      <c r="C5" s="143"/>
      <c r="D5" s="143"/>
      <c r="E5" s="144"/>
      <c r="F5" s="2">
        <v>2017</v>
      </c>
      <c r="G5" s="2">
        <v>2016</v>
      </c>
    </row>
    <row r="6" spans="1:7" x14ac:dyDescent="0.25">
      <c r="A6" s="19" t="s">
        <v>1</v>
      </c>
      <c r="B6" s="20" t="s">
        <v>2</v>
      </c>
      <c r="C6" s="3"/>
      <c r="D6" s="3"/>
      <c r="E6" s="4"/>
      <c r="F6" s="26">
        <f>F7+F8</f>
        <v>209898980</v>
      </c>
      <c r="G6" s="26">
        <f>G7+G8</f>
        <v>214910500</v>
      </c>
    </row>
    <row r="7" spans="1:7" x14ac:dyDescent="0.25">
      <c r="A7" s="6"/>
      <c r="B7" s="7">
        <v>1</v>
      </c>
      <c r="C7" s="8" t="s">
        <v>3</v>
      </c>
      <c r="D7" s="8"/>
      <c r="E7" s="9"/>
      <c r="F7" s="11">
        <v>125856910</v>
      </c>
      <c r="G7" s="11">
        <v>129793000</v>
      </c>
    </row>
    <row r="8" spans="1:7" x14ac:dyDescent="0.25">
      <c r="A8" s="6"/>
      <c r="B8" s="7">
        <v>2</v>
      </c>
      <c r="C8" s="8" t="s">
        <v>4</v>
      </c>
      <c r="D8" s="8"/>
      <c r="E8" s="9"/>
      <c r="F8" s="11">
        <v>84042070</v>
      </c>
      <c r="G8" s="11">
        <v>85117500</v>
      </c>
    </row>
    <row r="9" spans="1:7" x14ac:dyDescent="0.25">
      <c r="A9" s="12" t="s">
        <v>30</v>
      </c>
      <c r="B9" s="18" t="s">
        <v>5</v>
      </c>
      <c r="C9" s="8"/>
      <c r="D9" s="8"/>
      <c r="E9" s="9"/>
      <c r="F9" s="27">
        <f>F10+F11</f>
        <v>159542838</v>
      </c>
      <c r="G9" s="28">
        <f>G10+G11</f>
        <v>162118310</v>
      </c>
    </row>
    <row r="10" spans="1:7" x14ac:dyDescent="0.25">
      <c r="A10" s="6"/>
      <c r="B10" s="7">
        <v>1</v>
      </c>
      <c r="C10" s="8" t="s">
        <v>6</v>
      </c>
      <c r="D10" s="8"/>
      <c r="E10" s="9"/>
      <c r="F10" s="11">
        <v>0</v>
      </c>
      <c r="G10" s="11">
        <v>0</v>
      </c>
    </row>
    <row r="11" spans="1:7" x14ac:dyDescent="0.25">
      <c r="A11" s="6"/>
      <c r="B11" s="7">
        <v>2</v>
      </c>
      <c r="C11" s="8" t="s">
        <v>7</v>
      </c>
      <c r="D11" s="8"/>
      <c r="E11" s="9"/>
      <c r="F11" s="27">
        <f>F12+F13+F14+F15+F16+F17+F18+F19+F22+F23+F24+F25</f>
        <v>159542838</v>
      </c>
      <c r="G11" s="27">
        <f>G12+G13+G14+G15+G16+G17+G18+G19+G22+G23+G24+G25</f>
        <v>162118310</v>
      </c>
    </row>
    <row r="12" spans="1:7" x14ac:dyDescent="0.25">
      <c r="A12" s="6"/>
      <c r="B12" s="8"/>
      <c r="C12" s="8">
        <v>2.1</v>
      </c>
      <c r="D12" s="8" t="s">
        <v>8</v>
      </c>
      <c r="E12" s="9"/>
      <c r="F12" s="11">
        <v>32970025</v>
      </c>
      <c r="G12" s="11">
        <v>36532500</v>
      </c>
    </row>
    <row r="13" spans="1:7" x14ac:dyDescent="0.25">
      <c r="A13" s="6"/>
      <c r="B13" s="8"/>
      <c r="C13" s="8">
        <v>2.2000000000000002</v>
      </c>
      <c r="D13" s="8" t="s">
        <v>9</v>
      </c>
      <c r="E13" s="9"/>
      <c r="F13" s="11">
        <v>0</v>
      </c>
      <c r="G13" s="11">
        <v>0</v>
      </c>
    </row>
    <row r="14" spans="1:7" x14ac:dyDescent="0.25">
      <c r="A14" s="6"/>
      <c r="B14" s="8"/>
      <c r="C14" s="8">
        <v>2.2999999999999998</v>
      </c>
      <c r="D14" s="8" t="s">
        <v>10</v>
      </c>
      <c r="E14" s="9"/>
      <c r="F14" s="11">
        <v>2300880</v>
      </c>
      <c r="G14" s="11">
        <v>3536575</v>
      </c>
    </row>
    <row r="15" spans="1:7" x14ac:dyDescent="0.25">
      <c r="A15" s="6"/>
      <c r="B15" s="8"/>
      <c r="C15" s="8">
        <v>2.4</v>
      </c>
      <c r="D15" s="8" t="s">
        <v>11</v>
      </c>
      <c r="E15" s="9"/>
      <c r="F15" s="11">
        <v>0</v>
      </c>
      <c r="G15" s="11">
        <v>0</v>
      </c>
    </row>
    <row r="16" spans="1:7" x14ac:dyDescent="0.25">
      <c r="A16" s="6"/>
      <c r="B16" s="8"/>
      <c r="C16" s="8">
        <v>2.5</v>
      </c>
      <c r="D16" s="8" t="s">
        <v>12</v>
      </c>
      <c r="E16" s="9"/>
      <c r="F16" s="11">
        <v>0</v>
      </c>
      <c r="G16" s="11">
        <v>0</v>
      </c>
    </row>
    <row r="17" spans="1:7" x14ac:dyDescent="0.25">
      <c r="A17" s="6"/>
      <c r="B17" s="8"/>
      <c r="C17" s="8">
        <v>2.6</v>
      </c>
      <c r="D17" s="8" t="s">
        <v>13</v>
      </c>
      <c r="E17" s="9"/>
      <c r="F17" s="11">
        <v>0</v>
      </c>
      <c r="G17" s="11">
        <v>0</v>
      </c>
    </row>
    <row r="18" spans="1:7" x14ac:dyDescent="0.25">
      <c r="A18" s="6"/>
      <c r="B18" s="8"/>
      <c r="C18" s="8">
        <v>2.7</v>
      </c>
      <c r="D18" s="8" t="s">
        <v>14</v>
      </c>
      <c r="E18" s="9"/>
      <c r="F18" s="11">
        <v>714858</v>
      </c>
      <c r="G18" s="11">
        <v>4350000</v>
      </c>
    </row>
    <row r="19" spans="1:7" x14ac:dyDescent="0.25">
      <c r="A19" s="6"/>
      <c r="B19" s="8"/>
      <c r="C19" s="8">
        <v>2.8</v>
      </c>
      <c r="D19" s="8" t="s">
        <v>15</v>
      </c>
      <c r="E19" s="9"/>
      <c r="F19" s="27">
        <f>F20+F21</f>
        <v>57447675</v>
      </c>
      <c r="G19" s="27">
        <f>G20+G21</f>
        <v>57816535</v>
      </c>
    </row>
    <row r="20" spans="1:7" x14ac:dyDescent="0.25">
      <c r="A20" s="6"/>
      <c r="B20" s="8"/>
      <c r="C20" s="8"/>
      <c r="D20" s="8" t="s">
        <v>16</v>
      </c>
      <c r="E20" s="9" t="s">
        <v>17</v>
      </c>
      <c r="F20" s="11">
        <v>26273373</v>
      </c>
      <c r="G20" s="11">
        <v>26863813</v>
      </c>
    </row>
    <row r="21" spans="1:7" x14ac:dyDescent="0.25">
      <c r="A21" s="6"/>
      <c r="B21" s="8"/>
      <c r="C21" s="8"/>
      <c r="D21" s="8" t="s">
        <v>18</v>
      </c>
      <c r="E21" s="9" t="s">
        <v>19</v>
      </c>
      <c r="F21" s="11">
        <v>31174302</v>
      </c>
      <c r="G21" s="11">
        <v>30952722</v>
      </c>
    </row>
    <row r="22" spans="1:7" x14ac:dyDescent="0.25">
      <c r="A22" s="6"/>
      <c r="B22" s="8"/>
      <c r="C22" s="8">
        <v>2.9</v>
      </c>
      <c r="D22" s="8" t="s">
        <v>20</v>
      </c>
      <c r="E22" s="9"/>
      <c r="F22" s="11">
        <v>0</v>
      </c>
      <c r="G22" s="11">
        <v>0</v>
      </c>
    </row>
    <row r="23" spans="1:7" x14ac:dyDescent="0.25">
      <c r="A23" s="6"/>
      <c r="B23" s="8"/>
      <c r="C23" s="10">
        <v>2.1</v>
      </c>
      <c r="D23" s="8" t="s">
        <v>21</v>
      </c>
      <c r="E23" s="9"/>
      <c r="F23" s="11">
        <v>27259400</v>
      </c>
      <c r="G23" s="11">
        <v>23932700</v>
      </c>
    </row>
    <row r="24" spans="1:7" x14ac:dyDescent="0.25">
      <c r="A24" s="6"/>
      <c r="B24" s="8"/>
      <c r="C24" s="10">
        <v>2.11</v>
      </c>
      <c r="D24" s="8" t="s">
        <v>22</v>
      </c>
      <c r="E24" s="9"/>
      <c r="F24" s="11">
        <v>0</v>
      </c>
      <c r="G24" s="11">
        <v>0</v>
      </c>
    </row>
    <row r="25" spans="1:7" x14ac:dyDescent="0.25">
      <c r="A25" s="6"/>
      <c r="B25" s="8"/>
      <c r="C25" s="10">
        <v>2.12</v>
      </c>
      <c r="D25" s="8" t="s">
        <v>23</v>
      </c>
      <c r="E25" s="9"/>
      <c r="F25" s="11">
        <v>38850000</v>
      </c>
      <c r="G25" s="11">
        <v>35950000</v>
      </c>
    </row>
    <row r="26" spans="1:7" x14ac:dyDescent="0.25">
      <c r="A26" s="12" t="s">
        <v>31</v>
      </c>
      <c r="B26" s="13" t="s">
        <v>24</v>
      </c>
      <c r="C26" s="13"/>
      <c r="D26" s="13"/>
      <c r="E26" s="14"/>
      <c r="F26" s="27">
        <f>F6-F9</f>
        <v>50356142</v>
      </c>
      <c r="G26" s="27">
        <f>G6-G9</f>
        <v>52792190</v>
      </c>
    </row>
    <row r="27" spans="1:7" x14ac:dyDescent="0.25">
      <c r="A27" s="12" t="s">
        <v>32</v>
      </c>
      <c r="B27" s="13" t="s">
        <v>25</v>
      </c>
      <c r="C27" s="13"/>
      <c r="D27" s="13"/>
      <c r="E27" s="14"/>
      <c r="F27" s="11">
        <v>0</v>
      </c>
      <c r="G27" s="11">
        <v>0</v>
      </c>
    </row>
    <row r="28" spans="1:7" x14ac:dyDescent="0.25">
      <c r="A28" s="12" t="s">
        <v>33</v>
      </c>
      <c r="B28" s="13" t="s">
        <v>26</v>
      </c>
      <c r="C28" s="13"/>
      <c r="D28" s="13"/>
      <c r="E28" s="14"/>
      <c r="F28" s="11">
        <v>0</v>
      </c>
      <c r="G28" s="11">
        <v>0</v>
      </c>
    </row>
    <row r="29" spans="1:7" x14ac:dyDescent="0.25">
      <c r="A29" s="12" t="s">
        <v>34</v>
      </c>
      <c r="B29" s="13" t="s">
        <v>27</v>
      </c>
      <c r="C29" s="13"/>
      <c r="D29" s="13"/>
      <c r="E29" s="14"/>
      <c r="F29" s="27">
        <f>F27-F28</f>
        <v>0</v>
      </c>
      <c r="G29" s="27">
        <f>G27-G28</f>
        <v>0</v>
      </c>
    </row>
    <row r="30" spans="1:7" x14ac:dyDescent="0.25">
      <c r="A30" s="12" t="s">
        <v>35</v>
      </c>
      <c r="B30" s="13" t="s">
        <v>71</v>
      </c>
      <c r="C30" s="13"/>
      <c r="D30" s="13"/>
      <c r="E30" s="14"/>
      <c r="F30" s="27">
        <f>F26+F29</f>
        <v>50356142</v>
      </c>
      <c r="G30" s="27">
        <f>G26+G29</f>
        <v>52792190</v>
      </c>
    </row>
    <row r="31" spans="1:7" x14ac:dyDescent="0.25">
      <c r="A31" s="12" t="s">
        <v>36</v>
      </c>
      <c r="B31" s="13" t="s">
        <v>28</v>
      </c>
      <c r="C31" s="13"/>
      <c r="D31" s="13"/>
      <c r="E31" s="14"/>
      <c r="F31" s="11">
        <v>4897000</v>
      </c>
      <c r="G31" s="11">
        <v>9996555</v>
      </c>
    </row>
    <row r="32" spans="1:7" x14ac:dyDescent="0.25">
      <c r="A32" s="15" t="s">
        <v>37</v>
      </c>
      <c r="B32" s="16" t="s">
        <v>29</v>
      </c>
      <c r="C32" s="16"/>
      <c r="D32" s="16"/>
      <c r="E32" s="17"/>
      <c r="F32" s="29">
        <f>F30-F31</f>
        <v>45459142</v>
      </c>
      <c r="G32" s="29">
        <f>G30-G31</f>
        <v>42795635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21" t="s">
        <v>75</v>
      </c>
      <c r="B36" s="1"/>
      <c r="C36" s="1"/>
      <c r="D36" s="1"/>
      <c r="E36" s="1"/>
      <c r="F36" s="1"/>
      <c r="G36" s="1"/>
    </row>
    <row r="37" spans="1:7" x14ac:dyDescent="0.25">
      <c r="A37" s="142" t="s">
        <v>0</v>
      </c>
      <c r="B37" s="143"/>
      <c r="C37" s="143"/>
      <c r="D37" s="143"/>
      <c r="E37" s="144"/>
      <c r="F37" s="2">
        <v>2017</v>
      </c>
      <c r="G37" s="2">
        <v>2016</v>
      </c>
    </row>
    <row r="38" spans="1:7" x14ac:dyDescent="0.25">
      <c r="A38" s="25" t="s">
        <v>38</v>
      </c>
      <c r="B38" s="23"/>
      <c r="C38" s="23"/>
      <c r="D38" s="23"/>
      <c r="E38" s="24"/>
      <c r="F38" s="5"/>
      <c r="G38" s="5"/>
    </row>
    <row r="39" spans="1:7" x14ac:dyDescent="0.25">
      <c r="A39" s="22">
        <v>1</v>
      </c>
      <c r="B39" s="8" t="s">
        <v>39</v>
      </c>
      <c r="C39" s="8"/>
      <c r="D39" s="8"/>
      <c r="E39" s="9"/>
      <c r="F39" s="11">
        <v>266576064</v>
      </c>
      <c r="G39" s="11">
        <v>103508375</v>
      </c>
    </row>
    <row r="40" spans="1:7" x14ac:dyDescent="0.25">
      <c r="A40" s="22">
        <v>2</v>
      </c>
      <c r="B40" s="8" t="s">
        <v>40</v>
      </c>
      <c r="C40" s="8"/>
      <c r="D40" s="8"/>
      <c r="E40" s="9"/>
      <c r="F40" s="11">
        <v>0</v>
      </c>
      <c r="G40" s="11">
        <v>0</v>
      </c>
    </row>
    <row r="41" spans="1:7" x14ac:dyDescent="0.25">
      <c r="A41" s="22">
        <v>3</v>
      </c>
      <c r="B41" s="8" t="s">
        <v>41</v>
      </c>
      <c r="C41" s="8"/>
      <c r="D41" s="8"/>
      <c r="E41" s="9"/>
      <c r="F41" s="11">
        <v>4503000</v>
      </c>
      <c r="G41" s="11">
        <v>0</v>
      </c>
    </row>
    <row r="42" spans="1:7" x14ac:dyDescent="0.25">
      <c r="A42" s="22">
        <v>4</v>
      </c>
      <c r="B42" s="8" t="s">
        <v>42</v>
      </c>
      <c r="C42" s="8"/>
      <c r="D42" s="8"/>
      <c r="E42" s="9"/>
      <c r="F42" s="11">
        <v>1000000</v>
      </c>
      <c r="G42" s="11">
        <v>1000000</v>
      </c>
    </row>
    <row r="43" spans="1:7" x14ac:dyDescent="0.25">
      <c r="A43" s="22">
        <v>5</v>
      </c>
      <c r="B43" s="8" t="s">
        <v>43</v>
      </c>
      <c r="C43" s="8"/>
      <c r="D43" s="8"/>
      <c r="E43" s="9"/>
      <c r="F43" s="11">
        <v>315050989</v>
      </c>
      <c r="G43" s="11">
        <v>481679469</v>
      </c>
    </row>
    <row r="44" spans="1:7" x14ac:dyDescent="0.25">
      <c r="A44" s="22">
        <v>6</v>
      </c>
      <c r="B44" s="8" t="s">
        <v>49</v>
      </c>
      <c r="C44" s="8"/>
      <c r="D44" s="8"/>
      <c r="E44" s="9"/>
      <c r="F44" s="11">
        <v>0</v>
      </c>
      <c r="G44" s="11">
        <v>0</v>
      </c>
    </row>
    <row r="45" spans="1:7" x14ac:dyDescent="0.25">
      <c r="A45" s="22">
        <v>7</v>
      </c>
      <c r="B45" s="8" t="s">
        <v>44</v>
      </c>
      <c r="C45" s="8"/>
      <c r="D45" s="8"/>
      <c r="E45" s="9"/>
      <c r="F45" s="11">
        <v>6958774</v>
      </c>
      <c r="G45" s="11">
        <v>6594374</v>
      </c>
    </row>
    <row r="46" spans="1:7" x14ac:dyDescent="0.25">
      <c r="A46" s="22">
        <v>8</v>
      </c>
      <c r="B46" s="8" t="s">
        <v>45</v>
      </c>
      <c r="C46" s="8"/>
      <c r="D46" s="8"/>
      <c r="E46" s="9"/>
      <c r="F46" s="11">
        <v>0</v>
      </c>
      <c r="G46" s="11">
        <v>2624000</v>
      </c>
    </row>
    <row r="47" spans="1:7" x14ac:dyDescent="0.25">
      <c r="A47" s="22">
        <v>9</v>
      </c>
      <c r="B47" s="8" t="s">
        <v>46</v>
      </c>
      <c r="C47" s="8"/>
      <c r="D47" s="8"/>
      <c r="E47" s="9"/>
      <c r="F47" s="11">
        <v>0</v>
      </c>
      <c r="G47" s="11">
        <v>0</v>
      </c>
    </row>
    <row r="48" spans="1:7" x14ac:dyDescent="0.25">
      <c r="A48" s="22">
        <v>10</v>
      </c>
      <c r="B48" s="8" t="s">
        <v>47</v>
      </c>
      <c r="C48" s="8"/>
      <c r="D48" s="8"/>
      <c r="E48" s="9"/>
      <c r="F48" s="11">
        <v>147885400</v>
      </c>
      <c r="G48" s="11">
        <v>13553000</v>
      </c>
    </row>
    <row r="49" spans="1:7" x14ac:dyDescent="0.25">
      <c r="A49" s="22">
        <v>11</v>
      </c>
      <c r="B49" s="8" t="s">
        <v>48</v>
      </c>
      <c r="C49" s="8"/>
      <c r="D49" s="8"/>
      <c r="E49" s="9"/>
      <c r="F49" s="11">
        <v>27259400</v>
      </c>
      <c r="G49" s="11">
        <v>23932700</v>
      </c>
    </row>
    <row r="50" spans="1:7" x14ac:dyDescent="0.25">
      <c r="A50" s="22">
        <v>12</v>
      </c>
      <c r="B50" s="8" t="s">
        <v>50</v>
      </c>
      <c r="C50" s="8"/>
      <c r="D50" s="8"/>
      <c r="E50" s="9"/>
      <c r="F50" s="11">
        <v>0</v>
      </c>
      <c r="G50" s="11">
        <v>0</v>
      </c>
    </row>
    <row r="51" spans="1:7" x14ac:dyDescent="0.25">
      <c r="A51" s="145" t="s">
        <v>51</v>
      </c>
      <c r="B51" s="146"/>
      <c r="C51" s="146"/>
      <c r="D51" s="146"/>
      <c r="E51" s="147"/>
      <c r="F51" s="27">
        <f>SUM(F39:F50)</f>
        <v>769233627</v>
      </c>
      <c r="G51" s="27">
        <f>SUM(G39:G50)</f>
        <v>632891918</v>
      </c>
    </row>
    <row r="52" spans="1:7" x14ac:dyDescent="0.25">
      <c r="A52" s="22"/>
      <c r="B52" s="8"/>
      <c r="C52" s="8"/>
      <c r="D52" s="8"/>
      <c r="E52" s="9"/>
      <c r="F52" s="11"/>
      <c r="G52" s="11"/>
    </row>
    <row r="53" spans="1:7" x14ac:dyDescent="0.25">
      <c r="A53" s="22" t="s">
        <v>52</v>
      </c>
      <c r="B53" s="8"/>
      <c r="C53" s="8"/>
      <c r="D53" s="8"/>
      <c r="E53" s="9"/>
      <c r="F53" s="11"/>
      <c r="G53" s="11"/>
    </row>
    <row r="54" spans="1:7" x14ac:dyDescent="0.25">
      <c r="A54" s="22">
        <v>1</v>
      </c>
      <c r="B54" s="8" t="s">
        <v>53</v>
      </c>
      <c r="C54" s="8"/>
      <c r="D54" s="8"/>
      <c r="E54" s="9"/>
      <c r="F54" s="11">
        <v>0</v>
      </c>
      <c r="G54" s="11">
        <v>0</v>
      </c>
    </row>
    <row r="55" spans="1:7" x14ac:dyDescent="0.25">
      <c r="A55" s="22">
        <v>2</v>
      </c>
      <c r="B55" s="8" t="s">
        <v>54</v>
      </c>
      <c r="C55" s="8"/>
      <c r="D55" s="8"/>
      <c r="E55" s="9"/>
      <c r="F55" s="11">
        <v>0</v>
      </c>
      <c r="G55" s="11">
        <v>0</v>
      </c>
    </row>
    <row r="56" spans="1:7" x14ac:dyDescent="0.25">
      <c r="A56" s="22">
        <v>3</v>
      </c>
      <c r="B56" s="8" t="s">
        <v>55</v>
      </c>
      <c r="C56" s="8"/>
      <c r="D56" s="8"/>
      <c r="E56" s="9"/>
      <c r="F56" s="11">
        <v>0</v>
      </c>
      <c r="G56" s="11">
        <v>0</v>
      </c>
    </row>
    <row r="57" spans="1:7" x14ac:dyDescent="0.25">
      <c r="A57" s="22">
        <v>4</v>
      </c>
      <c r="B57" s="8" t="s">
        <v>56</v>
      </c>
      <c r="C57" s="8"/>
      <c r="D57" s="8"/>
      <c r="E57" s="9"/>
      <c r="F57" s="11">
        <v>0</v>
      </c>
      <c r="G57" s="11">
        <v>0</v>
      </c>
    </row>
    <row r="58" spans="1:7" x14ac:dyDescent="0.25">
      <c r="A58" s="22">
        <v>5</v>
      </c>
      <c r="B58" s="8" t="s">
        <v>57</v>
      </c>
      <c r="C58" s="8"/>
      <c r="D58" s="8"/>
      <c r="E58" s="9"/>
      <c r="F58" s="11">
        <v>0</v>
      </c>
      <c r="G58" s="11">
        <v>0</v>
      </c>
    </row>
    <row r="59" spans="1:7" x14ac:dyDescent="0.25">
      <c r="A59" s="22">
        <v>6</v>
      </c>
      <c r="B59" s="8" t="s">
        <v>58</v>
      </c>
      <c r="C59" s="8"/>
      <c r="D59" s="8"/>
      <c r="E59" s="9"/>
      <c r="F59" s="27">
        <f>SUM(F60:F65)</f>
        <v>608841733</v>
      </c>
      <c r="G59" s="27">
        <f>SUM(G60:G65)</f>
        <v>596538537</v>
      </c>
    </row>
    <row r="60" spans="1:7" x14ac:dyDescent="0.25">
      <c r="A60" s="22"/>
      <c r="B60" s="8" t="s">
        <v>16</v>
      </c>
      <c r="C60" s="8" t="s">
        <v>59</v>
      </c>
      <c r="D60" s="8"/>
      <c r="E60" s="9"/>
      <c r="F60" s="11">
        <v>3960000</v>
      </c>
      <c r="G60" s="11">
        <v>4440000</v>
      </c>
    </row>
    <row r="61" spans="1:7" x14ac:dyDescent="0.25">
      <c r="A61" s="22"/>
      <c r="B61" s="8" t="s">
        <v>18</v>
      </c>
      <c r="C61" s="8" t="s">
        <v>60</v>
      </c>
      <c r="D61" s="8"/>
      <c r="E61" s="9"/>
      <c r="F61" s="11">
        <v>442770000</v>
      </c>
      <c r="G61" s="11">
        <v>433040000</v>
      </c>
    </row>
    <row r="62" spans="1:7" x14ac:dyDescent="0.25">
      <c r="A62" s="22"/>
      <c r="B62" s="8" t="s">
        <v>61</v>
      </c>
      <c r="C62" s="8" t="s">
        <v>62</v>
      </c>
      <c r="D62" s="8"/>
      <c r="E62" s="9"/>
      <c r="F62" s="11">
        <v>99616591</v>
      </c>
      <c r="G62" s="11">
        <v>94762901</v>
      </c>
    </row>
    <row r="63" spans="1:7" x14ac:dyDescent="0.25">
      <c r="A63" s="22"/>
      <c r="B63" s="8" t="s">
        <v>63</v>
      </c>
      <c r="C63" s="8" t="s">
        <v>64</v>
      </c>
      <c r="D63" s="8"/>
      <c r="E63" s="9"/>
      <c r="F63" s="11">
        <v>22000000</v>
      </c>
      <c r="G63" s="11">
        <v>21500000</v>
      </c>
    </row>
    <row r="64" spans="1:7" x14ac:dyDescent="0.25">
      <c r="A64" s="22"/>
      <c r="B64" s="8" t="s">
        <v>65</v>
      </c>
      <c r="C64" s="8" t="s">
        <v>66</v>
      </c>
      <c r="D64" s="8"/>
      <c r="E64" s="9"/>
      <c r="F64" s="11">
        <v>0</v>
      </c>
      <c r="G64" s="11">
        <v>0</v>
      </c>
    </row>
    <row r="65" spans="1:7" x14ac:dyDescent="0.25">
      <c r="A65" s="22"/>
      <c r="B65" s="8" t="s">
        <v>67</v>
      </c>
      <c r="C65" s="8" t="s">
        <v>68</v>
      </c>
      <c r="D65" s="8"/>
      <c r="E65" s="9"/>
      <c r="F65" s="11">
        <v>40495142</v>
      </c>
      <c r="G65" s="11">
        <v>42795636</v>
      </c>
    </row>
    <row r="66" spans="1:7" x14ac:dyDescent="0.25">
      <c r="A66" s="148" t="s">
        <v>69</v>
      </c>
      <c r="B66" s="149"/>
      <c r="C66" s="149"/>
      <c r="D66" s="149"/>
      <c r="E66" s="150"/>
      <c r="F66" s="29">
        <f>F59+F58+F57+F56+F55+F54</f>
        <v>608841733</v>
      </c>
      <c r="G66" s="29">
        <f>G59+G58+G57+G56+G55+G54</f>
        <v>596538537</v>
      </c>
    </row>
  </sheetData>
  <mergeCells count="4">
    <mergeCell ref="A5:E5"/>
    <mergeCell ref="A37:E37"/>
    <mergeCell ref="A51:E51"/>
    <mergeCell ref="A66:E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koperasi pilar utama</vt:lpstr>
      <vt:lpstr>kpri dinspenkeb balam</vt:lpstr>
      <vt:lpstr>koperasi bukit asm</vt:lpstr>
      <vt:lpstr>kopkar milavera</vt:lpstr>
      <vt:lpstr>bulog divre</vt:lpstr>
      <vt:lpstr>koperasi tiga sehat</vt:lpstr>
      <vt:lpstr>kopkar waras sejahtera</vt:lpstr>
      <vt:lpstr>kpn makmur</vt:lpstr>
      <vt:lpstr>koperasi sukamaju</vt:lpstr>
      <vt:lpstr>PD BPR BANK PASAR BDL</vt:lpstr>
      <vt:lpstr>KOPRASI MEKAR SEJATI</vt:lpstr>
      <vt:lpstr>PDAM WAY RILAU</vt:lpstr>
      <vt:lpstr>Bank Pembangunan Daerah Lampung</vt:lpstr>
      <vt:lpstr>PT WHANA RAHARDJA</vt:lpstr>
      <vt:lpstr>BUMD PT.LAMPUNG JASA UTAMA</vt:lpstr>
      <vt:lpstr>KSU jasa prima</vt:lpstr>
      <vt:lpstr>kpn wawai hati</vt:lpstr>
      <vt:lpstr>koperasi kartika gajahmada</vt:lpstr>
      <vt:lpstr>kud mina jaya</vt:lpstr>
      <vt:lpstr>kspps puskopyah btm lpg</vt:lpstr>
      <vt:lpstr>koperasi tkbm pelabuhan pnjng</vt:lpstr>
      <vt:lpstr>kopkar pelita pt pln</vt:lpstr>
      <vt:lpstr>kpri ragom gawi</vt:lpstr>
      <vt:lpstr>kpri saptawa</vt:lpstr>
      <vt:lpstr>kpri betik gawi</vt:lpstr>
      <vt:lpstr>kopkar pt bank lpg sairassan</vt:lpstr>
      <vt:lpstr>kopdit setia kawan</vt:lpstr>
      <vt:lpstr>KPN Betik Hati</vt:lpstr>
      <vt:lpstr>koperasi tani makmur mandiri</vt:lpstr>
      <vt:lpstr>PT Penggadaian</vt:lpstr>
      <vt:lpstr>koperasi pegawai de</vt:lpstr>
      <vt:lpstr>koperasi pekerja kekar</vt:lpstr>
      <vt:lpstr>PT DINAMIKA VALAS</vt:lpstr>
      <vt:lpstr>PT PENGGADIAN CPS RADEN INTAN</vt:lpstr>
      <vt:lpstr>PT LANGENG VULTA</vt:lpstr>
      <vt:lpstr>SARANA LAMPUNG VENTURA</vt:lpstr>
      <vt:lpstr>BINA SUKSES VALASINDO</vt:lpstr>
      <vt:lpstr> PT SUGI INTERNASIONAL VALAS IV</vt:lpstr>
      <vt:lpstr>DANA PENSIUN BPD LAMPUNG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2017-06-01T05:05:35Z</dcterms:created>
  <dcterms:modified xsi:type="dcterms:W3CDTF">2019-06-28T09:34:35Z</dcterms:modified>
</cp:coreProperties>
</file>