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14260" windowHeight="20480" tabRatio="500" activeTab="1"/>
    <workbookView xWindow="1760" yWindow="1760" windowWidth="23840" windowHeight="14300" tabRatio="500"/>
  </bookViews>
  <sheets>
    <sheet name="Budget" sheetId="6" r:id="rId1"/>
    <sheet name="Proposed Route" sheetId="5" r:id="rId2"/>
    <sheet name="Equipment" sheetId="7" r:id="rId3"/>
  </sheets>
  <definedNames>
    <definedName name="average_speed">Budget!$B$4</definedName>
    <definedName name="boarding_day_costs">Budget!$B$49</definedName>
    <definedName name="cost_of_gas_per_gallon">Budget!$B$7</definedName>
    <definedName name="cost_of_gasoline_per_mile">Budget!$B$13</definedName>
    <definedName name="cost_per_rider">Budget!$B$61</definedName>
    <definedName name="daily_costs">Budget!$B$29</definedName>
    <definedName name="distance_traveled_per_day">Budget!$B$12</definedName>
    <definedName name="fuel_efficency">Budget!$B$3</definedName>
    <definedName name="gas_consumption">Budget!$B$3</definedName>
    <definedName name="hours_traveled_per_travel_day">Budget!$B$6</definedName>
    <definedName name="monthly_costs_as_daily_costs">Budget!$B$38</definedName>
    <definedName name="nightly_cost_of_housing">Budget!$B$46</definedName>
    <definedName name="number_of_riders">Budget!$B$9</definedName>
    <definedName name="percent_of_trip_housed">Budget!$B$47</definedName>
    <definedName name="_xlnm.Print_Area" localSheetId="0">Budget!$A$2:$C$80</definedName>
    <definedName name="recurring_costs_per_day_per_rider">Budget!$B$59</definedName>
    <definedName name="recurring_costs_per_rider">Budget!$B$60</definedName>
    <definedName name="total_daily_costs">Budget!$B$29</definedName>
    <definedName name="total_days_traveled">Budget!$B$8</definedName>
    <definedName name="total_weekly_costs_as_daily_costs">Budget!$B$33</definedName>
    <definedName name="transit_costs">Budget!$B$55</definedName>
    <definedName name="travel_day_costs_as_daily_costs">Budget!$B$43</definedName>
    <definedName name="travel_days_per_week">Budget!$B$5</definedName>
    <definedName name="upfront_costs_per_rider">Budget!$B$25</definedName>
    <definedName name="weekly_costs_as_daily_costs">Budget!$B$33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6" l="1"/>
  <c r="B56" i="6"/>
  <c r="B15" i="6"/>
  <c r="B55" i="6"/>
  <c r="B29" i="6"/>
  <c r="B32" i="6"/>
  <c r="B33" i="6"/>
  <c r="B37" i="6"/>
  <c r="B38" i="6"/>
  <c r="B12" i="6"/>
  <c r="B13" i="6"/>
  <c r="B41" i="6"/>
  <c r="B42" i="6"/>
  <c r="B43" i="6"/>
  <c r="B48" i="6"/>
  <c r="B49" i="6"/>
  <c r="B59" i="6"/>
  <c r="B25" i="6"/>
  <c r="B61" i="6"/>
  <c r="B64" i="6"/>
  <c r="B14" i="6"/>
  <c r="B70" i="6"/>
  <c r="B76" i="6"/>
  <c r="B77" i="6"/>
  <c r="B80" i="6"/>
</calcChain>
</file>

<file path=xl/sharedStrings.xml><?xml version="1.0" encoding="utf-8"?>
<sst xmlns="http://schemas.openxmlformats.org/spreadsheetml/2006/main" count="216" uniqueCount="168">
  <si>
    <t>Hours</t>
  </si>
  <si>
    <t>Days</t>
  </si>
  <si>
    <t>Miles</t>
  </si>
  <si>
    <t>COUNTRY</t>
  </si>
  <si>
    <t>CITY</t>
  </si>
  <si>
    <t>NOTE</t>
  </si>
  <si>
    <t>USA</t>
  </si>
  <si>
    <t>Will we be visiting people we know along the route? Ever staying with friends?</t>
  </si>
  <si>
    <t>New York</t>
  </si>
  <si>
    <t>DC</t>
  </si>
  <si>
    <t>Atlanta</t>
  </si>
  <si>
    <t>New Orleans</t>
  </si>
  <si>
    <t>Houston</t>
  </si>
  <si>
    <t>San Antonio</t>
  </si>
  <si>
    <t>Mexico</t>
  </si>
  <si>
    <t>Belize</t>
  </si>
  <si>
    <t>Guatemala</t>
  </si>
  <si>
    <t>Honduras</t>
  </si>
  <si>
    <t>El Salvador</t>
  </si>
  <si>
    <t>Nicaragua</t>
  </si>
  <si>
    <t>Costa Rica</t>
  </si>
  <si>
    <t>Panama</t>
  </si>
  <si>
    <t>Columbia</t>
  </si>
  <si>
    <t>Ecuador</t>
  </si>
  <si>
    <t>Peru</t>
  </si>
  <si>
    <t>Bolivia</t>
  </si>
  <si>
    <t>Chile</t>
  </si>
  <si>
    <t>Argentina</t>
  </si>
  <si>
    <t>Uruguay</t>
  </si>
  <si>
    <t>Brazil</t>
  </si>
  <si>
    <t>Rio de Janeiro</t>
  </si>
  <si>
    <t>South Africa</t>
  </si>
  <si>
    <t>Cape Town</t>
  </si>
  <si>
    <t>Namibia</t>
  </si>
  <si>
    <t>Botswana</t>
  </si>
  <si>
    <t>Zimbabwe</t>
  </si>
  <si>
    <t>Victoria Falls</t>
  </si>
  <si>
    <t>Malawi</t>
  </si>
  <si>
    <t>Tanzania</t>
  </si>
  <si>
    <t>Kenya</t>
  </si>
  <si>
    <t>Ethiopia</t>
  </si>
  <si>
    <t>Note – Very difficult to get in by land</t>
  </si>
  <si>
    <t>Eritrea</t>
  </si>
  <si>
    <t>Sudan</t>
  </si>
  <si>
    <t>Travel will be limited to the north</t>
  </si>
  <si>
    <t>Egypt</t>
  </si>
  <si>
    <t>Tricky</t>
  </si>
  <si>
    <t>Libya</t>
  </si>
  <si>
    <t>Tunisia</t>
  </si>
  <si>
    <t>Algeria</t>
  </si>
  <si>
    <t>Morocco</t>
  </si>
  <si>
    <t>Spain</t>
  </si>
  <si>
    <t>France</t>
  </si>
  <si>
    <t>Belgium</t>
  </si>
  <si>
    <t>Netherlands</t>
  </si>
  <si>
    <t>Germany</t>
  </si>
  <si>
    <t>Austria</t>
  </si>
  <si>
    <t>Switzerland</t>
  </si>
  <si>
    <t>Italy</t>
  </si>
  <si>
    <t>Greece</t>
  </si>
  <si>
    <t>Turkey</t>
  </si>
  <si>
    <t>Georgia</t>
  </si>
  <si>
    <t>Avoiding South Ossetia</t>
  </si>
  <si>
    <t>Kazakhstan</t>
  </si>
  <si>
    <t>Kyrgyzstan</t>
  </si>
  <si>
    <t>Tajikistan</t>
  </si>
  <si>
    <t>(Afghanistan)</t>
  </si>
  <si>
    <t>Pakistan</t>
  </si>
  <si>
    <t>India</t>
  </si>
  <si>
    <t>Bangladesh</t>
  </si>
  <si>
    <t>(India)</t>
  </si>
  <si>
    <t>China</t>
  </si>
  <si>
    <t>Hong Kong</t>
  </si>
  <si>
    <t>Shanghai</t>
  </si>
  <si>
    <t>UPFRONT COSTS</t>
  </si>
  <si>
    <t>Motorcycle</t>
  </si>
  <si>
    <t>Food</t>
  </si>
  <si>
    <t>Gasoline</t>
  </si>
  <si>
    <t>VARIABLES</t>
  </si>
  <si>
    <t>COMPUTED VARIABLES</t>
  </si>
  <si>
    <t>Helmet</t>
  </si>
  <si>
    <t>Motorcycle spare parts</t>
  </si>
  <si>
    <t>Average cost of gas/gallon</t>
  </si>
  <si>
    <t>Clothing</t>
  </si>
  <si>
    <t>Travel days per week</t>
  </si>
  <si>
    <t>Panyas</t>
  </si>
  <si>
    <t>RECORDING EQUIPMENT</t>
  </si>
  <si>
    <t>Upfront costs total</t>
  </si>
  <si>
    <t>Camp stove</t>
  </si>
  <si>
    <t>SHARED UPFRONT COST</t>
  </si>
  <si>
    <t>Tent</t>
  </si>
  <si>
    <t>Pots/pans</t>
  </si>
  <si>
    <t>Cook stove</t>
  </si>
  <si>
    <t>Already own</t>
  </si>
  <si>
    <t>White gas</t>
  </si>
  <si>
    <t>Hours traveled per travel day</t>
  </si>
  <si>
    <t>Distance traveled per travel day</t>
  </si>
  <si>
    <t>Cost of gasoline per mile</t>
  </si>
  <si>
    <t>Average speed (MPH)</t>
  </si>
  <si>
    <t>Sleeping bag</t>
  </si>
  <si>
    <t>Total days travelled</t>
  </si>
  <si>
    <t>Total monthly costs</t>
  </si>
  <si>
    <t>Monthly costs expressed as daily costs</t>
  </si>
  <si>
    <t>total weekly costs</t>
  </si>
  <si>
    <t>Weekly costs expressed as daily costs</t>
  </si>
  <si>
    <t>Total travel day costs</t>
  </si>
  <si>
    <t>Travel day costs expressed as daily costs</t>
  </si>
  <si>
    <t>Total daily costs</t>
  </si>
  <si>
    <t>Average nightly cost of board</t>
  </si>
  <si>
    <t>% of trip paying for board</t>
  </si>
  <si>
    <t>Cost of rooms expressed as daily costs</t>
  </si>
  <si>
    <t>Gas consumption (MPG)</t>
  </si>
  <si>
    <t>total recurring costs per day per rider</t>
  </si>
  <si>
    <t>Total recurring costs per rider</t>
  </si>
  <si>
    <t>PER RIDER COST SUMMARIES</t>
  </si>
  <si>
    <t>Total costs per rider</t>
  </si>
  <si>
    <t>Microphones</t>
  </si>
  <si>
    <t>Recording devices</t>
  </si>
  <si>
    <t>Data storage</t>
  </si>
  <si>
    <t>Recording equipment total</t>
  </si>
  <si>
    <t>Shared upfront costs total</t>
  </si>
  <si>
    <t>Recording equipment</t>
  </si>
  <si>
    <t>ALL RIDERS SUMMARY</t>
  </si>
  <si>
    <t>Total individual costs, all riders</t>
  </si>
  <si>
    <t>Number of riders</t>
  </si>
  <si>
    <t>GRAND TOTAL</t>
  </si>
  <si>
    <t>All costs, all riders</t>
  </si>
  <si>
    <t>Total distance travelled (Miles)</t>
  </si>
  <si>
    <t>MPG</t>
  </si>
  <si>
    <t>MPH</t>
  </si>
  <si>
    <t>USD</t>
  </si>
  <si>
    <t>Percent</t>
  </si>
  <si>
    <t>People</t>
  </si>
  <si>
    <t>Total boarding day costs</t>
  </si>
  <si>
    <t>DAILY COSTS PER RIDER</t>
  </si>
  <si>
    <t>WEEKLY COSTS PER RIDER</t>
  </si>
  <si>
    <t>MONTHLY COSTS PER RIDER</t>
  </si>
  <si>
    <t>TRAVEL DAY COSTS PER RIDER</t>
  </si>
  <si>
    <t>BOARDING DAY COSTS PER RIDER</t>
  </si>
  <si>
    <t>Quantity</t>
  </si>
  <si>
    <t>Unit</t>
  </si>
  <si>
    <t>Source</t>
  </si>
  <si>
    <t>http://www.latimes.com/news/la-hy-throttle2apr02-story.html</t>
  </si>
  <si>
    <t>Flights</t>
  </si>
  <si>
    <t>Boats</t>
  </si>
  <si>
    <t>Shipping</t>
  </si>
  <si>
    <t>ANNUAL TRANSIT COSTS PER RIDER</t>
  </si>
  <si>
    <t>Total years traveled</t>
  </si>
  <si>
    <t>Years</t>
  </si>
  <si>
    <t>Total annual transit costs per rider</t>
  </si>
  <si>
    <t>Total transit costs expressed converted to days travelled</t>
  </si>
  <si>
    <t>Notes</t>
  </si>
  <si>
    <t>b&amp;k</t>
  </si>
  <si>
    <t>Microphone</t>
  </si>
  <si>
    <t>Sound Devices</t>
  </si>
  <si>
    <t>702T</t>
  </si>
  <si>
    <t>CF Recorder</t>
  </si>
  <si>
    <t>Compact Flash</t>
  </si>
  <si>
    <t>MDR7506</t>
  </si>
  <si>
    <t>Sony</t>
  </si>
  <si>
    <t>Shure</t>
  </si>
  <si>
    <t>SE315</t>
  </si>
  <si>
    <t>Headphones</t>
  </si>
  <si>
    <t>SM77</t>
  </si>
  <si>
    <t>Sennheiser</t>
  </si>
  <si>
    <t>MKH70</t>
  </si>
  <si>
    <t>DPA</t>
  </si>
  <si>
    <t>4061 IMK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</si>
</sst>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name val="Arial"/>
    </font>
    <font>
      <sz val="12"/>
      <name val="Arial"/>
    </font>
    <font>
      <b/>
      <sz val="12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horizontal="right" vertical="top" wrapText="1"/>
    </xf>
    <xf numFmtId="164" fontId="7" fillId="0" borderId="0" xfId="0" applyNumberFormat="1" applyFont="1" applyAlignment="1">
      <alignment vertical="top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/>
    <sheetView tabSelected="1" view="pageLayout" workbookViewId="1">
      <selection activeCell="C80" sqref="A2:C80"/>
    </sheetView>
  </sheetViews>
  <sheetFormatPr baseColWidth="10" defaultRowHeight="15" x14ac:dyDescent="0"/>
  <cols>
    <col min="1" max="1" width="51.6640625" style="5" customWidth="1"/>
    <col min="2" max="2" width="11.1640625" style="4" bestFit="1" customWidth="1"/>
    <col min="3" max="3" width="11.1640625" style="4" customWidth="1"/>
    <col min="4" max="4" width="79" style="5" customWidth="1"/>
    <col min="5" max="16384" width="10.83203125" style="5"/>
  </cols>
  <sheetData>
    <row r="1" spans="1:5">
      <c r="A1" s="3"/>
    </row>
    <row r="2" spans="1:5">
      <c r="A2" s="6" t="s">
        <v>78</v>
      </c>
      <c r="B2" s="9" t="s">
        <v>139</v>
      </c>
      <c r="C2" s="10" t="s">
        <v>140</v>
      </c>
      <c r="D2" s="6" t="s">
        <v>141</v>
      </c>
      <c r="E2" s="6" t="s">
        <v>151</v>
      </c>
    </row>
    <row r="3" spans="1:5">
      <c r="A3" s="5" t="s">
        <v>111</v>
      </c>
      <c r="B3" s="7">
        <v>40</v>
      </c>
      <c r="C3" s="7" t="s">
        <v>128</v>
      </c>
      <c r="D3" s="5" t="s">
        <v>142</v>
      </c>
    </row>
    <row r="4" spans="1:5">
      <c r="A4" s="5" t="s">
        <v>98</v>
      </c>
      <c r="B4" s="7">
        <v>20</v>
      </c>
      <c r="C4" s="7" t="s">
        <v>129</v>
      </c>
    </row>
    <row r="5" spans="1:5">
      <c r="A5" s="5" t="s">
        <v>84</v>
      </c>
      <c r="B5" s="7">
        <v>6</v>
      </c>
      <c r="C5" s="7" t="s">
        <v>1</v>
      </c>
    </row>
    <row r="6" spans="1:5">
      <c r="A6" s="5" t="s">
        <v>95</v>
      </c>
      <c r="B6" s="7">
        <v>6</v>
      </c>
      <c r="C6" s="7" t="s">
        <v>0</v>
      </c>
    </row>
    <row r="7" spans="1:5">
      <c r="A7" s="5" t="s">
        <v>82</v>
      </c>
      <c r="B7" s="4">
        <v>4</v>
      </c>
      <c r="C7" s="4" t="s">
        <v>130</v>
      </c>
    </row>
    <row r="8" spans="1:5">
      <c r="A8" s="5" t="s">
        <v>100</v>
      </c>
      <c r="B8" s="7">
        <v>300</v>
      </c>
      <c r="C8" s="7" t="s">
        <v>1</v>
      </c>
    </row>
    <row r="9" spans="1:5">
      <c r="A9" s="5" t="s">
        <v>124</v>
      </c>
      <c r="B9" s="7">
        <v>2</v>
      </c>
      <c r="C9" s="7" t="s">
        <v>132</v>
      </c>
    </row>
    <row r="11" spans="1:5">
      <c r="A11" s="6" t="s">
        <v>79</v>
      </c>
    </row>
    <row r="12" spans="1:5">
      <c r="A12" s="5" t="s">
        <v>96</v>
      </c>
      <c r="B12" s="7">
        <f>average_speed*hours_traveled_per_travel_day</f>
        <v>120</v>
      </c>
      <c r="C12" s="7" t="s">
        <v>2</v>
      </c>
    </row>
    <row r="13" spans="1:5">
      <c r="A13" s="5" t="s">
        <v>97</v>
      </c>
      <c r="B13" s="4">
        <f>cost_of_gas_per_gallon/fuel_efficency</f>
        <v>0.1</v>
      </c>
      <c r="C13" s="4" t="s">
        <v>130</v>
      </c>
    </row>
    <row r="14" spans="1:5">
      <c r="A14" s="5" t="s">
        <v>127</v>
      </c>
      <c r="B14" s="7">
        <f>total_days_traveled*average_speed*hours_traveled_per_travel_day*(travel_days_per_week/7)</f>
        <v>30857.142857142855</v>
      </c>
      <c r="C14" s="7" t="s">
        <v>2</v>
      </c>
    </row>
    <row r="15" spans="1:5">
      <c r="A15" s="3" t="s">
        <v>147</v>
      </c>
      <c r="B15" s="7">
        <f>total_days_traveled/365</f>
        <v>0.82191780821917804</v>
      </c>
      <c r="C15" s="7" t="s">
        <v>148</v>
      </c>
    </row>
    <row r="17" spans="1:3">
      <c r="A17" s="6" t="s">
        <v>74</v>
      </c>
    </row>
    <row r="18" spans="1:3">
      <c r="A18" s="5" t="s">
        <v>75</v>
      </c>
      <c r="B18" s="4">
        <v>3000</v>
      </c>
      <c r="C18" s="4" t="s">
        <v>130</v>
      </c>
    </row>
    <row r="19" spans="1:3">
      <c r="A19" s="5" t="s">
        <v>81</v>
      </c>
      <c r="B19" s="4">
        <v>400</v>
      </c>
      <c r="C19" s="4" t="s">
        <v>130</v>
      </c>
    </row>
    <row r="20" spans="1:3">
      <c r="A20" s="5" t="s">
        <v>85</v>
      </c>
      <c r="B20" s="4">
        <v>300</v>
      </c>
      <c r="C20" s="4" t="s">
        <v>130</v>
      </c>
    </row>
    <row r="21" spans="1:3">
      <c r="A21" s="5" t="s">
        <v>80</v>
      </c>
      <c r="B21" s="4">
        <v>150</v>
      </c>
      <c r="C21" s="4" t="s">
        <v>130</v>
      </c>
    </row>
    <row r="22" spans="1:3">
      <c r="A22" s="5" t="s">
        <v>83</v>
      </c>
      <c r="B22" s="4">
        <v>200</v>
      </c>
      <c r="C22" s="4" t="s">
        <v>130</v>
      </c>
    </row>
    <row r="23" spans="1:3">
      <c r="A23" s="5" t="s">
        <v>88</v>
      </c>
      <c r="B23" s="4">
        <v>80</v>
      </c>
      <c r="C23" s="4" t="s">
        <v>130</v>
      </c>
    </row>
    <row r="24" spans="1:3">
      <c r="A24" s="5" t="s">
        <v>99</v>
      </c>
      <c r="B24" s="4">
        <v>100</v>
      </c>
      <c r="C24" s="4" t="s">
        <v>130</v>
      </c>
    </row>
    <row r="25" spans="1:3">
      <c r="A25" s="3" t="s">
        <v>87</v>
      </c>
      <c r="B25" s="4">
        <f>SUM(B18:B24)</f>
        <v>4230</v>
      </c>
      <c r="C25" s="4" t="s">
        <v>130</v>
      </c>
    </row>
    <row r="26" spans="1:3">
      <c r="A26" s="3"/>
    </row>
    <row r="27" spans="1:3">
      <c r="A27" s="6" t="s">
        <v>134</v>
      </c>
    </row>
    <row r="28" spans="1:3">
      <c r="A28" s="5" t="s">
        <v>76</v>
      </c>
      <c r="B28" s="4">
        <v>10</v>
      </c>
      <c r="C28" s="4" t="s">
        <v>130</v>
      </c>
    </row>
    <row r="29" spans="1:3">
      <c r="A29" s="3" t="s">
        <v>107</v>
      </c>
      <c r="B29" s="4">
        <f>SUM(B28)</f>
        <v>10</v>
      </c>
      <c r="C29" s="4" t="s">
        <v>130</v>
      </c>
    </row>
    <row r="31" spans="1:3">
      <c r="A31" s="6" t="s">
        <v>135</v>
      </c>
    </row>
    <row r="32" spans="1:3">
      <c r="A32" s="3" t="s">
        <v>103</v>
      </c>
      <c r="B32" s="4">
        <f>0</f>
        <v>0</v>
      </c>
      <c r="C32" s="4" t="s">
        <v>130</v>
      </c>
    </row>
    <row r="33" spans="1:3">
      <c r="A33" s="3" t="s">
        <v>104</v>
      </c>
      <c r="B33" s="4">
        <f>B32/7</f>
        <v>0</v>
      </c>
      <c r="C33" s="4" t="s">
        <v>130</v>
      </c>
    </row>
    <row r="35" spans="1:3">
      <c r="A35" s="6" t="s">
        <v>136</v>
      </c>
    </row>
    <row r="36" spans="1:3">
      <c r="A36" s="5" t="s">
        <v>94</v>
      </c>
      <c r="B36" s="4">
        <v>12</v>
      </c>
      <c r="C36" s="4" t="s">
        <v>130</v>
      </c>
    </row>
    <row r="37" spans="1:3">
      <c r="A37" s="5" t="s">
        <v>101</v>
      </c>
      <c r="B37" s="4">
        <f>B36</f>
        <v>12</v>
      </c>
      <c r="C37" s="4" t="s">
        <v>130</v>
      </c>
    </row>
    <row r="38" spans="1:3">
      <c r="A38" s="3" t="s">
        <v>102</v>
      </c>
      <c r="B38" s="4">
        <f>B37/30</f>
        <v>0.4</v>
      </c>
      <c r="C38" s="4" t="s">
        <v>130</v>
      </c>
    </row>
    <row r="40" spans="1:3">
      <c r="A40" s="6" t="s">
        <v>137</v>
      </c>
    </row>
    <row r="41" spans="1:3">
      <c r="A41" s="5" t="s">
        <v>77</v>
      </c>
      <c r="B41" s="4">
        <f>distance_traveled_per_day*cost_of_gasoline_per_mile</f>
        <v>12</v>
      </c>
      <c r="C41" s="4" t="s">
        <v>130</v>
      </c>
    </row>
    <row r="42" spans="1:3">
      <c r="A42" s="5" t="s">
        <v>105</v>
      </c>
      <c r="B42" s="4">
        <f>SUM(B41)</f>
        <v>12</v>
      </c>
      <c r="C42" s="4" t="s">
        <v>130</v>
      </c>
    </row>
    <row r="43" spans="1:3">
      <c r="A43" s="3" t="s">
        <v>106</v>
      </c>
      <c r="B43" s="4">
        <f>B42*(travel_days_per_week/7)</f>
        <v>10.285714285714285</v>
      </c>
      <c r="C43" s="4" t="s">
        <v>130</v>
      </c>
    </row>
    <row r="44" spans="1:3">
      <c r="A44" s="3"/>
    </row>
    <row r="45" spans="1:3">
      <c r="A45" s="6" t="s">
        <v>138</v>
      </c>
    </row>
    <row r="46" spans="1:3">
      <c r="A46" s="5" t="s">
        <v>108</v>
      </c>
      <c r="B46" s="4">
        <v>40</v>
      </c>
      <c r="C46" s="7" t="s">
        <v>130</v>
      </c>
    </row>
    <row r="47" spans="1:3">
      <c r="A47" s="5" t="s">
        <v>109</v>
      </c>
      <c r="B47" s="8">
        <v>0.3</v>
      </c>
      <c r="C47" s="8" t="s">
        <v>131</v>
      </c>
    </row>
    <row r="48" spans="1:3">
      <c r="A48" s="5" t="s">
        <v>110</v>
      </c>
      <c r="B48" s="4">
        <f>nightly_cost_of_housing*percent_of_trip_housed</f>
        <v>12</v>
      </c>
      <c r="C48" s="4" t="s">
        <v>130</v>
      </c>
    </row>
    <row r="49" spans="1:3">
      <c r="A49" s="3" t="s">
        <v>133</v>
      </c>
      <c r="B49" s="4">
        <f>SUM(B48)</f>
        <v>12</v>
      </c>
      <c r="C49" s="4" t="s">
        <v>130</v>
      </c>
    </row>
    <row r="50" spans="1:3">
      <c r="A50" s="3"/>
    </row>
    <row r="51" spans="1:3">
      <c r="A51" s="6" t="s">
        <v>146</v>
      </c>
    </row>
    <row r="52" spans="1:3">
      <c r="A52" s="5" t="s">
        <v>143</v>
      </c>
      <c r="B52" s="4">
        <v>3000</v>
      </c>
      <c r="C52" s="4" t="s">
        <v>130</v>
      </c>
    </row>
    <row r="53" spans="1:3">
      <c r="A53" s="5" t="s">
        <v>144</v>
      </c>
      <c r="B53" s="4">
        <v>500</v>
      </c>
      <c r="C53" s="4" t="s">
        <v>130</v>
      </c>
    </row>
    <row r="54" spans="1:3">
      <c r="A54" s="5" t="s">
        <v>145</v>
      </c>
      <c r="B54" s="4">
        <v>2000</v>
      </c>
      <c r="C54" s="4" t="s">
        <v>130</v>
      </c>
    </row>
    <row r="55" spans="1:3">
      <c r="A55" s="5" t="s">
        <v>149</v>
      </c>
      <c r="B55" s="4">
        <f>SUM(B52:B54)</f>
        <v>5500</v>
      </c>
      <c r="C55" s="4" t="s">
        <v>130</v>
      </c>
    </row>
    <row r="56" spans="1:3">
      <c r="A56" s="3" t="s">
        <v>150</v>
      </c>
      <c r="B56" s="4">
        <f>transit_costs*B15</f>
        <v>4520.5479452054788</v>
      </c>
      <c r="C56" s="4" t="s">
        <v>130</v>
      </c>
    </row>
    <row r="58" spans="1:3">
      <c r="A58" s="6" t="s">
        <v>114</v>
      </c>
    </row>
    <row r="59" spans="1:3">
      <c r="A59" s="5" t="s">
        <v>112</v>
      </c>
      <c r="B59" s="4">
        <f>daily_costs+total_weekly_costs_as_daily_costs+monthly_costs_as_daily_costs+travel_day_costs_as_daily_costs+boarding_day_costs</f>
        <v>32.685714285714283</v>
      </c>
      <c r="C59" s="4" t="s">
        <v>130</v>
      </c>
    </row>
    <row r="60" spans="1:3">
      <c r="A60" s="5" t="s">
        <v>113</v>
      </c>
      <c r="B60" s="4">
        <f>recurring_costs_per_day_per_rider*total_days_traveled+B56</f>
        <v>14326.262230919763</v>
      </c>
      <c r="C60" s="4" t="s">
        <v>130</v>
      </c>
    </row>
    <row r="61" spans="1:3">
      <c r="A61" s="3" t="s">
        <v>115</v>
      </c>
      <c r="B61" s="4">
        <f>recurring_costs_per_rider+upfront_costs_per_rider</f>
        <v>18556.262230919761</v>
      </c>
      <c r="C61" s="4" t="s">
        <v>130</v>
      </c>
    </row>
    <row r="63" spans="1:3">
      <c r="A63" s="6" t="s">
        <v>122</v>
      </c>
    </row>
    <row r="64" spans="1:3">
      <c r="A64" s="3" t="s">
        <v>123</v>
      </c>
      <c r="B64" s="4">
        <f>cost_per_rider*number_of_riders</f>
        <v>37112.524461839523</v>
      </c>
      <c r="C64" s="4" t="s">
        <v>130</v>
      </c>
    </row>
    <row r="66" spans="1:4">
      <c r="A66" s="6" t="s">
        <v>86</v>
      </c>
    </row>
    <row r="67" spans="1:4">
      <c r="A67" s="5" t="s">
        <v>116</v>
      </c>
      <c r="B67" s="4">
        <v>0</v>
      </c>
      <c r="C67" s="4" t="s">
        <v>130</v>
      </c>
    </row>
    <row r="68" spans="1:4">
      <c r="A68" s="5" t="s">
        <v>117</v>
      </c>
      <c r="B68" s="4">
        <v>0</v>
      </c>
      <c r="C68" s="4" t="s">
        <v>130</v>
      </c>
    </row>
    <row r="69" spans="1:4">
      <c r="A69" s="5" t="s">
        <v>118</v>
      </c>
      <c r="B69" s="4">
        <v>0</v>
      </c>
      <c r="C69" s="4" t="s">
        <v>130</v>
      </c>
    </row>
    <row r="70" spans="1:4">
      <c r="A70" s="3" t="s">
        <v>119</v>
      </c>
      <c r="B70" s="4">
        <f>SUM(B67:B69)</f>
        <v>0</v>
      </c>
      <c r="C70" s="4" t="s">
        <v>130</v>
      </c>
    </row>
    <row r="71" spans="1:4">
      <c r="A71" s="3"/>
    </row>
    <row r="72" spans="1:4">
      <c r="A72" s="6" t="s">
        <v>89</v>
      </c>
    </row>
    <row r="73" spans="1:4">
      <c r="A73" s="5" t="s">
        <v>90</v>
      </c>
      <c r="B73" s="4">
        <v>0</v>
      </c>
      <c r="C73" s="4" t="s">
        <v>130</v>
      </c>
      <c r="D73" s="5" t="s">
        <v>93</v>
      </c>
    </row>
    <row r="74" spans="1:4">
      <c r="A74" s="5" t="s">
        <v>91</v>
      </c>
      <c r="B74" s="4">
        <v>100</v>
      </c>
      <c r="C74" s="4" t="s">
        <v>130</v>
      </c>
    </row>
    <row r="75" spans="1:4">
      <c r="A75" s="5" t="s">
        <v>92</v>
      </c>
      <c r="B75" s="4">
        <v>100</v>
      </c>
      <c r="C75" s="4" t="s">
        <v>130</v>
      </c>
    </row>
    <row r="76" spans="1:4">
      <c r="A76" s="5" t="s">
        <v>121</v>
      </c>
      <c r="B76" s="4">
        <f>B70</f>
        <v>0</v>
      </c>
      <c r="C76" s="4" t="s">
        <v>130</v>
      </c>
    </row>
    <row r="77" spans="1:4">
      <c r="A77" s="3" t="s">
        <v>120</v>
      </c>
      <c r="B77" s="4">
        <f>SUM(B73:B76)</f>
        <v>200</v>
      </c>
      <c r="C77" s="4" t="s">
        <v>130</v>
      </c>
    </row>
    <row r="79" spans="1:4">
      <c r="A79" s="6" t="s">
        <v>125</v>
      </c>
    </row>
    <row r="80" spans="1:4">
      <c r="A80" s="3" t="s">
        <v>126</v>
      </c>
      <c r="B80" s="4">
        <f>B64+B77</f>
        <v>37312.524461839523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/>
    <sheetView workbookViewId="1"/>
  </sheetViews>
  <sheetFormatPr baseColWidth="10" defaultColWidth="17.1640625" defaultRowHeight="12.75" customHeight="1" x14ac:dyDescent="0"/>
  <cols>
    <col min="3" max="3" width="33.83203125" customWidth="1"/>
  </cols>
  <sheetData>
    <row r="1" spans="1:20" ht="12.75" customHeight="1">
      <c r="A1" s="1" t="s">
        <v>3</v>
      </c>
      <c r="B1" s="1" t="s">
        <v>4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t="s">
        <v>6</v>
      </c>
      <c r="D2" s="2" t="s">
        <v>7</v>
      </c>
    </row>
    <row r="3" spans="1:20" ht="12.75" customHeight="1">
      <c r="B3" t="s">
        <v>8</v>
      </c>
    </row>
    <row r="4" spans="1:20" ht="12.75" customHeight="1">
      <c r="B4" t="s">
        <v>9</v>
      </c>
    </row>
    <row r="5" spans="1:20" ht="12.75" customHeight="1">
      <c r="B5" t="s">
        <v>10</v>
      </c>
    </row>
    <row r="6" spans="1:20" ht="12.75" customHeight="1">
      <c r="B6" t="s">
        <v>11</v>
      </c>
    </row>
    <row r="7" spans="1:20" ht="12.75" customHeight="1">
      <c r="B7" t="s">
        <v>12</v>
      </c>
    </row>
    <row r="8" spans="1:20" ht="12.75" customHeight="1">
      <c r="B8" t="s">
        <v>13</v>
      </c>
    </row>
    <row r="9" spans="1:20" ht="12.75" customHeight="1">
      <c r="A9" t="s">
        <v>14</v>
      </c>
    </row>
    <row r="10" spans="1:20" ht="12.75" customHeight="1">
      <c r="A10" t="s">
        <v>15</v>
      </c>
    </row>
    <row r="11" spans="1:20" ht="12.75" customHeight="1">
      <c r="A11" t="s">
        <v>16</v>
      </c>
    </row>
    <row r="12" spans="1:20" ht="12.75" customHeight="1">
      <c r="A12" t="s">
        <v>17</v>
      </c>
    </row>
    <row r="13" spans="1:20" ht="12.75" customHeight="1">
      <c r="A13" t="s">
        <v>18</v>
      </c>
    </row>
    <row r="14" spans="1:20" ht="12.75" customHeight="1">
      <c r="A14" t="s">
        <v>19</v>
      </c>
    </row>
    <row r="15" spans="1:20" ht="12.75" customHeight="1">
      <c r="A15" t="s">
        <v>20</v>
      </c>
    </row>
    <row r="16" spans="1:20" ht="12.75" customHeight="1">
      <c r="A16" t="s">
        <v>21</v>
      </c>
    </row>
    <row r="17" spans="1:2" ht="12.75" customHeight="1">
      <c r="A17" t="s">
        <v>22</v>
      </c>
    </row>
    <row r="18" spans="1:2" ht="12.75" customHeight="1">
      <c r="A18" t="s">
        <v>23</v>
      </c>
    </row>
    <row r="19" spans="1:2" ht="12.75" customHeight="1">
      <c r="A19" t="s">
        <v>24</v>
      </c>
    </row>
    <row r="20" spans="1:2" ht="12.75" customHeight="1">
      <c r="A20" t="s">
        <v>25</v>
      </c>
    </row>
    <row r="21" spans="1:2" ht="12.75" customHeight="1">
      <c r="A21" t="s">
        <v>26</v>
      </c>
    </row>
    <row r="22" spans="1:2" ht="12.75" customHeight="1">
      <c r="A22" t="s">
        <v>27</v>
      </c>
    </row>
    <row r="23" spans="1:2" ht="12.75" customHeight="1">
      <c r="A23" t="s">
        <v>28</v>
      </c>
    </row>
    <row r="24" spans="1:2" ht="12.75" customHeight="1">
      <c r="A24" t="s">
        <v>29</v>
      </c>
    </row>
    <row r="25" spans="1:2" ht="12.75" customHeight="1">
      <c r="B25" t="s">
        <v>30</v>
      </c>
    </row>
    <row r="26" spans="1:2" ht="12.75" customHeight="1">
      <c r="A26" t="s">
        <v>31</v>
      </c>
    </row>
    <row r="27" spans="1:2" ht="12.75" customHeight="1">
      <c r="B27" t="s">
        <v>32</v>
      </c>
    </row>
    <row r="28" spans="1:2" ht="12.75" customHeight="1">
      <c r="A28" t="s">
        <v>33</v>
      </c>
    </row>
    <row r="29" spans="1:2" ht="12.75" customHeight="1">
      <c r="A29" t="s">
        <v>34</v>
      </c>
    </row>
    <row r="30" spans="1:2" ht="12.75" customHeight="1">
      <c r="A30" t="s">
        <v>35</v>
      </c>
    </row>
    <row r="31" spans="1:2" ht="12.75" customHeight="1">
      <c r="B31" t="s">
        <v>36</v>
      </c>
    </row>
    <row r="32" spans="1:2" ht="12.75" customHeight="1">
      <c r="A32" t="s">
        <v>37</v>
      </c>
    </row>
    <row r="33" spans="1:3" ht="12.75" customHeight="1">
      <c r="A33" t="s">
        <v>38</v>
      </c>
    </row>
    <row r="34" spans="1:3" ht="12.75" customHeight="1">
      <c r="A34" t="s">
        <v>39</v>
      </c>
    </row>
    <row r="35" spans="1:3" ht="12.75" customHeight="1">
      <c r="A35" t="s">
        <v>40</v>
      </c>
      <c r="C35" t="s">
        <v>41</v>
      </c>
    </row>
    <row r="36" spans="1:3" ht="12.75" customHeight="1">
      <c r="A36" t="s">
        <v>42</v>
      </c>
    </row>
    <row r="37" spans="1:3" ht="12.75" customHeight="1">
      <c r="A37" t="s">
        <v>43</v>
      </c>
      <c r="C37" t="s">
        <v>44</v>
      </c>
    </row>
    <row r="38" spans="1:3" ht="12.75" customHeight="1">
      <c r="A38" t="s">
        <v>45</v>
      </c>
      <c r="C38" t="s">
        <v>46</v>
      </c>
    </row>
    <row r="39" spans="1:3" ht="12.75" customHeight="1">
      <c r="A39" t="s">
        <v>47</v>
      </c>
      <c r="C39" t="s">
        <v>46</v>
      </c>
    </row>
    <row r="40" spans="1:3" ht="12.75" customHeight="1">
      <c r="A40" t="s">
        <v>48</v>
      </c>
      <c r="C40" t="s">
        <v>46</v>
      </c>
    </row>
    <row r="41" spans="1:3" ht="12.75" customHeight="1">
      <c r="A41" t="s">
        <v>49</v>
      </c>
      <c r="C41" t="s">
        <v>46</v>
      </c>
    </row>
    <row r="42" spans="1:3" ht="12.75" customHeight="1">
      <c r="A42" t="s">
        <v>50</v>
      </c>
    </row>
    <row r="43" spans="1:3" ht="12.75" customHeight="1">
      <c r="A43" t="s">
        <v>51</v>
      </c>
    </row>
    <row r="44" spans="1:3" ht="12.75" customHeight="1">
      <c r="A44" t="s">
        <v>52</v>
      </c>
    </row>
    <row r="45" spans="1:3" ht="12.75" customHeight="1">
      <c r="A45" t="s">
        <v>53</v>
      </c>
    </row>
    <row r="46" spans="1:3" ht="12.75" customHeight="1">
      <c r="A46" t="s">
        <v>54</v>
      </c>
    </row>
    <row r="47" spans="1:3" ht="12.75" customHeight="1">
      <c r="A47" t="s">
        <v>55</v>
      </c>
    </row>
    <row r="48" spans="1:3" ht="12.75" customHeight="1">
      <c r="A48" t="s">
        <v>56</v>
      </c>
    </row>
    <row r="49" spans="1:3" ht="12.75" customHeight="1">
      <c r="A49" t="s">
        <v>57</v>
      </c>
    </row>
    <row r="50" spans="1:3" ht="12.75" customHeight="1">
      <c r="A50" t="s">
        <v>58</v>
      </c>
    </row>
    <row r="51" spans="1:3" ht="12.75" customHeight="1">
      <c r="A51" t="s">
        <v>59</v>
      </c>
    </row>
    <row r="52" spans="1:3" ht="12.75" customHeight="1">
      <c r="A52" t="s">
        <v>60</v>
      </c>
    </row>
    <row r="53" spans="1:3" ht="12.75" customHeight="1">
      <c r="A53" t="s">
        <v>61</v>
      </c>
      <c r="C53" t="s">
        <v>62</v>
      </c>
    </row>
    <row r="54" spans="1:3" ht="12.75" customHeight="1">
      <c r="A54" t="s">
        <v>63</v>
      </c>
    </row>
    <row r="55" spans="1:3" ht="12.75" customHeight="1">
      <c r="A55" t="s">
        <v>64</v>
      </c>
    </row>
    <row r="56" spans="1:3" ht="12.75" customHeight="1">
      <c r="A56" t="s">
        <v>65</v>
      </c>
    </row>
    <row r="57" spans="1:3" ht="12.75" customHeight="1">
      <c r="A57" t="s">
        <v>66</v>
      </c>
      <c r="C57" t="s">
        <v>46</v>
      </c>
    </row>
    <row r="58" spans="1:3" ht="12.75" customHeight="1">
      <c r="A58" t="s">
        <v>67</v>
      </c>
    </row>
    <row r="59" spans="1:3" ht="12.75" customHeight="1">
      <c r="A59" t="s">
        <v>68</v>
      </c>
    </row>
    <row r="60" spans="1:3" ht="12.75" customHeight="1">
      <c r="A60" t="s">
        <v>69</v>
      </c>
    </row>
    <row r="61" spans="1:3" ht="12.75" customHeight="1">
      <c r="A61" t="s">
        <v>70</v>
      </c>
    </row>
    <row r="62" spans="1:3" ht="12.75" customHeight="1">
      <c r="A62" t="s">
        <v>71</v>
      </c>
    </row>
    <row r="63" spans="1:3" ht="12.75" customHeight="1">
      <c r="A63" t="s">
        <v>72</v>
      </c>
    </row>
    <row r="64" spans="1:3" ht="12.75" customHeight="1">
      <c r="A64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  <sheetView workbookViewId="1">
      <selection activeCell="B8" sqref="B8"/>
    </sheetView>
  </sheetViews>
  <sheetFormatPr baseColWidth="10" defaultRowHeight="12" x14ac:dyDescent="0"/>
  <cols>
    <col min="2" max="2" width="17.83203125" customWidth="1"/>
  </cols>
  <sheetData>
    <row r="1" spans="1:4">
      <c r="A1">
        <v>4</v>
      </c>
      <c r="B1" t="s">
        <v>152</v>
      </c>
      <c r="C1">
        <v>4006</v>
      </c>
      <c r="D1" t="s">
        <v>153</v>
      </c>
    </row>
    <row r="2" spans="1:4">
      <c r="B2" t="s">
        <v>154</v>
      </c>
      <c r="C2" t="s">
        <v>155</v>
      </c>
      <c r="D2" t="s">
        <v>156</v>
      </c>
    </row>
    <row r="3" spans="1:4">
      <c r="B3" t="s">
        <v>157</v>
      </c>
    </row>
    <row r="4" spans="1:4">
      <c r="A4">
        <v>4</v>
      </c>
      <c r="B4" t="s">
        <v>159</v>
      </c>
      <c r="C4" t="s">
        <v>158</v>
      </c>
      <c r="D4" t="s">
        <v>162</v>
      </c>
    </row>
    <row r="5" spans="1:4">
      <c r="A5">
        <v>4</v>
      </c>
      <c r="B5" t="s">
        <v>160</v>
      </c>
      <c r="C5" t="s">
        <v>161</v>
      </c>
      <c r="D5" t="s">
        <v>162</v>
      </c>
    </row>
    <row r="6" spans="1:4">
      <c r="A6">
        <v>2</v>
      </c>
      <c r="B6" t="s">
        <v>159</v>
      </c>
      <c r="C6" t="s">
        <v>163</v>
      </c>
    </row>
    <row r="7" spans="1:4">
      <c r="A7">
        <v>2</v>
      </c>
      <c r="B7" t="s">
        <v>164</v>
      </c>
      <c r="C7" t="s">
        <v>165</v>
      </c>
    </row>
    <row r="8" spans="1:4">
      <c r="A8">
        <v>4</v>
      </c>
      <c r="B8" t="s">
        <v>166</v>
      </c>
      <c r="C8" t="s">
        <v>167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Proposed Route</vt:lpstr>
      <vt:lpstr>Equipment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Zerrer</cp:lastModifiedBy>
  <dcterms:modified xsi:type="dcterms:W3CDTF">2014-06-12T16:09:03Z</dcterms:modified>
</cp:coreProperties>
</file>