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sgz\Desktop\"/>
    </mc:Choice>
  </mc:AlternateContent>
  <bookViews>
    <workbookView xWindow="0" yWindow="0" windowWidth="16380" windowHeight="8190" tabRatio="368"/>
  </bookViews>
  <sheets>
    <sheet name="Linear Regression" sheetId="1" r:id="rId1"/>
  </sheets>
  <calcPr calcId="162913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M14" i="1" l="1"/>
  <c r="E51" i="1" l="1"/>
  <c r="D51" i="1"/>
  <c r="C51" i="1"/>
  <c r="B51" i="1"/>
  <c r="G68" i="1"/>
  <c r="G67" i="1"/>
  <c r="G66" i="1"/>
  <c r="G65" i="1"/>
  <c r="C47" i="1"/>
  <c r="C46" i="1"/>
  <c r="C45" i="1"/>
  <c r="C44" i="1"/>
  <c r="I22" i="1"/>
  <c r="I21" i="1"/>
  <c r="I20" i="1"/>
  <c r="I26" i="1" s="1"/>
  <c r="M15" i="1"/>
  <c r="D9" i="1"/>
  <c r="C9" i="1"/>
  <c r="D8" i="1"/>
  <c r="M4" i="1" s="1"/>
  <c r="C8" i="1"/>
  <c r="E5" i="1" s="1"/>
  <c r="B55" i="1" l="1" a="1"/>
  <c r="B55" i="1" s="1"/>
  <c r="E3" i="1"/>
  <c r="H3" i="1" s="1"/>
  <c r="E6" i="1"/>
  <c r="H6" i="1" s="1"/>
  <c r="C10" i="1"/>
  <c r="E4" i="1"/>
  <c r="M6" i="1"/>
  <c r="D10" i="1"/>
  <c r="F3" i="1"/>
  <c r="G3" i="1" s="1"/>
  <c r="F5" i="1"/>
  <c r="G5" i="1" s="1"/>
  <c r="H5" i="1"/>
  <c r="M3" i="1"/>
  <c r="H4" i="1"/>
  <c r="F6" i="1"/>
  <c r="G6" i="1" s="1"/>
  <c r="I23" i="1"/>
  <c r="F4" i="1"/>
  <c r="M5" i="1"/>
  <c r="M17" i="1"/>
  <c r="I25" i="1"/>
  <c r="B56" i="1" l="1"/>
  <c r="C56" i="1"/>
  <c r="G4" i="1"/>
  <c r="C55" i="1"/>
  <c r="B60" i="1" s="1" a="1"/>
  <c r="B60" i="1" s="1"/>
  <c r="H8" i="1"/>
  <c r="G8" i="1"/>
  <c r="M9" i="1"/>
  <c r="B61" i="1" l="1"/>
  <c r="H12" i="1"/>
  <c r="M20" i="1" s="1"/>
  <c r="C60" i="1"/>
  <c r="B65" i="1" s="1" a="1"/>
  <c r="C61" i="1"/>
  <c r="H13" i="1" l="1"/>
  <c r="G14" i="1" s="1"/>
  <c r="B65" i="1"/>
  <c r="E65" i="1"/>
  <c r="D66" i="1"/>
  <c r="D65" i="1"/>
  <c r="B66" i="1"/>
  <c r="C65" i="1"/>
  <c r="C66" i="1"/>
  <c r="E66" i="1"/>
  <c r="K4" i="1"/>
  <c r="L4" i="1" s="1"/>
  <c r="K5" i="1"/>
  <c r="L5" i="1" s="1"/>
  <c r="K6" i="1"/>
  <c r="L6" i="1" s="1"/>
  <c r="K3" i="1"/>
  <c r="L3" i="1" s="1"/>
  <c r="L9" i="1" l="1"/>
  <c r="L11" i="1" s="1"/>
  <c r="L13" i="1" s="1"/>
  <c r="D71" i="1" a="1"/>
  <c r="M13" i="1"/>
  <c r="M11" i="1"/>
  <c r="M16" i="1" l="1"/>
  <c r="M21" i="1"/>
  <c r="M22" i="1" s="1"/>
  <c r="D71" i="1"/>
  <c r="D72" i="1"/>
</calcChain>
</file>

<file path=xl/sharedStrings.xml><?xml version="1.0" encoding="utf-8"?>
<sst xmlns="http://schemas.openxmlformats.org/spreadsheetml/2006/main" count="56" uniqueCount="54">
  <si>
    <t>Age (X) (year)</t>
  </si>
  <si>
    <t>Height (Y) (cm)</t>
  </si>
  <si>
    <t>Age – mean(Age)</t>
  </si>
  <si>
    <t>Height – mean(Height)</t>
  </si>
  <si>
    <t>[ Age – mean(Age) ] * [ Height – mean(Height) ]</t>
  </si>
  <si>
    <t>[ Age – mean(Age) ]^2</t>
  </si>
  <si>
    <t>Step 5:</t>
  </si>
  <si>
    <t>Predicted Height</t>
  </si>
  <si>
    <t>( Height - Predicted Height )^2</t>
  </si>
  <si>
    <t>[ Height – mean(Height) ]^2</t>
  </si>
  <si>
    <t>mean</t>
  </si>
  <si>
    <t>sum</t>
  </si>
  <si>
    <t>Step 6:</t>
  </si>
  <si>
    <t>RSS</t>
  </si>
  <si>
    <t>TSS</t>
  </si>
  <si>
    <t>StdDev</t>
  </si>
  <si>
    <t>StdErr</t>
  </si>
  <si>
    <t>MSE</t>
  </si>
  <si>
    <t>R^2</t>
  </si>
  <si>
    <t>Step 1:</t>
  </si>
  <si>
    <t>Height (Y) = a + b * Age (X)</t>
  </si>
  <si>
    <t>Step 2:</t>
  </si>
  <si>
    <t>b (b1) =</t>
  </si>
  <si>
    <t>RMSE (cm in Height)</t>
  </si>
  <si>
    <t>Adjusted R^2</t>
  </si>
  <si>
    <t>Step 3:</t>
  </si>
  <si>
    <t>a (b0) =</t>
  </si>
  <si>
    <t>Step 4:</t>
  </si>
  <si>
    <t>p =</t>
  </si>
  <si>
    <t>n =</t>
  </si>
  <si>
    <t>F =</t>
  </si>
  <si>
    <t xml:space="preserve">t = </t>
  </si>
  <si>
    <t>&lt;-- The P-Value is 0.033044. The result is significant at p &lt; 0.05.</t>
  </si>
  <si>
    <t>http://www.socscistatistics.com/pvalues/tdistribution.aspx</t>
  </si>
  <si>
    <t>r</t>
  </si>
  <si>
    <t>b1 – 0 ( mean/t test different from 0 ? )</t>
  </si>
  <si>
    <t>Sy</t>
  </si>
  <si>
    <t>se(b1)</t>
  </si>
  <si>
    <t>Sx</t>
  </si>
  <si>
    <t>t =</t>
  </si>
  <si>
    <t>http://reliawiki.org/index.php/Simple_Linear_Regression_Analysis#t_Tests</t>
  </si>
  <si>
    <t>Adjusted r</t>
  </si>
  <si>
    <t>r^2 = R^2</t>
  </si>
  <si>
    <t>b = (Xt*X)^-1*Xt*y</t>
  </si>
  <si>
    <t>(Xt*X)</t>
  </si>
  <si>
    <t>(Xt*X)^-1</t>
  </si>
  <si>
    <t>Xt = Transpose(X)</t>
  </si>
  <si>
    <t>(Xt*X)^-1*Xt</t>
  </si>
  <si>
    <t>X0</t>
  </si>
  <si>
    <t>X1</t>
  </si>
  <si>
    <t>b0 =</t>
  </si>
  <si>
    <t>b1 =</t>
  </si>
  <si>
    <t>y = Height (cm)</t>
  </si>
  <si>
    <t>X = Age (year)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</si>
</sst>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family val="2"/>
    </font>
    <font>
      <b/>
      <sz val="10"/>
      <name val="Arial"/>
      <family val="2"/>
    </font>
    <font>
      <sz val="10"/>
      <color rgb="FF0000FF"/>
      <name val="Arial"/>
      <family val="2"/>
    </font>
    <font>
      <b/>
      <sz val="10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0099"/>
        <bgColor rgb="FF000080"/>
      </patternFill>
    </fill>
  </fills>
  <borders count="2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/>
    </xf>
    <xf numFmtId="0" fontId="0" fillId="2" borderId="6" xfId="0" applyFill="1" applyBorder="1"/>
    <xf numFmtId="0" fontId="0" fillId="2" borderId="7" xfId="0" applyFon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0" fillId="2" borderId="9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/>
    <xf numFmtId="0" fontId="0" fillId="2" borderId="5" xfId="0" applyFont="1" applyFill="1" applyBorder="1" applyAlignment="1">
      <alignment horizontal="left"/>
    </xf>
    <xf numFmtId="0" fontId="0" fillId="2" borderId="6" xfId="0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0" fillId="2" borderId="11" xfId="0" applyFill="1" applyBorder="1" applyAlignment="1">
      <alignment horizontal="center"/>
    </xf>
    <xf numFmtId="0" fontId="0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5000B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SG" sz="13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Height (Y) by Age (X)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'Linear Regression'!$D$2</c:f>
              <c:strCache>
                <c:ptCount val="1"/>
                <c:pt idx="0">
                  <c:v>Height (Y) (cm)</c:v>
                </c:pt>
              </c:strCache>
            </c:strRef>
          </c:tx>
          <c:spPr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trendline>
            <c:spPr>
              <a:ln>
                <a:solidFill>
                  <a:srgbClr val="C5000B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2.3126993796340048E-2"/>
                  <c:y val="0.37281933535688583"/>
                </c:manualLayout>
              </c:layout>
              <c:numFmt formatCode="General" sourceLinked="0"/>
            </c:trendlineLbl>
          </c:trendline>
          <c:xVal>
            <c:numRef>
              <c:f>'Linear Regression'!$C$3:$C$6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'Linear Regression'!$D$3:$D$6</c:f>
              <c:numCache>
                <c:formatCode>General</c:formatCode>
                <c:ptCount val="4"/>
                <c:pt idx="0">
                  <c:v>30</c:v>
                </c:pt>
                <c:pt idx="1">
                  <c:v>65</c:v>
                </c:pt>
                <c:pt idx="2">
                  <c:v>80</c:v>
                </c:pt>
                <c:pt idx="3">
                  <c:v>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DD-489B-938B-C9FEA3190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91462"/>
        <c:axId val="76386734"/>
      </c:scatterChart>
      <c:valAx>
        <c:axId val="6339146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SG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Age (year)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6386734"/>
        <c:crosses val="autoZero"/>
        <c:crossBetween val="midCat"/>
      </c:valAx>
      <c:valAx>
        <c:axId val="76386734"/>
        <c:scaling>
          <c:orientation val="minMax"/>
        </c:scaling>
        <c:delete val="0"/>
        <c:axPos val="l"/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SG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Height (cm)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33914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chart" Target="../charts/chart1.xml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270720</xdr:colOff>
      <xdr:row>17</xdr:row>
      <xdr:rowOff>155880</xdr:rowOff>
    </xdr:from>
    <xdr:to>
      <xdr:col>16</xdr:col>
      <xdr:colOff>547920</xdr:colOff>
      <xdr:row>21</xdr:row>
      <xdr:rowOff>106920</xdr:rowOff>
    </xdr:to>
    <xdr:pic>
      <xdr:nvPicPr>
        <xdr:cNvPr id="3" name="Image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19270440" y="2919240"/>
          <a:ext cx="1090080" cy="60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524880</xdr:colOff>
      <xdr:row>18</xdr:row>
      <xdr:rowOff>36000</xdr:rowOff>
    </xdr:from>
    <xdr:to>
      <xdr:col>15</xdr:col>
      <xdr:colOff>130320</xdr:colOff>
      <xdr:row>21</xdr:row>
      <xdr:rowOff>93240</xdr:rowOff>
    </xdr:to>
    <xdr:pic>
      <xdr:nvPicPr>
        <xdr:cNvPr id="4" name="Image 3"/>
        <xdr:cNvPicPr/>
      </xdr:nvPicPr>
      <xdr:blipFill>
        <a:blip xmlns:r="http://schemas.openxmlformats.org/officeDocument/2006/relationships" r:embed="rId2"/>
        <a:stretch/>
      </xdr:blipFill>
      <xdr:spPr>
        <a:xfrm>
          <a:off x="17898840" y="2962080"/>
          <a:ext cx="1231200" cy="544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540000</xdr:colOff>
      <xdr:row>22</xdr:row>
      <xdr:rowOff>37080</xdr:rowOff>
    </xdr:from>
    <xdr:to>
      <xdr:col>16</xdr:col>
      <xdr:colOff>101160</xdr:colOff>
      <xdr:row>30</xdr:row>
      <xdr:rowOff>8280</xdr:rowOff>
    </xdr:to>
    <xdr:pic>
      <xdr:nvPicPr>
        <xdr:cNvPr id="5" name="Image 4"/>
        <xdr:cNvPicPr/>
      </xdr:nvPicPr>
      <xdr:blipFill>
        <a:blip xmlns:r="http://schemas.openxmlformats.org/officeDocument/2006/relationships" r:embed="rId3"/>
        <a:stretch/>
      </xdr:blipFill>
      <xdr:spPr>
        <a:xfrm>
          <a:off x="17913960" y="3613320"/>
          <a:ext cx="1999800" cy="1271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144360</xdr:colOff>
      <xdr:row>14</xdr:row>
      <xdr:rowOff>127080</xdr:rowOff>
    </xdr:from>
    <xdr:to>
      <xdr:col>5</xdr:col>
      <xdr:colOff>1394280</xdr:colOff>
      <xdr:row>30</xdr:row>
      <xdr:rowOff>143640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6</xdr:col>
      <xdr:colOff>387350</xdr:colOff>
      <xdr:row>17</xdr:row>
      <xdr:rowOff>38100</xdr:rowOff>
    </xdr:from>
    <xdr:to>
      <xdr:col>6</xdr:col>
      <xdr:colOff>2336800</xdr:colOff>
      <xdr:row>27</xdr:row>
      <xdr:rowOff>41818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794000"/>
          <a:ext cx="1949450" cy="1591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8</xdr:col>
      <xdr:colOff>742950</xdr:colOff>
      <xdr:row>297</xdr:row>
      <xdr:rowOff>142204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" y="55054500"/>
          <a:ext cx="10013950" cy="6809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8</xdr:col>
      <xdr:colOff>742950</xdr:colOff>
      <xdr:row>260</xdr:row>
      <xdr:rowOff>142204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" y="46672500"/>
          <a:ext cx="10013950" cy="6809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8</xdr:col>
      <xdr:colOff>717550</xdr:colOff>
      <xdr:row>223</xdr:row>
      <xdr:rowOff>142204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" y="37909500"/>
          <a:ext cx="9988550" cy="6809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8</xdr:col>
      <xdr:colOff>717550</xdr:colOff>
      <xdr:row>185</xdr:row>
      <xdr:rowOff>142204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" y="28765500"/>
          <a:ext cx="9988550" cy="6809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8</xdr:col>
      <xdr:colOff>730250</xdr:colOff>
      <xdr:row>147</xdr:row>
      <xdr:rowOff>142204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" y="21336000"/>
          <a:ext cx="10001250" cy="6809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730250</xdr:colOff>
      <xdr:row>110</xdr:row>
      <xdr:rowOff>110454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9" y="12246429"/>
          <a:ext cx="10073821" cy="58254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724807</xdr:colOff>
      <xdr:row>334</xdr:row>
      <xdr:rowOff>110454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9" y="48822429"/>
          <a:ext cx="10068378" cy="5825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reliawiki.org/index.php/Simple_Linear_Regression_Analysis" TargetMode="External"/><Relationship Id="rId1" Type="http://schemas.openxmlformats.org/officeDocument/2006/relationships/hyperlink" Target="http://www.socscistatistics.com/pvalues/tdistribution.aspx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72"/>
  <sheetViews>
    <sheetView tabSelected="1" zoomScale="93" zoomScaleNormal="93" workbookViewId="0"/>
  </sheetViews>
  <sheetFormatPr defaultRowHeight="12.5" x14ac:dyDescent="0.25"/>
  <cols>
    <col min="1" max="1" width="6.26953125" style="1"/>
    <col min="2" max="2" width="7.6328125" style="1"/>
    <col min="3" max="3" width="13.08984375" style="1"/>
    <col min="4" max="4" width="14.36328125" style="1"/>
    <col min="5" max="5" width="16.1796875" style="1"/>
    <col min="6" max="6" width="20.6328125" style="1"/>
    <col min="7" max="7" width="41.26953125" style="1"/>
    <col min="8" max="8" width="20.36328125" style="1"/>
    <col min="9" max="9" width="13.81640625" style="1"/>
    <col min="10" max="11" width="15.90625" style="1"/>
    <col min="12" max="12" width="36" style="1"/>
    <col min="13" max="13" width="24.90625" style="1"/>
    <col min="14" max="1025" width="11.54296875" style="1"/>
  </cols>
  <sheetData>
    <row r="2" spans="2:13" s="2" customFormat="1" ht="13" x14ac:dyDescent="0.3"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J2" s="4" t="s">
        <v>6</v>
      </c>
      <c r="K2" s="3" t="s">
        <v>7</v>
      </c>
      <c r="L2" s="3" t="s">
        <v>8</v>
      </c>
      <c r="M2" s="3" t="s">
        <v>9</v>
      </c>
    </row>
    <row r="3" spans="2:13" ht="13" x14ac:dyDescent="0.3">
      <c r="C3" s="24">
        <v>1</v>
      </c>
      <c r="D3" s="24">
        <v>30</v>
      </c>
      <c r="E3" s="5">
        <f t="shared" ref="E3:F6" si="0">C3-C$8</f>
        <v>-1.5</v>
      </c>
      <c r="F3" s="5">
        <f t="shared" si="0"/>
        <v>-35</v>
      </c>
      <c r="G3" s="5">
        <f>E3*F3</f>
        <v>52.5</v>
      </c>
      <c r="H3" s="5">
        <f>E3*E3</f>
        <v>2.25</v>
      </c>
      <c r="K3" s="5">
        <f>$H$12*C3+$H$13</f>
        <v>38</v>
      </c>
      <c r="L3" s="5">
        <f>(D3-K3)^2</f>
        <v>64</v>
      </c>
      <c r="M3" s="5">
        <f>(D3-D$8)^2</f>
        <v>1225</v>
      </c>
    </row>
    <row r="4" spans="2:13" ht="13" x14ac:dyDescent="0.3">
      <c r="C4" s="24">
        <v>2</v>
      </c>
      <c r="D4" s="24">
        <v>65</v>
      </c>
      <c r="E4" s="5">
        <f t="shared" si="0"/>
        <v>-0.5</v>
      </c>
      <c r="F4" s="5">
        <f t="shared" si="0"/>
        <v>0</v>
      </c>
      <c r="G4" s="5">
        <f>E4*F4</f>
        <v>0</v>
      </c>
      <c r="H4" s="5">
        <f>E4*E4</f>
        <v>0.25</v>
      </c>
      <c r="K4" s="5">
        <f>$H$12*C4+$H$13</f>
        <v>56</v>
      </c>
      <c r="L4" s="5">
        <f>(D4-K4)^2</f>
        <v>81</v>
      </c>
      <c r="M4" s="5">
        <f>(D4-D$8)^2</f>
        <v>0</v>
      </c>
    </row>
    <row r="5" spans="2:13" ht="13" x14ac:dyDescent="0.3">
      <c r="C5" s="24">
        <v>3</v>
      </c>
      <c r="D5" s="24">
        <v>80</v>
      </c>
      <c r="E5" s="5">
        <f t="shared" si="0"/>
        <v>0.5</v>
      </c>
      <c r="F5" s="5">
        <f t="shared" si="0"/>
        <v>15</v>
      </c>
      <c r="G5" s="5">
        <f>E5*F5</f>
        <v>7.5</v>
      </c>
      <c r="H5" s="5">
        <f>E5*E5</f>
        <v>0.25</v>
      </c>
      <c r="K5" s="5">
        <f>$H$12*C5+$H$13</f>
        <v>74</v>
      </c>
      <c r="L5" s="5">
        <f>(D5-K5)^2</f>
        <v>36</v>
      </c>
      <c r="M5" s="5">
        <f>(D5-D$8)^2</f>
        <v>225</v>
      </c>
    </row>
    <row r="6" spans="2:13" ht="13" x14ac:dyDescent="0.3">
      <c r="C6" s="24">
        <v>4</v>
      </c>
      <c r="D6" s="24">
        <v>85</v>
      </c>
      <c r="E6" s="5">
        <f t="shared" si="0"/>
        <v>1.5</v>
      </c>
      <c r="F6" s="5">
        <f t="shared" si="0"/>
        <v>20</v>
      </c>
      <c r="G6" s="5">
        <f>E6*F6</f>
        <v>30</v>
      </c>
      <c r="H6" s="5">
        <f>E6*E6</f>
        <v>2.25</v>
      </c>
      <c r="K6" s="5">
        <f>$H$12*C6+$H$13</f>
        <v>92</v>
      </c>
      <c r="L6" s="5">
        <f>(D6-K6)^2</f>
        <v>49</v>
      </c>
      <c r="M6" s="5">
        <f>(D6-D$8)^2</f>
        <v>400</v>
      </c>
    </row>
    <row r="8" spans="2:13" ht="13" x14ac:dyDescent="0.3">
      <c r="B8" s="3" t="s">
        <v>10</v>
      </c>
      <c r="C8" s="5">
        <f>AVERAGE(C2:C6)</f>
        <v>2.5</v>
      </c>
      <c r="D8" s="5">
        <f>AVERAGE(D2:D6)</f>
        <v>65</v>
      </c>
      <c r="F8" s="3" t="s">
        <v>11</v>
      </c>
      <c r="G8" s="5">
        <f>SUM(G3:G6)</f>
        <v>90</v>
      </c>
      <c r="H8" s="5">
        <f>SUM(H3:H6)</f>
        <v>5</v>
      </c>
      <c r="J8" s="4" t="s">
        <v>12</v>
      </c>
      <c r="L8" s="6" t="s">
        <v>13</v>
      </c>
      <c r="M8" s="6" t="s">
        <v>14</v>
      </c>
    </row>
    <row r="9" spans="2:13" ht="13" x14ac:dyDescent="0.3">
      <c r="B9" s="3" t="s">
        <v>15</v>
      </c>
      <c r="C9" s="5">
        <f>STDEV(C3:C6)</f>
        <v>1.2909944487358056</v>
      </c>
      <c r="D9" s="5">
        <f>STDEV(D3:D6)</f>
        <v>24.832774042918899</v>
      </c>
      <c r="F9" s="7"/>
      <c r="G9" s="7"/>
      <c r="H9" s="7"/>
      <c r="L9" s="8">
        <f>SUM(L3:L6)</f>
        <v>230</v>
      </c>
      <c r="M9" s="8">
        <f>SUM(M3:M6)</f>
        <v>1850</v>
      </c>
    </row>
    <row r="10" spans="2:13" ht="13" x14ac:dyDescent="0.3">
      <c r="B10" s="3" t="s">
        <v>16</v>
      </c>
      <c r="C10" s="5">
        <f>C9/SQRT($M$15)</f>
        <v>0.6454972243679028</v>
      </c>
      <c r="D10" s="5">
        <f>D9/SQRT($M$15)</f>
        <v>12.41638702145945</v>
      </c>
      <c r="L10" s="6" t="s">
        <v>17</v>
      </c>
      <c r="M10" s="6" t="s">
        <v>18</v>
      </c>
    </row>
    <row r="11" spans="2:13" x14ac:dyDescent="0.25">
      <c r="C11" s="7"/>
      <c r="F11" s="9" t="s">
        <v>19</v>
      </c>
      <c r="G11" s="10" t="s">
        <v>20</v>
      </c>
      <c r="H11" s="11"/>
      <c r="L11" s="8">
        <f>L9/COUNT(D3:D6)</f>
        <v>57.5</v>
      </c>
      <c r="M11" s="8">
        <f>1-L9/M9</f>
        <v>0.87567567567567561</v>
      </c>
    </row>
    <row r="12" spans="2:13" ht="13" x14ac:dyDescent="0.3">
      <c r="F12" s="12" t="s">
        <v>21</v>
      </c>
      <c r="G12" s="1" t="s">
        <v>22</v>
      </c>
      <c r="H12" s="13">
        <f>G8/H8</f>
        <v>18</v>
      </c>
      <c r="I12" s="7"/>
      <c r="J12" s="7"/>
      <c r="L12" s="6" t="s">
        <v>23</v>
      </c>
      <c r="M12" s="6" t="s">
        <v>24</v>
      </c>
    </row>
    <row r="13" spans="2:13" x14ac:dyDescent="0.25">
      <c r="F13" s="12" t="s">
        <v>25</v>
      </c>
      <c r="G13" s="1" t="s">
        <v>26</v>
      </c>
      <c r="H13" s="13">
        <f>D8-H12*C8</f>
        <v>20</v>
      </c>
      <c r="L13" s="8">
        <f>SQRT(L11)</f>
        <v>7.5828754440515507</v>
      </c>
      <c r="M13" s="14">
        <f>1-(L9/(COUNTA(C3:C6)-COUNTA(C2:D2)-1))/(M9/(COUNTA(C3:C6)-1))</f>
        <v>0.62702702702702706</v>
      </c>
    </row>
    <row r="14" spans="2:13" x14ac:dyDescent="0.25">
      <c r="F14" s="15" t="s">
        <v>27</v>
      </c>
      <c r="G14" s="16" t="str">
        <f>"Height (Y) =  "&amp;H13&amp;" + "&amp;H12&amp;" * Age (X)"</f>
        <v>Height (Y) =  20 + 18 * Age (X)</v>
      </c>
      <c r="H14" s="17"/>
      <c r="I14" s="7"/>
      <c r="J14" s="7"/>
      <c r="L14" s="1" t="s">
        <v>28</v>
      </c>
      <c r="M14" s="1">
        <f>COUNTA(C2:C2)</f>
        <v>1</v>
      </c>
    </row>
    <row r="15" spans="2:13" x14ac:dyDescent="0.25">
      <c r="G15" s="7"/>
      <c r="H15" s="7"/>
      <c r="I15" s="7"/>
      <c r="J15" s="7"/>
      <c r="L15" s="1" t="s">
        <v>29</v>
      </c>
      <c r="M15" s="4">
        <f>COUNTA(C3:C6)</f>
        <v>4</v>
      </c>
    </row>
    <row r="16" spans="2:13" x14ac:dyDescent="0.25">
      <c r="H16" s="7"/>
      <c r="I16" s="7"/>
      <c r="J16" s="7"/>
      <c r="L16" s="1" t="s">
        <v>30</v>
      </c>
      <c r="M16" s="1">
        <f>((M9-L9)/M14)/(L9/(M15-M14-1))</f>
        <v>14.086956521739131</v>
      </c>
    </row>
    <row r="17" spans="3:19" x14ac:dyDescent="0.25">
      <c r="K17" s="9"/>
      <c r="L17" s="10" t="s">
        <v>31</v>
      </c>
      <c r="M17" s="10">
        <f>I20*SQRT((M15-2)/(1-I20^2))</f>
        <v>3.7532594530273404</v>
      </c>
      <c r="N17" s="18" t="s">
        <v>32</v>
      </c>
      <c r="O17" s="10"/>
      <c r="P17" s="10"/>
      <c r="Q17" s="10"/>
      <c r="R17" s="10"/>
      <c r="S17" s="19"/>
    </row>
    <row r="18" spans="3:19" x14ac:dyDescent="0.25">
      <c r="K18" s="12"/>
      <c r="M18" s="7"/>
      <c r="N18" s="20" t="s">
        <v>33</v>
      </c>
      <c r="Q18" s="7"/>
      <c r="S18" s="13"/>
    </row>
    <row r="19" spans="3:19" x14ac:dyDescent="0.25">
      <c r="K19" s="12"/>
      <c r="L19" s="7"/>
      <c r="M19" s="7"/>
      <c r="S19" s="13"/>
    </row>
    <row r="20" spans="3:19" x14ac:dyDescent="0.25">
      <c r="H20" s="9" t="s">
        <v>34</v>
      </c>
      <c r="I20" s="19">
        <f>CORREL(C3:C6,D3:D6)</f>
        <v>0.9357754408380653</v>
      </c>
      <c r="K20" s="12"/>
      <c r="L20" s="16" t="s">
        <v>35</v>
      </c>
      <c r="M20" s="16">
        <f>H12-0</f>
        <v>18</v>
      </c>
      <c r="S20" s="13"/>
    </row>
    <row r="21" spans="3:19" x14ac:dyDescent="0.25">
      <c r="H21" s="12" t="s">
        <v>36</v>
      </c>
      <c r="I21" s="13">
        <f>STDEV(D3:D6)</f>
        <v>24.832774042918899</v>
      </c>
      <c r="K21" s="12"/>
      <c r="L21" s="1" t="s">
        <v>37</v>
      </c>
      <c r="M21" s="1">
        <f>SQRT(L9/(M15-2)/H8)</f>
        <v>4.7958315233127191</v>
      </c>
      <c r="S21" s="13"/>
    </row>
    <row r="22" spans="3:19" x14ac:dyDescent="0.25">
      <c r="H22" s="12" t="s">
        <v>38</v>
      </c>
      <c r="I22" s="13">
        <f>STDEV(C3:C6)</f>
        <v>1.2909944487358056</v>
      </c>
      <c r="K22" s="12"/>
      <c r="L22" s="1" t="s">
        <v>39</v>
      </c>
      <c r="M22" s="1">
        <f>18/M21</f>
        <v>3.7532594530273462</v>
      </c>
      <c r="S22" s="13"/>
    </row>
    <row r="23" spans="3:19" x14ac:dyDescent="0.25">
      <c r="H23" s="15" t="s">
        <v>22</v>
      </c>
      <c r="I23" s="21">
        <f>I20*I21/I22</f>
        <v>17.999999999999996</v>
      </c>
      <c r="K23" s="12"/>
      <c r="S23" s="13"/>
    </row>
    <row r="24" spans="3:19" x14ac:dyDescent="0.25">
      <c r="K24" s="12"/>
      <c r="L24" s="20" t="s">
        <v>40</v>
      </c>
      <c r="S24" s="13"/>
    </row>
    <row r="25" spans="3:19" x14ac:dyDescent="0.25">
      <c r="H25" s="22" t="s">
        <v>41</v>
      </c>
      <c r="I25" s="23">
        <f>I20/I20</f>
        <v>1</v>
      </c>
      <c r="K25" s="12"/>
      <c r="L25" s="20"/>
      <c r="S25" s="13"/>
    </row>
    <row r="26" spans="3:19" x14ac:dyDescent="0.25">
      <c r="C26" s="7"/>
      <c r="H26" s="22" t="s">
        <v>42</v>
      </c>
      <c r="I26" s="23">
        <f>I20^2</f>
        <v>0.87567567567567539</v>
      </c>
      <c r="K26" s="12"/>
      <c r="S26" s="13"/>
    </row>
    <row r="27" spans="3:19" x14ac:dyDescent="0.25">
      <c r="K27" s="12"/>
      <c r="S27" s="13"/>
    </row>
    <row r="28" spans="3:19" x14ac:dyDescent="0.25">
      <c r="K28" s="12"/>
      <c r="S28" s="13"/>
    </row>
    <row r="29" spans="3:19" x14ac:dyDescent="0.25">
      <c r="K29" s="12"/>
      <c r="S29" s="13"/>
    </row>
    <row r="30" spans="3:19" x14ac:dyDescent="0.25">
      <c r="K30" s="12"/>
      <c r="S30" s="13"/>
    </row>
    <row r="31" spans="3:19" x14ac:dyDescent="0.25">
      <c r="K31" s="15"/>
      <c r="L31" s="16"/>
      <c r="M31" s="16"/>
      <c r="N31" s="16"/>
      <c r="O31" s="16"/>
      <c r="P31" s="16"/>
      <c r="Q31" s="16"/>
      <c r="R31" s="16"/>
      <c r="S31" s="21"/>
    </row>
    <row r="40" spans="2:3" x14ac:dyDescent="0.25">
      <c r="C40" s="1" t="s">
        <v>43</v>
      </c>
    </row>
    <row r="42" spans="2:3" x14ac:dyDescent="0.25">
      <c r="B42" s="37" t="s">
        <v>53</v>
      </c>
      <c r="C42" s="37"/>
    </row>
    <row r="43" spans="2:3" x14ac:dyDescent="0.25">
      <c r="B43" s="31" t="s">
        <v>48</v>
      </c>
      <c r="C43" s="31" t="s">
        <v>49</v>
      </c>
    </row>
    <row r="44" spans="2:3" x14ac:dyDescent="0.25">
      <c r="B44" s="25">
        <v>1</v>
      </c>
      <c r="C44" s="26">
        <f>C3</f>
        <v>1</v>
      </c>
    </row>
    <row r="45" spans="2:3" x14ac:dyDescent="0.25">
      <c r="B45" s="27">
        <v>1</v>
      </c>
      <c r="C45" s="28">
        <f t="shared" ref="C45:C47" si="1">C4</f>
        <v>2</v>
      </c>
    </row>
    <row r="46" spans="2:3" x14ac:dyDescent="0.25">
      <c r="B46" s="27">
        <v>1</v>
      </c>
      <c r="C46" s="28">
        <f t="shared" si="1"/>
        <v>3</v>
      </c>
    </row>
    <row r="47" spans="2:3" x14ac:dyDescent="0.25">
      <c r="B47" s="29">
        <v>1</v>
      </c>
      <c r="C47" s="30">
        <f t="shared" si="1"/>
        <v>4</v>
      </c>
    </row>
    <row r="49" spans="2:7" x14ac:dyDescent="0.25">
      <c r="B49" s="37" t="s">
        <v>46</v>
      </c>
      <c r="C49" s="37"/>
      <c r="D49" s="37"/>
      <c r="E49" s="37"/>
    </row>
    <row r="50" spans="2:7" x14ac:dyDescent="0.25">
      <c r="B50" s="25">
        <v>1</v>
      </c>
      <c r="C50" s="32">
        <v>1</v>
      </c>
      <c r="D50" s="32">
        <v>1</v>
      </c>
      <c r="E50" s="26">
        <v>1</v>
      </c>
    </row>
    <row r="51" spans="2:7" x14ac:dyDescent="0.25">
      <c r="B51" s="29">
        <f>C3</f>
        <v>1</v>
      </c>
      <c r="C51" s="33">
        <f>C4</f>
        <v>2</v>
      </c>
      <c r="D51" s="33">
        <f>C5</f>
        <v>3</v>
      </c>
      <c r="E51" s="30">
        <f>C6</f>
        <v>4</v>
      </c>
    </row>
    <row r="52" spans="2:7" x14ac:dyDescent="0.25">
      <c r="B52" s="31"/>
      <c r="C52" s="31"/>
      <c r="D52" s="31"/>
      <c r="E52" s="31"/>
    </row>
    <row r="53" spans="2:7" x14ac:dyDescent="0.25">
      <c r="B53" s="31"/>
      <c r="C53" s="31"/>
      <c r="D53" s="31"/>
      <c r="E53" s="31"/>
    </row>
    <row r="54" spans="2:7" x14ac:dyDescent="0.25">
      <c r="B54" s="37" t="s">
        <v>44</v>
      </c>
      <c r="C54" s="37"/>
      <c r="D54" s="31"/>
      <c r="E54" s="31"/>
    </row>
    <row r="55" spans="2:7" x14ac:dyDescent="0.25">
      <c r="B55" s="25">
        <f t="array" ref="B55:C56">MMULT(B50:E51,B44:C47)</f>
        <v>4</v>
      </c>
      <c r="C55" s="26">
        <v>10</v>
      </c>
    </row>
    <row r="56" spans="2:7" x14ac:dyDescent="0.25">
      <c r="B56" s="29">
        <v>10</v>
      </c>
      <c r="C56" s="30">
        <v>30</v>
      </c>
    </row>
    <row r="59" spans="2:7" x14ac:dyDescent="0.25">
      <c r="B59" s="37" t="s">
        <v>45</v>
      </c>
      <c r="C59" s="37"/>
    </row>
    <row r="60" spans="2:7" x14ac:dyDescent="0.25">
      <c r="B60" s="25">
        <f t="array" ref="B60:C61">MINVERSE(B55:C56)</f>
        <v>1.5</v>
      </c>
      <c r="C60" s="26">
        <v>-0.5</v>
      </c>
    </row>
    <row r="61" spans="2:7" x14ac:dyDescent="0.25">
      <c r="B61" s="29">
        <v>-0.5</v>
      </c>
      <c r="C61" s="30">
        <v>0.2</v>
      </c>
    </row>
    <row r="64" spans="2:7" x14ac:dyDescent="0.25">
      <c r="B64" s="38" t="s">
        <v>47</v>
      </c>
      <c r="C64" s="38"/>
      <c r="D64" s="38"/>
      <c r="E64" s="38"/>
      <c r="G64" s="1" t="s">
        <v>52</v>
      </c>
    </row>
    <row r="65" spans="2:7" x14ac:dyDescent="0.25">
      <c r="B65" s="25">
        <f t="array" ref="B65:E66">MMULT(B60:C61,B50:E51)</f>
        <v>1</v>
      </c>
      <c r="C65" s="32">
        <v>0.5</v>
      </c>
      <c r="D65" s="32">
        <v>0</v>
      </c>
      <c r="E65" s="26">
        <v>-0.5</v>
      </c>
      <c r="G65" s="34">
        <f>D3</f>
        <v>30</v>
      </c>
    </row>
    <row r="66" spans="2:7" x14ac:dyDescent="0.25">
      <c r="B66" s="29">
        <v>-0.3</v>
      </c>
      <c r="C66" s="33">
        <v>-9.9999999999999978E-2</v>
      </c>
      <c r="D66" s="33">
        <v>0.10000000000000009</v>
      </c>
      <c r="E66" s="30">
        <v>0.30000000000000004</v>
      </c>
      <c r="G66" s="35">
        <f>D4</f>
        <v>65</v>
      </c>
    </row>
    <row r="67" spans="2:7" x14ac:dyDescent="0.25">
      <c r="G67" s="35">
        <f>D5</f>
        <v>80</v>
      </c>
    </row>
    <row r="68" spans="2:7" x14ac:dyDescent="0.25">
      <c r="G68" s="36">
        <f>D6</f>
        <v>85</v>
      </c>
    </row>
    <row r="70" spans="2:7" x14ac:dyDescent="0.25">
      <c r="D70" s="1" t="s">
        <v>43</v>
      </c>
    </row>
    <row r="71" spans="2:7" x14ac:dyDescent="0.25">
      <c r="C71" s="1" t="s">
        <v>50</v>
      </c>
      <c r="D71" s="34">
        <f t="array" ref="D71:D72">MMULT(B65:E66,G65:G68)</f>
        <v>20</v>
      </c>
    </row>
    <row r="72" spans="2:7" x14ac:dyDescent="0.25">
      <c r="C72" s="1" t="s">
        <v>51</v>
      </c>
      <c r="D72" s="36">
        <v>18.000000000000014</v>
      </c>
    </row>
  </sheetData>
  <mergeCells count="5">
    <mergeCell ref="B42:C42"/>
    <mergeCell ref="B49:E49"/>
    <mergeCell ref="B54:C54"/>
    <mergeCell ref="B59:C59"/>
    <mergeCell ref="B64:E64"/>
  </mergeCells>
  <hyperlinks>
    <hyperlink ref="N18" r:id="rId1"/>
    <hyperlink ref="L24" r:id="rId2" location="t_Tests"/>
  </hyperlinks>
  <pageMargins left="0.78749999999999998" right="0.78749999999999998" top="1.0249999999999999" bottom="1.0249999999999999" header="0.78749999999999998" footer="0.78749999999999998"/>
  <pageSetup paperSize="9" orientation="portrait" useFirstPageNumber="1" horizontalDpi="1200" verticalDpi="1200" r:id="rId3"/>
  <headerFooter>
    <oddHeader>&amp;C&amp;A</oddHeader>
    <oddFooter>&amp;CPage &amp;P</oddFooter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Linear Regression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 Zhan</dc:creator>
  <dc:description/>
  <cp:lastModifiedBy>Administrator</cp:lastModifiedBy>
  <cp:revision>65</cp:revision>
  <dcterms:created xsi:type="dcterms:W3CDTF">2018-02-04T20:47:00Z</dcterms:created>
  <dcterms:modified xsi:type="dcterms:W3CDTF">2018-02-05T04:27:57Z</dcterms:modified>
  <dc:language>en-SG</dc:language>
</cp:coreProperties>
</file>